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 firstSheet="1" activeTab="1"/>
  </bookViews>
  <sheets>
    <sheet name="6" sheetId="11" state="hidden" r:id="rId1"/>
    <sheet name="9пр" sheetId="17" r:id="rId2"/>
    <sheet name="7" sheetId="8" state="hidden" r:id="rId3"/>
    <sheet name="6 (3)" sheetId="19" state="hidden" r:id="rId4"/>
  </sheets>
  <externalReferences>
    <externalReference r:id="rId5"/>
    <externalReference r:id="rId6"/>
    <externalReference r:id="rId7"/>
  </externalReferences>
  <definedNames>
    <definedName name="_xlnm.Print_Area" localSheetId="0">'6'!$A$1:$CF$66</definedName>
    <definedName name="_xlnm.Print_Area" localSheetId="3">'6 (3)'!$A$1:$CJ$66</definedName>
    <definedName name="_xlnm.Print_Area" localSheetId="2">'7'!$A$1:$S$245</definedName>
  </definedNames>
  <calcPr calcId="124519"/>
</workbook>
</file>

<file path=xl/calcChain.xml><?xml version="1.0" encoding="utf-8"?>
<calcChain xmlns="http://schemas.openxmlformats.org/spreadsheetml/2006/main">
  <c r="J7" i="17"/>
  <c r="J8"/>
  <c r="J9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J36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3"/>
  <c r="J84"/>
  <c r="J85"/>
  <c r="J86"/>
  <c r="J87"/>
  <c r="J88"/>
  <c r="J89"/>
  <c r="J90"/>
  <c r="J91"/>
  <c r="J93"/>
  <c r="J94"/>
  <c r="J95"/>
  <c r="J96"/>
  <c r="J97"/>
  <c r="J98"/>
  <c r="J99"/>
  <c r="J101"/>
  <c r="J102"/>
  <c r="J103"/>
  <c r="J104"/>
  <c r="J105"/>
  <c r="J106"/>
  <c r="J107"/>
  <c r="J108"/>
  <c r="J116"/>
  <c r="J117"/>
  <c r="J118"/>
  <c r="J122"/>
  <c r="J123"/>
  <c r="J124"/>
  <c r="J125"/>
  <c r="J126"/>
  <c r="J127"/>
  <c r="J129"/>
  <c r="J130"/>
  <c r="J131"/>
  <c r="J132"/>
  <c r="J133"/>
  <c r="J134"/>
  <c r="J135"/>
  <c r="J136"/>
  <c r="J137"/>
  <c r="J138"/>
  <c r="J141"/>
  <c r="J142"/>
  <c r="G92"/>
  <c r="F92"/>
  <c r="E92"/>
  <c r="E82"/>
  <c r="E38"/>
  <c r="E37"/>
  <c r="E19"/>
  <c r="E6"/>
  <c r="C92"/>
  <c r="C82"/>
  <c r="C74"/>
  <c r="C38"/>
  <c r="C37"/>
  <c r="C19"/>
  <c r="C6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CC66" i="11"/>
  <c r="I26" i="17"/>
  <c r="K26"/>
  <c r="CD58" i="11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K142" i="17"/>
  <c r="I142"/>
  <c r="K141"/>
  <c r="I141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H92"/>
  <c r="D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H82"/>
  <c r="G82"/>
  <c r="F82"/>
  <c r="D82"/>
  <c r="G81"/>
  <c r="K81"/>
  <c r="E81" s="1"/>
  <c r="I81" s="1"/>
  <c r="G80"/>
  <c r="K80"/>
  <c r="E80" s="1"/>
  <c r="I80" s="1"/>
  <c r="G79"/>
  <c r="K79"/>
  <c r="E79" s="1"/>
  <c r="I79" s="1"/>
  <c r="G78"/>
  <c r="K78"/>
  <c r="E78" s="1"/>
  <c r="I78" s="1"/>
  <c r="G77"/>
  <c r="K77"/>
  <c r="E77" s="1"/>
  <c r="I77" s="1"/>
  <c r="G76"/>
  <c r="K76"/>
  <c r="E76" s="1"/>
  <c r="I76" s="1"/>
  <c r="G75"/>
  <c r="K75"/>
  <c r="E75" s="1"/>
  <c r="G74"/>
  <c r="K74"/>
  <c r="D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H38"/>
  <c r="G38"/>
  <c r="F38"/>
  <c r="D38"/>
  <c r="H37"/>
  <c r="G37"/>
  <c r="F37"/>
  <c r="D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5"/>
  <c r="I25"/>
  <c r="K24"/>
  <c r="I24"/>
  <c r="K23"/>
  <c r="I23"/>
  <c r="K22"/>
  <c r="I22"/>
  <c r="K21"/>
  <c r="I21"/>
  <c r="K20"/>
  <c r="I20"/>
  <c r="H19"/>
  <c r="G19"/>
  <c r="F19"/>
  <c r="D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H6"/>
  <c r="G6"/>
  <c r="I6" s="1"/>
  <c r="F6"/>
  <c r="D6"/>
  <c r="T53" i="11"/>
  <c r="AB36"/>
  <c r="AB37"/>
  <c r="AB38"/>
  <c r="AB39"/>
  <c r="AD12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/>
  <c r="R116"/>
  <c r="Q116"/>
  <c r="O116"/>
  <c r="N116"/>
  <c r="M116"/>
  <c r="L116"/>
  <c r="K116"/>
  <c r="J116"/>
  <c r="I116"/>
  <c r="H116"/>
  <c r="G116"/>
  <c r="F116"/>
  <c r="E116"/>
  <c r="D116"/>
  <c r="C116" s="1"/>
  <c r="R115"/>
  <c r="Q115"/>
  <c r="O115"/>
  <c r="N115"/>
  <c r="M115"/>
  <c r="L115"/>
  <c r="K115"/>
  <c r="J115"/>
  <c r="I115"/>
  <c r="H115"/>
  <c r="G115"/>
  <c r="F115"/>
  <c r="E115"/>
  <c r="D115"/>
  <c r="C115" s="1"/>
  <c r="S115" s="1"/>
  <c r="R114"/>
  <c r="Q114"/>
  <c r="O114"/>
  <c r="N114"/>
  <c r="M114"/>
  <c r="L114"/>
  <c r="K114"/>
  <c r="J114"/>
  <c r="I114"/>
  <c r="H114"/>
  <c r="G114"/>
  <c r="F114"/>
  <c r="E114"/>
  <c r="D114"/>
  <c r="C114" s="1"/>
  <c r="R113"/>
  <c r="Q113"/>
  <c r="O113"/>
  <c r="N113"/>
  <c r="M113"/>
  <c r="L113"/>
  <c r="K113"/>
  <c r="J113"/>
  <c r="I113"/>
  <c r="H113"/>
  <c r="G113"/>
  <c r="F113"/>
  <c r="E113"/>
  <c r="D113"/>
  <c r="C113" s="1"/>
  <c r="S113" s="1"/>
  <c r="R112"/>
  <c r="Q112"/>
  <c r="O112"/>
  <c r="N112"/>
  <c r="M112"/>
  <c r="L112"/>
  <c r="K112"/>
  <c r="J112"/>
  <c r="I112"/>
  <c r="H112"/>
  <c r="G112"/>
  <c r="F112"/>
  <c r="E112"/>
  <c r="D112"/>
  <c r="C112" s="1"/>
  <c r="R111"/>
  <c r="Q111"/>
  <c r="O111"/>
  <c r="N111"/>
  <c r="M111"/>
  <c r="L111"/>
  <c r="K111"/>
  <c r="J111"/>
  <c r="I111"/>
  <c r="H111"/>
  <c r="G111"/>
  <c r="F111"/>
  <c r="E111"/>
  <c r="D111"/>
  <c r="C111" s="1"/>
  <c r="S111" s="1"/>
  <c r="R110"/>
  <c r="Q110"/>
  <c r="O110"/>
  <c r="N110"/>
  <c r="M110"/>
  <c r="L110"/>
  <c r="K110"/>
  <c r="J110"/>
  <c r="I110"/>
  <c r="H110"/>
  <c r="G110"/>
  <c r="F110"/>
  <c r="E110"/>
  <c r="D110"/>
  <c r="C110" s="1"/>
  <c r="R109"/>
  <c r="Q109"/>
  <c r="O109"/>
  <c r="N109"/>
  <c r="M109"/>
  <c r="L109"/>
  <c r="K109"/>
  <c r="J109"/>
  <c r="I109"/>
  <c r="H109"/>
  <c r="G109"/>
  <c r="F109"/>
  <c r="E109"/>
  <c r="D109"/>
  <c r="C109" s="1"/>
  <c r="S109" s="1"/>
  <c r="R108"/>
  <c r="Q108"/>
  <c r="O108"/>
  <c r="N108"/>
  <c r="M108"/>
  <c r="L108"/>
  <c r="K108"/>
  <c r="J108"/>
  <c r="I108"/>
  <c r="H108"/>
  <c r="G108"/>
  <c r="F108"/>
  <c r="E108"/>
  <c r="D108"/>
  <c r="C108" s="1"/>
  <c r="R107"/>
  <c r="Q107"/>
  <c r="O107"/>
  <c r="N107"/>
  <c r="M107"/>
  <c r="L107"/>
  <c r="K107"/>
  <c r="J107"/>
  <c r="I107"/>
  <c r="H107"/>
  <c r="G107"/>
  <c r="F107"/>
  <c r="E107"/>
  <c r="D107"/>
  <c r="C107" s="1"/>
  <c r="S107" s="1"/>
  <c r="R106"/>
  <c r="Q106"/>
  <c r="O106"/>
  <c r="N106"/>
  <c r="M106"/>
  <c r="L106"/>
  <c r="K106"/>
  <c r="J106"/>
  <c r="I106"/>
  <c r="H106"/>
  <c r="G106"/>
  <c r="F106"/>
  <c r="E106"/>
  <c r="D106"/>
  <c r="C106" s="1"/>
  <c r="R105"/>
  <c r="Q105"/>
  <c r="O105"/>
  <c r="N105"/>
  <c r="M105"/>
  <c r="L105"/>
  <c r="K105"/>
  <c r="J105"/>
  <c r="I105"/>
  <c r="H105"/>
  <c r="G105"/>
  <c r="F105"/>
  <c r="E105"/>
  <c r="D105"/>
  <c r="C105" s="1"/>
  <c r="S105" s="1"/>
  <c r="R104"/>
  <c r="Q104"/>
  <c r="O104"/>
  <c r="N104"/>
  <c r="M104"/>
  <c r="L104"/>
  <c r="K104"/>
  <c r="J104"/>
  <c r="I104"/>
  <c r="H104"/>
  <c r="G104"/>
  <c r="F104"/>
  <c r="E104"/>
  <c r="D104"/>
  <c r="C104" s="1"/>
  <c r="R103"/>
  <c r="Q103"/>
  <c r="O103"/>
  <c r="N103"/>
  <c r="M103"/>
  <c r="L103"/>
  <c r="K103"/>
  <c r="J103"/>
  <c r="I103"/>
  <c r="H103"/>
  <c r="G103"/>
  <c r="F103"/>
  <c r="E103"/>
  <c r="D103"/>
  <c r="C103" s="1"/>
  <c r="S103" s="1"/>
  <c r="R102"/>
  <c r="Q102"/>
  <c r="O102"/>
  <c r="N102"/>
  <c r="M102"/>
  <c r="L102"/>
  <c r="L101" s="1"/>
  <c r="N101" s="1"/>
  <c r="K102"/>
  <c r="J102"/>
  <c r="J101" s="1"/>
  <c r="I102"/>
  <c r="H102"/>
  <c r="G102"/>
  <c r="F102"/>
  <c r="F101" s="1"/>
  <c r="E102"/>
  <c r="D102"/>
  <c r="C102" s="1"/>
  <c r="R101"/>
  <c r="Q101"/>
  <c r="O101"/>
  <c r="M101"/>
  <c r="K101"/>
  <c r="I101"/>
  <c r="H101"/>
  <c r="G101"/>
  <c r="E101"/>
  <c r="D101"/>
  <c r="C101" s="1"/>
  <c r="R100"/>
  <c r="Q100"/>
  <c r="O100"/>
  <c r="N100"/>
  <c r="M100"/>
  <c r="L100"/>
  <c r="K100"/>
  <c r="J100"/>
  <c r="I100"/>
  <c r="H100"/>
  <c r="G100"/>
  <c r="F100"/>
  <c r="E100"/>
  <c r="D100"/>
  <c r="C100" s="1"/>
  <c r="R99"/>
  <c r="Q99"/>
  <c r="O99"/>
  <c r="N99"/>
  <c r="M99"/>
  <c r="L99"/>
  <c r="K99"/>
  <c r="J99"/>
  <c r="I99"/>
  <c r="H99"/>
  <c r="G99"/>
  <c r="F99"/>
  <c r="E99"/>
  <c r="D99"/>
  <c r="C99" s="1"/>
  <c r="S99" s="1"/>
  <c r="R98"/>
  <c r="Q98"/>
  <c r="O98"/>
  <c r="N98"/>
  <c r="M98"/>
  <c r="L98"/>
  <c r="K98"/>
  <c r="J98"/>
  <c r="I98"/>
  <c r="H98"/>
  <c r="G98"/>
  <c r="F98"/>
  <c r="E98"/>
  <c r="D98"/>
  <c r="C98" s="1"/>
  <c r="R97"/>
  <c r="Q97"/>
  <c r="O97"/>
  <c r="N97"/>
  <c r="M97"/>
  <c r="L97"/>
  <c r="K97"/>
  <c r="J97"/>
  <c r="I97"/>
  <c r="H97"/>
  <c r="G97"/>
  <c r="F97"/>
  <c r="E97"/>
  <c r="D97"/>
  <c r="C97" s="1"/>
  <c r="S97" s="1"/>
  <c r="R96"/>
  <c r="Q96"/>
  <c r="O96"/>
  <c r="N96"/>
  <c r="M96"/>
  <c r="L96"/>
  <c r="J96"/>
  <c r="I96"/>
  <c r="H96"/>
  <c r="G96"/>
  <c r="F96"/>
  <c r="E96"/>
  <c r="D96"/>
  <c r="C96" s="1"/>
  <c r="S96" s="1"/>
  <c r="R95"/>
  <c r="Q95"/>
  <c r="O95"/>
  <c r="N95"/>
  <c r="M95"/>
  <c r="L95"/>
  <c r="K95"/>
  <c r="J95"/>
  <c r="I95"/>
  <c r="H95"/>
  <c r="G95"/>
  <c r="F95"/>
  <c r="E95"/>
  <c r="D95"/>
  <c r="C95" s="1"/>
  <c r="S95" s="1"/>
  <c r="R94"/>
  <c r="Q94"/>
  <c r="O94"/>
  <c r="N94"/>
  <c r="M94"/>
  <c r="L94"/>
  <c r="K94"/>
  <c r="J94"/>
  <c r="I94"/>
  <c r="G94"/>
  <c r="F94"/>
  <c r="E94"/>
  <c r="C94" s="1"/>
  <c r="S94" s="1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S92" s="1"/>
  <c r="R91"/>
  <c r="Q91"/>
  <c r="O91"/>
  <c r="N91"/>
  <c r="M91"/>
  <c r="L91"/>
  <c r="K91"/>
  <c r="J91"/>
  <c r="I91"/>
  <c r="G91"/>
  <c r="F91"/>
  <c r="E91"/>
  <c r="D91"/>
  <c r="C91" s="1"/>
  <c r="S91" s="1"/>
  <c r="R90"/>
  <c r="Q90"/>
  <c r="O90"/>
  <c r="N90"/>
  <c r="N84" s="1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C88" s="1"/>
  <c r="S88" s="1"/>
  <c r="R87"/>
  <c r="Q87"/>
  <c r="O87"/>
  <c r="N87"/>
  <c r="M87"/>
  <c r="L87"/>
  <c r="K87"/>
  <c r="J87"/>
  <c r="I87"/>
  <c r="G87"/>
  <c r="F87"/>
  <c r="E87"/>
  <c r="D87"/>
  <c r="C87" s="1"/>
  <c r="R86"/>
  <c r="Q86"/>
  <c r="O86"/>
  <c r="N86"/>
  <c r="M86"/>
  <c r="L86"/>
  <c r="K86"/>
  <c r="J86"/>
  <c r="I86"/>
  <c r="H86"/>
  <c r="G86"/>
  <c r="F86"/>
  <c r="E86"/>
  <c r="D86"/>
  <c r="C86" s="1"/>
  <c r="S86" s="1"/>
  <c r="R85"/>
  <c r="Q85"/>
  <c r="Q84" s="1"/>
  <c r="O85"/>
  <c r="O84" s="1"/>
  <c r="N85"/>
  <c r="M85"/>
  <c r="L85"/>
  <c r="L84" s="1"/>
  <c r="K85"/>
  <c r="J85"/>
  <c r="J84" s="1"/>
  <c r="I85"/>
  <c r="I84" s="1"/>
  <c r="G85"/>
  <c r="G84" s="1"/>
  <c r="F85"/>
  <c r="E85"/>
  <c r="E84" s="1"/>
  <c r="D85"/>
  <c r="D84"/>
  <c r="Q83"/>
  <c r="O83"/>
  <c r="N83"/>
  <c r="M83"/>
  <c r="L83"/>
  <c r="K83"/>
  <c r="J83"/>
  <c r="I83"/>
  <c r="G83"/>
  <c r="F83"/>
  <c r="E83"/>
  <c r="D83"/>
  <c r="C83" s="1"/>
  <c r="S83" s="1"/>
  <c r="R82"/>
  <c r="Q82"/>
  <c r="O82"/>
  <c r="N82"/>
  <c r="M82"/>
  <c r="L82"/>
  <c r="K82"/>
  <c r="J82"/>
  <c r="I82"/>
  <c r="H82"/>
  <c r="G82"/>
  <c r="F82"/>
  <c r="E82"/>
  <c r="D82"/>
  <c r="C82" s="1"/>
  <c r="R81"/>
  <c r="Q81"/>
  <c r="O81"/>
  <c r="N81"/>
  <c r="M81"/>
  <c r="L81"/>
  <c r="K81"/>
  <c r="J81"/>
  <c r="I81"/>
  <c r="H81"/>
  <c r="G81"/>
  <c r="F81"/>
  <c r="E81"/>
  <c r="D81"/>
  <c r="C81" s="1"/>
  <c r="S81" s="1"/>
  <c r="R80"/>
  <c r="R79" s="1"/>
  <c r="Q80"/>
  <c r="Q79" s="1"/>
  <c r="O80"/>
  <c r="O79" s="1"/>
  <c r="N80"/>
  <c r="M80"/>
  <c r="M79" s="1"/>
  <c r="L80"/>
  <c r="L79" s="1"/>
  <c r="K80"/>
  <c r="K79" s="1"/>
  <c r="J80"/>
  <c r="J79"/>
  <c r="I80"/>
  <c r="G80"/>
  <c r="G79" s="1"/>
  <c r="F80"/>
  <c r="F79" s="1"/>
  <c r="E80"/>
  <c r="C80" s="1"/>
  <c r="S80" s="1"/>
  <c r="D79"/>
  <c r="O78"/>
  <c r="M78"/>
  <c r="N78" s="1"/>
  <c r="C78"/>
  <c r="C77"/>
  <c r="S77" s="1"/>
  <c r="K76"/>
  <c r="C76"/>
  <c r="S76" s="1"/>
  <c r="K75"/>
  <c r="S75" s="1"/>
  <c r="C75"/>
  <c r="R74"/>
  <c r="Q74"/>
  <c r="O74"/>
  <c r="N74"/>
  <c r="M74"/>
  <c r="L74"/>
  <c r="K74"/>
  <c r="J74"/>
  <c r="I74"/>
  <c r="H74"/>
  <c r="G74"/>
  <c r="F74"/>
  <c r="E74"/>
  <c r="D74"/>
  <c r="C74" s="1"/>
  <c r="S74" s="1"/>
  <c r="K73"/>
  <c r="S73" s="1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G71" s="1"/>
  <c r="F72"/>
  <c r="F71" s="1"/>
  <c r="E72"/>
  <c r="D72"/>
  <c r="C72" s="1"/>
  <c r="S72" s="1"/>
  <c r="O71"/>
  <c r="E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C69" s="1"/>
  <c r="S69" s="1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C67" s="1"/>
  <c r="S67" s="1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C65" s="1"/>
  <c r="S65" s="1"/>
  <c r="R64"/>
  <c r="Q64"/>
  <c r="O64"/>
  <c r="N64"/>
  <c r="M64"/>
  <c r="L64"/>
  <c r="K64"/>
  <c r="J64"/>
  <c r="I64"/>
  <c r="G64"/>
  <c r="F64"/>
  <c r="E64"/>
  <c r="C64" s="1"/>
  <c r="S64" s="1"/>
  <c r="D64"/>
  <c r="R63"/>
  <c r="Q63"/>
  <c r="O63"/>
  <c r="N63"/>
  <c r="M63"/>
  <c r="L63"/>
  <c r="K63"/>
  <c r="J63"/>
  <c r="I63"/>
  <c r="H63"/>
  <c r="G63"/>
  <c r="F63"/>
  <c r="E63"/>
  <c r="C63" s="1"/>
  <c r="D63"/>
  <c r="R62"/>
  <c r="Q62"/>
  <c r="O62"/>
  <c r="N62"/>
  <c r="M62"/>
  <c r="L62"/>
  <c r="K62"/>
  <c r="J62"/>
  <c r="I62"/>
  <c r="H62"/>
  <c r="G62"/>
  <c r="F62"/>
  <c r="E62"/>
  <c r="C62" s="1"/>
  <c r="S62" s="1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C60" s="1"/>
  <c r="D60"/>
  <c r="R59"/>
  <c r="L59"/>
  <c r="N59" s="1"/>
  <c r="N34" s="1"/>
  <c r="G59"/>
  <c r="F59"/>
  <c r="E59"/>
  <c r="D59"/>
  <c r="L58"/>
  <c r="N58"/>
  <c r="D58"/>
  <c r="C58" s="1"/>
  <c r="S58" s="1"/>
  <c r="R57"/>
  <c r="Q57"/>
  <c r="O57"/>
  <c r="N57"/>
  <c r="M57"/>
  <c r="L57"/>
  <c r="K57"/>
  <c r="J57"/>
  <c r="I57"/>
  <c r="H57"/>
  <c r="G57"/>
  <c r="F57"/>
  <c r="E57"/>
  <c r="D57"/>
  <c r="C57" s="1"/>
  <c r="S57" s="1"/>
  <c r="N56"/>
  <c r="D56"/>
  <c r="C56" s="1"/>
  <c r="S56" s="1"/>
  <c r="L55"/>
  <c r="N55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C51" s="1"/>
  <c r="S51" s="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C49" s="1"/>
  <c r="S49" s="1"/>
  <c r="R48"/>
  <c r="Q48"/>
  <c r="O48"/>
  <c r="N48"/>
  <c r="M48"/>
  <c r="L48"/>
  <c r="K48"/>
  <c r="J48"/>
  <c r="I48"/>
  <c r="G48"/>
  <c r="F48"/>
  <c r="E48"/>
  <c r="C48" s="1"/>
  <c r="S48" s="1"/>
  <c r="D48"/>
  <c r="R47"/>
  <c r="Q47"/>
  <c r="O47"/>
  <c r="N47"/>
  <c r="M47"/>
  <c r="L47"/>
  <c r="K47"/>
  <c r="J47"/>
  <c r="I47"/>
  <c r="G47"/>
  <c r="F47"/>
  <c r="E47"/>
  <c r="C47" s="1"/>
  <c r="S47" s="1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C45" s="1"/>
  <c r="S45" s="1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C43" s="1"/>
  <c r="S43" s="1"/>
  <c r="R42"/>
  <c r="Q42"/>
  <c r="O42"/>
  <c r="N42"/>
  <c r="M42"/>
  <c r="L42"/>
  <c r="K42"/>
  <c r="J42"/>
  <c r="I42"/>
  <c r="G42"/>
  <c r="F42"/>
  <c r="E42"/>
  <c r="C42" s="1"/>
  <c r="S42" s="1"/>
  <c r="D42"/>
  <c r="R41"/>
  <c r="Q41"/>
  <c r="O41"/>
  <c r="N41"/>
  <c r="M41"/>
  <c r="L41"/>
  <c r="J41"/>
  <c r="I41"/>
  <c r="H41"/>
  <c r="G41"/>
  <c r="F41"/>
  <c r="E41"/>
  <c r="D41"/>
  <c r="C41" s="1"/>
  <c r="S41" s="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C39" s="1"/>
  <c r="S39" s="1"/>
  <c r="R38"/>
  <c r="Q38"/>
  <c r="O38"/>
  <c r="N38"/>
  <c r="M38"/>
  <c r="L38"/>
  <c r="K38"/>
  <c r="J38"/>
  <c r="I38"/>
  <c r="H38"/>
  <c r="G38"/>
  <c r="F38"/>
  <c r="E38"/>
  <c r="D38"/>
  <c r="R37"/>
  <c r="Q37"/>
  <c r="Q34" s="1"/>
  <c r="O37"/>
  <c r="O34" s="1"/>
  <c r="N37"/>
  <c r="M37"/>
  <c r="L37"/>
  <c r="K37"/>
  <c r="J37"/>
  <c r="I37"/>
  <c r="H37"/>
  <c r="G37"/>
  <c r="F37"/>
  <c r="E37"/>
  <c r="D37"/>
  <c r="C37" s="1"/>
  <c r="S37" s="1"/>
  <c r="R36"/>
  <c r="Q36"/>
  <c r="O36"/>
  <c r="N36"/>
  <c r="M36"/>
  <c r="L36"/>
  <c r="K36"/>
  <c r="J36"/>
  <c r="I36"/>
  <c r="I34" s="1"/>
  <c r="H36"/>
  <c r="G36"/>
  <c r="F36"/>
  <c r="E36"/>
  <c r="D36"/>
  <c r="R35"/>
  <c r="R34"/>
  <c r="Q35"/>
  <c r="O35"/>
  <c r="N35"/>
  <c r="M35"/>
  <c r="L35"/>
  <c r="L34" s="1"/>
  <c r="K35"/>
  <c r="K34" s="1"/>
  <c r="J35"/>
  <c r="J34" s="1"/>
  <c r="I35"/>
  <c r="G35"/>
  <c r="G34" s="1"/>
  <c r="F35"/>
  <c r="E35"/>
  <c r="E34"/>
  <c r="D35"/>
  <c r="C35" s="1"/>
  <c r="S35" s="1"/>
  <c r="H34"/>
  <c r="R33"/>
  <c r="Q33"/>
  <c r="O33"/>
  <c r="N33"/>
  <c r="M33"/>
  <c r="L33"/>
  <c r="K33"/>
  <c r="J33"/>
  <c r="I33"/>
  <c r="H33"/>
  <c r="G33"/>
  <c r="F33"/>
  <c r="E33"/>
  <c r="D33"/>
  <c r="C33"/>
  <c r="S33" s="1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C31" s="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C29" s="1"/>
  <c r="S29" s="1"/>
  <c r="D29"/>
  <c r="M28"/>
  <c r="L28"/>
  <c r="N28" s="1"/>
  <c r="K28"/>
  <c r="J28"/>
  <c r="I28"/>
  <c r="H28"/>
  <c r="G28"/>
  <c r="F28"/>
  <c r="E28"/>
  <c r="C28" s="1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/>
  <c r="R25"/>
  <c r="Q25"/>
  <c r="O25"/>
  <c r="N25"/>
  <c r="M25"/>
  <c r="M23" s="1"/>
  <c r="L25"/>
  <c r="K25"/>
  <c r="J25"/>
  <c r="I25"/>
  <c r="H25"/>
  <c r="H23" s="1"/>
  <c r="G25"/>
  <c r="F25"/>
  <c r="E25"/>
  <c r="C25" s="1"/>
  <c r="S25" s="1"/>
  <c r="D25"/>
  <c r="D23" s="1"/>
  <c r="R24"/>
  <c r="Q24"/>
  <c r="O24"/>
  <c r="N24"/>
  <c r="M24"/>
  <c r="L24"/>
  <c r="L23"/>
  <c r="K24"/>
  <c r="J24"/>
  <c r="I24"/>
  <c r="G24"/>
  <c r="G23" s="1"/>
  <c r="F24"/>
  <c r="E24"/>
  <c r="D24"/>
  <c r="C24" s="1"/>
  <c r="O23"/>
  <c r="R22"/>
  <c r="Q22"/>
  <c r="O22"/>
  <c r="N22"/>
  <c r="M22"/>
  <c r="L22"/>
  <c r="K22"/>
  <c r="J22"/>
  <c r="I22"/>
  <c r="G22"/>
  <c r="F22"/>
  <c r="E22"/>
  <c r="D22"/>
  <c r="C22" s="1"/>
  <c r="S22" s="1"/>
  <c r="R21"/>
  <c r="Q21"/>
  <c r="O21"/>
  <c r="N21"/>
  <c r="M21"/>
  <c r="L21"/>
  <c r="K21"/>
  <c r="J21"/>
  <c r="I21"/>
  <c r="G21"/>
  <c r="F21"/>
  <c r="E21"/>
  <c r="D21"/>
  <c r="C21" s="1"/>
  <c r="S21" s="1"/>
  <c r="R20"/>
  <c r="Q20"/>
  <c r="O20"/>
  <c r="N20"/>
  <c r="M20"/>
  <c r="L20"/>
  <c r="K20"/>
  <c r="J20"/>
  <c r="J18" s="1"/>
  <c r="I20"/>
  <c r="G20"/>
  <c r="F20"/>
  <c r="E20"/>
  <c r="D20"/>
  <c r="R19"/>
  <c r="Q19"/>
  <c r="O19"/>
  <c r="O18" s="1"/>
  <c r="N19"/>
  <c r="M19"/>
  <c r="M18" s="1"/>
  <c r="L19"/>
  <c r="K19"/>
  <c r="K18" s="1"/>
  <c r="J19"/>
  <c r="I19"/>
  <c r="G19"/>
  <c r="G18" s="1"/>
  <c r="F19"/>
  <c r="E19"/>
  <c r="D19"/>
  <c r="R18"/>
  <c r="L18"/>
  <c r="N18" s="1"/>
  <c r="I18"/>
  <c r="F18"/>
  <c r="R17"/>
  <c r="Q17"/>
  <c r="O17"/>
  <c r="N17"/>
  <c r="N15" s="1"/>
  <c r="M17"/>
  <c r="L17"/>
  <c r="K17"/>
  <c r="J17"/>
  <c r="I17"/>
  <c r="G17"/>
  <c r="G15" s="1"/>
  <c r="F17"/>
  <c r="E17"/>
  <c r="D17"/>
  <c r="R16"/>
  <c r="R15" s="1"/>
  <c r="Q16"/>
  <c r="Q15" s="1"/>
  <c r="O16"/>
  <c r="O15" s="1"/>
  <c r="N16"/>
  <c r="M16"/>
  <c r="M15" s="1"/>
  <c r="L16"/>
  <c r="L15" s="1"/>
  <c r="K16"/>
  <c r="J16"/>
  <c r="I16"/>
  <c r="I15" s="1"/>
  <c r="G16"/>
  <c r="F16"/>
  <c r="F15" s="1"/>
  <c r="E16"/>
  <c r="E15" s="1"/>
  <c r="C15" s="1"/>
  <c r="D16"/>
  <c r="K15"/>
  <c r="N14"/>
  <c r="M14"/>
  <c r="L14"/>
  <c r="C14"/>
  <c r="S14"/>
  <c r="R13"/>
  <c r="Q13"/>
  <c r="O13"/>
  <c r="N13"/>
  <c r="M13"/>
  <c r="L13"/>
  <c r="K13"/>
  <c r="J13"/>
  <c r="I13"/>
  <c r="H13"/>
  <c r="H12" s="1"/>
  <c r="G13"/>
  <c r="F13"/>
  <c r="E13"/>
  <c r="D13"/>
  <c r="C13" s="1"/>
  <c r="S13" s="1"/>
  <c r="R11"/>
  <c r="Q11"/>
  <c r="O11"/>
  <c r="N11"/>
  <c r="M11"/>
  <c r="L11"/>
  <c r="K11"/>
  <c r="J11"/>
  <c r="I11"/>
  <c r="G11"/>
  <c r="F11"/>
  <c r="E11"/>
  <c r="D11"/>
  <c r="R10"/>
  <c r="R8" s="1"/>
  <c r="R6" s="1"/>
  <c r="Q10"/>
  <c r="O10"/>
  <c r="N10"/>
  <c r="M10"/>
  <c r="M8" s="1"/>
  <c r="M6" s="1"/>
  <c r="L10"/>
  <c r="K10"/>
  <c r="J10"/>
  <c r="I10"/>
  <c r="G10"/>
  <c r="F10"/>
  <c r="E10"/>
  <c r="D10"/>
  <c r="C10" s="1"/>
  <c r="S10" s="1"/>
  <c r="R9"/>
  <c r="Q9"/>
  <c r="Q8" s="1"/>
  <c r="O9"/>
  <c r="O8"/>
  <c r="N9"/>
  <c r="M9"/>
  <c r="L9"/>
  <c r="L8"/>
  <c r="K9"/>
  <c r="J9"/>
  <c r="J8" s="1"/>
  <c r="I9"/>
  <c r="G9"/>
  <c r="G8" s="1"/>
  <c r="F9"/>
  <c r="F8"/>
  <c r="E9"/>
  <c r="D9"/>
  <c r="C9" s="1"/>
  <c r="S9" s="1"/>
  <c r="I8"/>
  <c r="R7"/>
  <c r="Q7"/>
  <c r="O7"/>
  <c r="N7"/>
  <c r="M7"/>
  <c r="L7"/>
  <c r="K7"/>
  <c r="J7"/>
  <c r="I7"/>
  <c r="I6" s="1"/>
  <c r="H7"/>
  <c r="G7"/>
  <c r="F7"/>
  <c r="E7"/>
  <c r="D7"/>
  <c r="C7"/>
  <c r="S7" s="1"/>
  <c r="H6"/>
  <c r="G6"/>
  <c r="H5"/>
  <c r="H118" s="1"/>
  <c r="H120" s="1"/>
  <c r="G5"/>
  <c r="G118"/>
  <c r="G120" s="1"/>
  <c r="BV45" i="11"/>
  <c r="BP54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CD28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C238" s="1"/>
  <c r="S238" s="1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R223" s="1"/>
  <c r="Q234"/>
  <c r="O234"/>
  <c r="N234"/>
  <c r="M234"/>
  <c r="L234"/>
  <c r="K234"/>
  <c r="J234"/>
  <c r="I234"/>
  <c r="H234"/>
  <c r="G234"/>
  <c r="F234"/>
  <c r="E234"/>
  <c r="C234" s="1"/>
  <c r="S234" s="1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C232" s="1"/>
  <c r="R231"/>
  <c r="Q231"/>
  <c r="O231"/>
  <c r="N231"/>
  <c r="M231"/>
  <c r="L231"/>
  <c r="K231"/>
  <c r="J231"/>
  <c r="I231"/>
  <c r="H231"/>
  <c r="G231"/>
  <c r="F231"/>
  <c r="E231"/>
  <c r="D231"/>
  <c r="C231" s="1"/>
  <c r="S231" s="1"/>
  <c r="R230"/>
  <c r="Q230"/>
  <c r="O230"/>
  <c r="N230"/>
  <c r="M230"/>
  <c r="L230"/>
  <c r="K230"/>
  <c r="J230"/>
  <c r="I230"/>
  <c r="H230"/>
  <c r="G230"/>
  <c r="F230"/>
  <c r="E230"/>
  <c r="D230"/>
  <c r="C230" s="1"/>
  <c r="R229"/>
  <c r="Q229"/>
  <c r="O229"/>
  <c r="N229"/>
  <c r="M229"/>
  <c r="L229"/>
  <c r="K229"/>
  <c r="J229"/>
  <c r="I229"/>
  <c r="H229"/>
  <c r="G229"/>
  <c r="F229"/>
  <c r="E229"/>
  <c r="D229"/>
  <c r="C229" s="1"/>
  <c r="S229" s="1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C226" s="1"/>
  <c r="R225"/>
  <c r="Q225"/>
  <c r="O225"/>
  <c r="N225"/>
  <c r="M225"/>
  <c r="L225"/>
  <c r="K225"/>
  <c r="J225"/>
  <c r="I225"/>
  <c r="H225"/>
  <c r="H223" s="1"/>
  <c r="H240" s="1"/>
  <c r="H242" s="1"/>
  <c r="G225"/>
  <c r="F225"/>
  <c r="E225"/>
  <c r="D225"/>
  <c r="C225" s="1"/>
  <c r="S225" s="1"/>
  <c r="R224"/>
  <c r="Q224"/>
  <c r="Q223" s="1"/>
  <c r="O224"/>
  <c r="O223" s="1"/>
  <c r="N224"/>
  <c r="M224"/>
  <c r="L224"/>
  <c r="L223" s="1"/>
  <c r="K224"/>
  <c r="J224"/>
  <c r="J223" s="1"/>
  <c r="I224"/>
  <c r="I223" s="1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C222" s="1"/>
  <c r="S222" s="1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C218" s="1"/>
  <c r="S218" s="1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C215" s="1"/>
  <c r="S215" s="1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F206" s="1"/>
  <c r="E210"/>
  <c r="D210"/>
  <c r="R209"/>
  <c r="Q209"/>
  <c r="Q206" s="1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C208" s="1"/>
  <c r="S208" s="1"/>
  <c r="D208"/>
  <c r="R207"/>
  <c r="Q207"/>
  <c r="O207"/>
  <c r="N207"/>
  <c r="N206" s="1"/>
  <c r="M207"/>
  <c r="L207"/>
  <c r="K207"/>
  <c r="K206" s="1"/>
  <c r="J207"/>
  <c r="I207"/>
  <c r="G207"/>
  <c r="G206"/>
  <c r="F207"/>
  <c r="E207"/>
  <c r="E206"/>
  <c r="D207"/>
  <c r="T84"/>
  <c r="Q205"/>
  <c r="O205"/>
  <c r="O201" s="1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/>
  <c r="K198"/>
  <c r="C198"/>
  <c r="S198" s="1"/>
  <c r="K197"/>
  <c r="C197"/>
  <c r="S197" s="1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N193" s="1"/>
  <c r="K194"/>
  <c r="K193" s="1"/>
  <c r="J194"/>
  <c r="I194"/>
  <c r="I193" s="1"/>
  <c r="G194"/>
  <c r="F194"/>
  <c r="F193" s="1"/>
  <c r="E194"/>
  <c r="E193" s="1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C185" s="1"/>
  <c r="S185" s="1"/>
  <c r="R184"/>
  <c r="Q184"/>
  <c r="O184"/>
  <c r="N184"/>
  <c r="M184"/>
  <c r="L184"/>
  <c r="K184"/>
  <c r="J184"/>
  <c r="I184"/>
  <c r="H184"/>
  <c r="G184"/>
  <c r="F184"/>
  <c r="E184"/>
  <c r="C184" s="1"/>
  <c r="S184" s="1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C175" s="1"/>
  <c r="S175" s="1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C164" s="1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C159" s="1"/>
  <c r="S159" s="1"/>
  <c r="D159"/>
  <c r="R158"/>
  <c r="Q158"/>
  <c r="O158"/>
  <c r="N158"/>
  <c r="M158"/>
  <c r="L158"/>
  <c r="K158"/>
  <c r="J158"/>
  <c r="I158"/>
  <c r="H158"/>
  <c r="H156"/>
  <c r="G158"/>
  <c r="F158"/>
  <c r="E158"/>
  <c r="D158"/>
  <c r="C158" s="1"/>
  <c r="S158" s="1"/>
  <c r="R157"/>
  <c r="Q157"/>
  <c r="O157"/>
  <c r="O156"/>
  <c r="N157"/>
  <c r="M157"/>
  <c r="L157"/>
  <c r="K157"/>
  <c r="K156" s="1"/>
  <c r="J157"/>
  <c r="J156" s="1"/>
  <c r="I157"/>
  <c r="G157"/>
  <c r="F157"/>
  <c r="E157"/>
  <c r="E156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G145" s="1"/>
  <c r="F152"/>
  <c r="E152"/>
  <c r="D152"/>
  <c r="R151"/>
  <c r="Q151"/>
  <c r="O151"/>
  <c r="N151"/>
  <c r="M151"/>
  <c r="M145" s="1"/>
  <c r="L151"/>
  <c r="K151"/>
  <c r="J151"/>
  <c r="I151"/>
  <c r="H151"/>
  <c r="G151"/>
  <c r="F151"/>
  <c r="E151"/>
  <c r="D151"/>
  <c r="M150"/>
  <c r="L150"/>
  <c r="N150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Q145" s="1"/>
  <c r="O148"/>
  <c r="M148"/>
  <c r="K148"/>
  <c r="J148"/>
  <c r="I148"/>
  <c r="G148"/>
  <c r="F148"/>
  <c r="E148"/>
  <c r="C148" s="1"/>
  <c r="S148" s="1"/>
  <c r="R147"/>
  <c r="Q147"/>
  <c r="O147"/>
  <c r="N147"/>
  <c r="M147"/>
  <c r="L147"/>
  <c r="K147"/>
  <c r="J147"/>
  <c r="I147"/>
  <c r="H147"/>
  <c r="G147"/>
  <c r="F147"/>
  <c r="E147"/>
  <c r="D147"/>
  <c r="R146"/>
  <c r="R145"/>
  <c r="Q146"/>
  <c r="O146"/>
  <c r="N146"/>
  <c r="M146"/>
  <c r="L146"/>
  <c r="L145"/>
  <c r="K146"/>
  <c r="J146"/>
  <c r="I146"/>
  <c r="I145"/>
  <c r="G146"/>
  <c r="F146"/>
  <c r="F145"/>
  <c r="E146"/>
  <c r="D146"/>
  <c r="C146" s="1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Q140" s="1"/>
  <c r="O141"/>
  <c r="N141"/>
  <c r="M141"/>
  <c r="L141"/>
  <c r="L140" s="1"/>
  <c r="K141"/>
  <c r="K140" s="1"/>
  <c r="J141"/>
  <c r="J140" s="1"/>
  <c r="I141"/>
  <c r="G141"/>
  <c r="G140" s="1"/>
  <c r="F141"/>
  <c r="F140" s="1"/>
  <c r="E141"/>
  <c r="D141"/>
  <c r="C141" s="1"/>
  <c r="S141" s="1"/>
  <c r="T18"/>
  <c r="R139"/>
  <c r="R137" s="1"/>
  <c r="Q139"/>
  <c r="O139"/>
  <c r="N139"/>
  <c r="M139"/>
  <c r="L139"/>
  <c r="K139"/>
  <c r="J139"/>
  <c r="I139"/>
  <c r="G139"/>
  <c r="F139"/>
  <c r="E139"/>
  <c r="D139"/>
  <c r="C139" s="1"/>
  <c r="S139" s="1"/>
  <c r="R138"/>
  <c r="Q138"/>
  <c r="O138"/>
  <c r="O137" s="1"/>
  <c r="N138"/>
  <c r="M138"/>
  <c r="M137" s="1"/>
  <c r="L138"/>
  <c r="L137" s="1"/>
  <c r="K138"/>
  <c r="K137" s="1"/>
  <c r="J138"/>
  <c r="I138"/>
  <c r="G138"/>
  <c r="F138"/>
  <c r="E138"/>
  <c r="E137" s="1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C135" s="1"/>
  <c r="S135" s="1"/>
  <c r="D135"/>
  <c r="R133"/>
  <c r="Q133"/>
  <c r="O133"/>
  <c r="N133"/>
  <c r="M133"/>
  <c r="L133"/>
  <c r="K133"/>
  <c r="J133"/>
  <c r="I133"/>
  <c r="G133"/>
  <c r="F133"/>
  <c r="E133"/>
  <c r="D133"/>
  <c r="R132"/>
  <c r="Q132"/>
  <c r="Q130" s="1"/>
  <c r="Q128" s="1"/>
  <c r="O132"/>
  <c r="N132"/>
  <c r="M132"/>
  <c r="L132"/>
  <c r="L130" s="1"/>
  <c r="L128" s="1"/>
  <c r="K132"/>
  <c r="J132"/>
  <c r="I132"/>
  <c r="G132"/>
  <c r="G130" s="1"/>
  <c r="F132"/>
  <c r="E132"/>
  <c r="D132"/>
  <c r="R131"/>
  <c r="R130" s="1"/>
  <c r="R128" s="1"/>
  <c r="Q131"/>
  <c r="O131"/>
  <c r="O130" s="1"/>
  <c r="N131"/>
  <c r="M131"/>
  <c r="M130"/>
  <c r="L131"/>
  <c r="K131"/>
  <c r="K130" s="1"/>
  <c r="J131"/>
  <c r="I131"/>
  <c r="G131"/>
  <c r="F131"/>
  <c r="F130" s="1"/>
  <c r="E131"/>
  <c r="E130" s="1"/>
  <c r="D131"/>
  <c r="C131" s="1"/>
  <c r="S131" s="1"/>
  <c r="T7"/>
  <c r="R129"/>
  <c r="Q129"/>
  <c r="O129"/>
  <c r="N129"/>
  <c r="M129"/>
  <c r="M128" s="1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AM29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AH8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K25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47" i="8"/>
  <c r="S147" s="1"/>
  <c r="C149"/>
  <c r="S149" s="1"/>
  <c r="S154"/>
  <c r="C167"/>
  <c r="S167" s="1"/>
  <c r="C172"/>
  <c r="S172"/>
  <c r="C187"/>
  <c r="S187" s="1"/>
  <c r="C189"/>
  <c r="S189" s="1"/>
  <c r="C191"/>
  <c r="S191" s="1"/>
  <c r="D193"/>
  <c r="C193" s="1"/>
  <c r="G193"/>
  <c r="I201"/>
  <c r="M201"/>
  <c r="R201"/>
  <c r="C207"/>
  <c r="S207" s="1"/>
  <c r="I206"/>
  <c r="M206"/>
  <c r="R206"/>
  <c r="C213"/>
  <c r="S213" s="1"/>
  <c r="J137"/>
  <c r="N137"/>
  <c r="L201"/>
  <c r="N201" s="1"/>
  <c r="Q201"/>
  <c r="C188"/>
  <c r="S188" s="1"/>
  <c r="C190"/>
  <c r="S190" s="1"/>
  <c r="C192"/>
  <c r="S192" s="1"/>
  <c r="J193"/>
  <c r="S195"/>
  <c r="E201"/>
  <c r="J201"/>
  <c r="K145"/>
  <c r="L156"/>
  <c r="C161"/>
  <c r="S161" s="1"/>
  <c r="C166"/>
  <c r="S166" s="1"/>
  <c r="C168"/>
  <c r="S168" s="1"/>
  <c r="C182"/>
  <c r="S182"/>
  <c r="D201"/>
  <c r="C201" s="1"/>
  <c r="D206"/>
  <c r="F223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C224" i="8"/>
  <c r="S224" s="1"/>
  <c r="BX45" i="11"/>
  <c r="C143" i="8"/>
  <c r="S143" s="1"/>
  <c r="C162"/>
  <c r="S162"/>
  <c r="C183"/>
  <c r="S183" s="1"/>
  <c r="S136"/>
  <c r="Q156"/>
  <c r="I156"/>
  <c r="C186"/>
  <c r="S186" s="1"/>
  <c r="C209"/>
  <c r="S209" s="1"/>
  <c r="C211"/>
  <c r="S211"/>
  <c r="N130"/>
  <c r="N128" s="1"/>
  <c r="C133"/>
  <c r="S133" s="1"/>
  <c r="D140"/>
  <c r="I140"/>
  <c r="D145"/>
  <c r="H145"/>
  <c r="C153"/>
  <c r="S153" s="1"/>
  <c r="C165"/>
  <c r="S165" s="1"/>
  <c r="C174"/>
  <c r="S174" s="1"/>
  <c r="C204"/>
  <c r="S204"/>
  <c r="Q137"/>
  <c r="C150"/>
  <c r="S150" s="1"/>
  <c r="F156"/>
  <c r="L206"/>
  <c r="C210"/>
  <c r="S210" s="1"/>
  <c r="D130"/>
  <c r="D128" s="1"/>
  <c r="C142"/>
  <c r="S142" s="1"/>
  <c r="C151"/>
  <c r="S151" s="1"/>
  <c r="CE32" i="11"/>
  <c r="C144" i="8"/>
  <c r="S144" s="1"/>
  <c r="C179"/>
  <c r="S179"/>
  <c r="C181"/>
  <c r="S181" s="1"/>
  <c r="C237"/>
  <c r="S237" s="1"/>
  <c r="E79"/>
  <c r="C79"/>
  <c r="C129"/>
  <c r="S129"/>
  <c r="U7" s="1"/>
  <c r="I130"/>
  <c r="I128" s="1"/>
  <c r="J145"/>
  <c r="C157"/>
  <c r="S157" s="1"/>
  <c r="C169"/>
  <c r="S169" s="1"/>
  <c r="C212"/>
  <c r="S212"/>
  <c r="C221"/>
  <c r="S221" s="1"/>
  <c r="C227"/>
  <c r="S227" s="1"/>
  <c r="C206"/>
  <c r="C160"/>
  <c r="S160" s="1"/>
  <c r="C171"/>
  <c r="S171"/>
  <c r="C233"/>
  <c r="S233" s="1"/>
  <c r="C163"/>
  <c r="S163" s="1"/>
  <c r="C170"/>
  <c r="S170" s="1"/>
  <c r="C173"/>
  <c r="S173" s="1"/>
  <c r="C132"/>
  <c r="S132"/>
  <c r="G137"/>
  <c r="O145"/>
  <c r="C152"/>
  <c r="C196"/>
  <c r="S196" s="1"/>
  <c r="C155"/>
  <c r="S155" s="1"/>
  <c r="C176"/>
  <c r="S176" s="1"/>
  <c r="C203"/>
  <c r="S203" s="1"/>
  <c r="C205"/>
  <c r="S205"/>
  <c r="C217"/>
  <c r="S217" s="1"/>
  <c r="C219"/>
  <c r="S219" s="1"/>
  <c r="C228"/>
  <c r="S228" s="1"/>
  <c r="BO25" i="11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BW7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AI7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D18" i="8"/>
  <c r="C17"/>
  <c r="S17"/>
  <c r="BS51" i="1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I92" i="17"/>
  <c r="K82"/>
  <c r="K37"/>
  <c r="D140"/>
  <c r="D143" s="1"/>
  <c r="I82"/>
  <c r="I38"/>
  <c r="K19"/>
  <c r="F140"/>
  <c r="F143" s="1"/>
  <c r="I19"/>
  <c r="L6" i="8"/>
  <c r="E23"/>
  <c r="C19"/>
  <c r="S19" s="1"/>
  <c r="E8"/>
  <c r="D15"/>
  <c r="E6"/>
  <c r="J92" i="17" l="1"/>
  <c r="J82"/>
  <c r="J37"/>
  <c r="J38"/>
  <c r="J19"/>
  <c r="J6"/>
  <c r="E74"/>
  <c r="I74" s="1"/>
  <c r="I75"/>
  <c r="G140"/>
  <c r="G143" s="1"/>
  <c r="L134" i="8"/>
  <c r="O12"/>
  <c r="C130"/>
  <c r="E128"/>
  <c r="L127"/>
  <c r="J6"/>
  <c r="N79"/>
  <c r="C23"/>
  <c r="D137"/>
  <c r="C137" s="1"/>
  <c r="S193"/>
  <c r="F137"/>
  <c r="F134" s="1"/>
  <c r="M140"/>
  <c r="N140" s="1"/>
  <c r="R140"/>
  <c r="S202"/>
  <c r="O206"/>
  <c r="C216"/>
  <c r="S216" s="1"/>
  <c r="D223"/>
  <c r="G223"/>
  <c r="M223"/>
  <c r="N223" s="1"/>
  <c r="C235"/>
  <c r="S235" s="1"/>
  <c r="O6"/>
  <c r="C11"/>
  <c r="S11" s="1"/>
  <c r="J15"/>
  <c r="S15" s="1"/>
  <c r="Q18"/>
  <c r="F23"/>
  <c r="K23"/>
  <c r="K12" s="1"/>
  <c r="N23"/>
  <c r="S28"/>
  <c r="C30"/>
  <c r="S30" s="1"/>
  <c r="D34"/>
  <c r="C34" s="1"/>
  <c r="S34" s="1"/>
  <c r="M34"/>
  <c r="C84"/>
  <c r="S101"/>
  <c r="O128"/>
  <c r="K128"/>
  <c r="J134"/>
  <c r="L12"/>
  <c r="L5" s="1"/>
  <c r="J23"/>
  <c r="R23"/>
  <c r="R12" s="1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C71" s="1"/>
  <c r="S71" s="1"/>
  <c r="I79"/>
  <c r="K84"/>
  <c r="R84"/>
  <c r="C90"/>
  <c r="S90" s="1"/>
  <c r="S79"/>
  <c r="G134"/>
  <c r="E145"/>
  <c r="D156"/>
  <c r="C156" s="1"/>
  <c r="G240"/>
  <c r="G242" s="1"/>
  <c r="F128"/>
  <c r="J130"/>
  <c r="J128" s="1"/>
  <c r="J127" s="1"/>
  <c r="J240" s="1"/>
  <c r="J242" s="1"/>
  <c r="H134"/>
  <c r="Q134"/>
  <c r="C138"/>
  <c r="S138" s="1"/>
  <c r="I137"/>
  <c r="E140"/>
  <c r="E134" s="1"/>
  <c r="E127" s="1"/>
  <c r="E240" s="1"/>
  <c r="E242" s="1"/>
  <c r="O140"/>
  <c r="G156"/>
  <c r="R156"/>
  <c r="S200"/>
  <c r="G201"/>
  <c r="J206"/>
  <c r="S214"/>
  <c r="C220"/>
  <c r="S220" s="1"/>
  <c r="K223"/>
  <c r="C236"/>
  <c r="S236" s="1"/>
  <c r="F6"/>
  <c r="K8"/>
  <c r="K6" s="1"/>
  <c r="N8"/>
  <c r="N6" s="1"/>
  <c r="C16"/>
  <c r="S16" s="1"/>
  <c r="C20"/>
  <c r="S20" s="1"/>
  <c r="S24"/>
  <c r="I23"/>
  <c r="Q23"/>
  <c r="S26"/>
  <c r="C27"/>
  <c r="S27" s="1"/>
  <c r="S31"/>
  <c r="C59"/>
  <c r="S59" s="1"/>
  <c r="S60"/>
  <c r="C61"/>
  <c r="S61" s="1"/>
  <c r="S63"/>
  <c r="C66"/>
  <c r="S66" s="1"/>
  <c r="C68"/>
  <c r="S68" s="1"/>
  <c r="C70"/>
  <c r="S70" s="1"/>
  <c r="S82"/>
  <c r="C85"/>
  <c r="S85" s="1"/>
  <c r="S87"/>
  <c r="C89"/>
  <c r="S89" s="1"/>
  <c r="S98"/>
  <c r="S100"/>
  <c r="S102"/>
  <c r="S104"/>
  <c r="S106"/>
  <c r="S108"/>
  <c r="S110"/>
  <c r="S112"/>
  <c r="S114"/>
  <c r="S116"/>
  <c r="K134"/>
  <c r="S146"/>
  <c r="M156"/>
  <c r="M134" s="1"/>
  <c r="M127" s="1"/>
  <c r="S164"/>
  <c r="C194"/>
  <c r="S194" s="1"/>
  <c r="F201"/>
  <c r="S201" s="1"/>
  <c r="K201"/>
  <c r="E223"/>
  <c r="S226"/>
  <c r="S230"/>
  <c r="S232"/>
  <c r="Q6"/>
  <c r="E18"/>
  <c r="E12" s="1"/>
  <c r="G12"/>
  <c r="C53"/>
  <c r="S53" s="1"/>
  <c r="L71"/>
  <c r="N71" s="1"/>
  <c r="F84"/>
  <c r="M84"/>
  <c r="C93"/>
  <c r="S93" s="1"/>
  <c r="O5"/>
  <c r="O118" s="1"/>
  <c r="O120" s="1"/>
  <c r="S78"/>
  <c r="H140" i="17"/>
  <c r="H143" s="1"/>
  <c r="J143" s="1"/>
  <c r="K92"/>
  <c r="I37"/>
  <c r="K6"/>
  <c r="K38"/>
  <c r="C140"/>
  <c r="C143" s="1"/>
  <c r="C128" i="8"/>
  <c r="S128" s="1"/>
  <c r="L240"/>
  <c r="L242" s="1"/>
  <c r="S130"/>
  <c r="Q127"/>
  <c r="Q240" s="1"/>
  <c r="Q242" s="1"/>
  <c r="I12"/>
  <c r="I5" s="1"/>
  <c r="I118" s="1"/>
  <c r="I120" s="1"/>
  <c r="S152"/>
  <c r="N145"/>
  <c r="R134"/>
  <c r="K5"/>
  <c r="K118" s="1"/>
  <c r="K120" s="1"/>
  <c r="R127"/>
  <c r="R240" s="1"/>
  <c r="R242" s="1"/>
  <c r="I134"/>
  <c r="O134"/>
  <c r="O127" s="1"/>
  <c r="O240" s="1"/>
  <c r="O242" s="1"/>
  <c r="S180"/>
  <c r="S206"/>
  <c r="U84" s="1"/>
  <c r="F12"/>
  <c r="F5" s="1"/>
  <c r="F118" s="1"/>
  <c r="F120" s="1"/>
  <c r="J12"/>
  <c r="J5" s="1"/>
  <c r="J118" s="1"/>
  <c r="J120" s="1"/>
  <c r="N12"/>
  <c r="M12"/>
  <c r="M5" s="1"/>
  <c r="M118" s="1"/>
  <c r="M120" s="1"/>
  <c r="S177"/>
  <c r="N156"/>
  <c r="S156" s="1"/>
  <c r="U34" s="1"/>
  <c r="C145"/>
  <c r="D8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E140" i="17" l="1"/>
  <c r="I140" s="1"/>
  <c r="L118" i="8"/>
  <c r="L120" s="1"/>
  <c r="N5"/>
  <c r="N118" s="1"/>
  <c r="N120" s="1"/>
  <c r="M240"/>
  <c r="M242" s="1"/>
  <c r="N127"/>
  <c r="N240" s="1"/>
  <c r="N242" s="1"/>
  <c r="N134"/>
  <c r="F127"/>
  <c r="F240" s="1"/>
  <c r="F242" s="1"/>
  <c r="C140"/>
  <c r="S140" s="1"/>
  <c r="C18"/>
  <c r="S18" s="1"/>
  <c r="R5"/>
  <c r="R118" s="1"/>
  <c r="R120" s="1"/>
  <c r="S84"/>
  <c r="Q12"/>
  <c r="Q5" s="1"/>
  <c r="Q118" s="1"/>
  <c r="Q120" s="1"/>
  <c r="S137"/>
  <c r="C12"/>
  <c r="S12" s="1"/>
  <c r="C223"/>
  <c r="S223" s="1"/>
  <c r="U101" s="1"/>
  <c r="D12"/>
  <c r="E5"/>
  <c r="E118" s="1"/>
  <c r="E120" s="1"/>
  <c r="S23"/>
  <c r="K127"/>
  <c r="K240" s="1"/>
  <c r="K242" s="1"/>
  <c r="D134"/>
  <c r="K143" i="17"/>
  <c r="K140"/>
  <c r="J140"/>
  <c r="E143"/>
  <c r="I143" s="1"/>
  <c r="S145" i="8"/>
  <c r="U23" s="1"/>
  <c r="I127"/>
  <c r="I240" s="1"/>
  <c r="I242" s="1"/>
  <c r="C8"/>
  <c r="S8" s="1"/>
  <c r="D6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C134" i="8" l="1"/>
  <c r="S134" s="1"/>
  <c r="D127"/>
  <c r="C6"/>
  <c r="S6" s="1"/>
  <c r="D5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C5"/>
  <c r="D118"/>
  <c r="D120" s="1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C118"/>
  <c r="C120" s="1"/>
  <c r="S5"/>
  <c r="S118" s="1"/>
  <c r="AH72" i="19"/>
  <c r="CO68"/>
  <c r="S244" i="8" l="1"/>
  <c r="S242"/>
  <c r="U118"/>
  <c r="S245"/>
  <c r="S123"/>
  <c r="S122"/>
  <c r="S120"/>
</calcChain>
</file>

<file path=xl/sharedStrings.xml><?xml version="1.0" encoding="utf-8"?>
<sst xmlns="http://schemas.openxmlformats.org/spreadsheetml/2006/main" count="774" uniqueCount="387">
  <si>
    <t>Прочие расходы</t>
  </si>
  <si>
    <t>план</t>
  </si>
  <si>
    <t>факт</t>
  </si>
  <si>
    <t>% вып</t>
  </si>
  <si>
    <t>ДШИ</t>
  </si>
  <si>
    <t>Отдел культуры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</si>
  <si>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</si>
  <si>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</si>
  <si>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</si>
  <si>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</si>
  <si>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</si>
  <si>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</si>
  <si>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</si>
  <si>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</si>
  <si>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</si>
  <si>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</si>
  <si>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</si>
  <si>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</si>
  <si>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</si>
  <si>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</si>
  <si>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</si>
  <si>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</si>
  <si>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</si>
  <si>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</si>
  <si>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</si>
  <si>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</si>
  <si>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</si>
  <si>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</si>
  <si>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</si>
  <si>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</si>
  <si>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</si>
  <si>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</si>
  <si>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</si>
  <si>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</si>
  <si>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</si>
  <si>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</si>
  <si>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</si>
  <si>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</si>
  <si>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</si>
  <si>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</si>
  <si>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</si>
  <si>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</si>
  <si>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</si>
  <si>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</si>
  <si>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</si>
  <si>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</si>
  <si>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</si>
  <si>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</si>
  <si>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</si>
  <si>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</si>
  <si>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</si>
  <si>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</si>
  <si>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</si>
  <si>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</si>
  <si>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</si>
  <si>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</si>
  <si>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</si>
  <si>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</si>
  <si>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</si>
  <si>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</si>
  <si>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</si>
  <si>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</si>
  <si>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</si>
  <si>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</si>
  <si>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</si>
  <si>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</si>
  <si>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</si>
  <si>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</si>
  <si>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</si>
  <si>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</si>
  <si>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</si>
  <si>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</si>
  <si>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</si>
  <si>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</si>
  <si>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</si>
  <si>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</si>
  <si>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</si>
  <si>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</si>
  <si>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</si>
  <si>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</si>
  <si>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</si>
  <si>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</si>
  <si>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</si>
  <si>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</si>
  <si>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</si>
  <si>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</si>
  <si>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</si>
  <si>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</si>
  <si>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</si>
  <si>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</si>
  <si>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</si>
  <si>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</si>
  <si>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</si>
  <si>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</si>
  <si>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</si>
  <si>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</si>
  <si>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</si>
  <si>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</si>
  <si>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</si>
  <si>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</si>
  <si>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</si>
  <si>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</si>
  <si>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</si>
  <si>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</si>
  <si>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</si>
  <si>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</si>
  <si>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</si>
  <si>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</si>
  <si>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</si>
  <si>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</si>
  <si>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</si>
  <si>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</si>
  <si>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</si>
  <si>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</si>
  <si>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</si>
  <si>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</si>
  <si>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</si>
  <si>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</si>
  <si>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</si>
  <si>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</si>
  <si>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</si>
  <si>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</si>
  <si>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</si>
  <si>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</si>
  <si>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</si>
  <si>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</si>
  <si>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</si>
  <si>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</si>
  <si>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</si>
  <si>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</si>
  <si>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</si>
  <si>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</si>
  <si>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</si>
  <si>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</si>
  <si>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</si>
  <si>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</si>
  <si>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</si>
  <si>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</si>
  <si>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</si>
  <si>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</si>
  <si>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</si>
  <si>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</si>
  <si>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</si>
  <si>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</si>
  <si>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</si>
  <si>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</si>
  <si>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</si>
  <si>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</si>
  <si>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</si>
  <si>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</si>
  <si>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</si>
  <si>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</si>
  <si>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</si>
  <si>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</si>
  <si>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</si>
  <si>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</si>
  <si>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</si>
  <si>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</si>
  <si>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</si>
  <si>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</si>
  <si>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</si>
  <si>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</si>
  <si>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</si>
  <si>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</si>
  <si>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</si>
  <si>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</si>
  <si>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</si>
  <si>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</si>
  <si>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</si>
  <si>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</si>
  <si>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</si>
  <si>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</si>
  <si>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</si>
  <si>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</si>
  <si>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</si>
  <si>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</si>
  <si>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</si>
  <si>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</si>
  <si>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</si>
  <si>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>номер  п/п</t>
  </si>
  <si>
    <t>Наименование организаций</t>
  </si>
  <si>
    <t>НЕДОИМКА,  ВСЕГО:</t>
  </si>
  <si>
    <t>I.</t>
  </si>
  <si>
    <t>Федеральные бюджетные учреждения, :</t>
  </si>
  <si>
    <t>ГУ Управление Пенсионного фонда</t>
  </si>
  <si>
    <t>Отделение ФК Г.А-Д</t>
  </si>
  <si>
    <t>ФГУП "Почта России"</t>
  </si>
  <si>
    <t>МРИ ФНС России №4 по РТ  794</t>
  </si>
  <si>
    <t>УФ службы судебных приставов</t>
  </si>
  <si>
    <t>ФГУЗ Центр гигиены и эпидем в РТ  811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</si>
  <si>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</si>
  <si>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</si>
  <si>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</si>
  <si>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</si>
  <si>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>ГОУ РТ РС (К) ОШИ 4 вида школа интернат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</si>
  <si>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</si>
  <si>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</si>
  <si>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</si>
  <si>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</si>
  <si>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>ОВО по Б-Х при МВД РТ 838</t>
  </si>
  <si>
    <t>III.</t>
  </si>
  <si>
    <t>Муниципальные бюджетные учреждения, :</t>
  </si>
  <si>
    <t>в т.ч. Бюджетные учреждения</t>
  </si>
  <si>
    <t>Администрация г.Ак-Довурак</t>
  </si>
  <si>
    <t>Финуправление г.Ак-Довурак</t>
  </si>
  <si>
    <t>УТ и СР г.Ак-Довурак</t>
  </si>
  <si>
    <t xml:space="preserve">Управление образования ГорОО </t>
  </si>
  <si>
    <t>Ак-Довуракская школа №1  556</t>
  </si>
  <si>
    <t>Ак-Довуракская школа №2   549</t>
  </si>
  <si>
    <t>МОУ СОШ № 3          563</t>
  </si>
  <si>
    <t>МОУ СОШкола № 4         637</t>
  </si>
  <si>
    <t>ДОУ " Мишутка"     517</t>
  </si>
  <si>
    <t>ДОУ "Сказка"           531</t>
  </si>
  <si>
    <t>ДОУ "Малышок"           482</t>
  </si>
  <si>
    <t>ДОУ "Дюймовочка"          490</t>
  </si>
  <si>
    <t>ДОУ "Золотой ключик" 524</t>
  </si>
  <si>
    <t>ДОУ "Светлячок"     740</t>
  </si>
  <si>
    <t>ДЮСШ                            612</t>
  </si>
  <si>
    <t>УПЦ ЦРТДЮ                588</t>
  </si>
  <si>
    <t>МДОУ ДШИ         006</t>
  </si>
  <si>
    <t>Дом детского творчества   595</t>
  </si>
  <si>
    <t>ТСЖ Уютный дом</t>
  </si>
  <si>
    <t>ТСЖ Энергетиков</t>
  </si>
  <si>
    <t>ТСЖ "Дружные пчелки"   060</t>
  </si>
  <si>
    <t>СПК</t>
  </si>
  <si>
    <t>СПК Валентина  429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</si>
  <si>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</si>
  <si>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</si>
  <si>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</si>
  <si>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</si>
  <si>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</si>
  <si>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</si>
  <si>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</si>
  <si>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</si>
  <si>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</si>
  <si>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ГУП "Ак-Довуракское ДРСУ"  545</t>
  </si>
  <si>
    <t>МУП ПАТП        922</t>
  </si>
  <si>
    <t>МУ МПП ЖКХ</t>
  </si>
  <si>
    <t>V.</t>
  </si>
  <si>
    <t>ООО.ОАО,ЗАО, и другие организации, ВСЕГО:</t>
  </si>
  <si>
    <t>АК Сбербанк РФ</t>
  </si>
  <si>
    <t>ОАО ГОК "Туваасбест"   620</t>
  </si>
  <si>
    <t>ОАО ГОК Тувинские минералы</t>
  </si>
  <si>
    <t>ОАО ГОК Сибирские минералы</t>
  </si>
  <si>
    <t xml:space="preserve">ООО ПК Энкор      334 </t>
  </si>
  <si>
    <t>ООО Тыва-Асбест</t>
  </si>
  <si>
    <t>ОАО Тывасвязьинформ  426</t>
  </si>
  <si>
    <t>ОАО Тываэнерго</t>
  </si>
  <si>
    <t>ОАО  А-Д ТЭС 958</t>
  </si>
  <si>
    <t>ООО "Туваасбесстрой"020</t>
  </si>
  <si>
    <t>ООО Айдыс</t>
  </si>
  <si>
    <t>ООО Азия</t>
  </si>
  <si>
    <t>ООО Айыс</t>
  </si>
  <si>
    <t>ООО Артыш</t>
  </si>
  <si>
    <t>ООО "Центральный ЖКХ" 683</t>
  </si>
  <si>
    <t>ООО Юбилейный ЖКХ   718</t>
  </si>
  <si>
    <t>ООО Монтажник</t>
  </si>
  <si>
    <t>ООО Жилье плюс     757</t>
  </si>
  <si>
    <t>ООО "Строитель ЖКХ" 690</t>
  </si>
  <si>
    <t>ООО Строитель   ЖКХ    690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</si>
  <si>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</si>
  <si>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</si>
  <si>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</si>
  <si>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</si>
  <si>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</si>
  <si>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</si>
  <si>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ТСЖ Аян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</si>
  <si>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</si>
  <si>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</si>
  <si>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</si>
  <si>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</si>
  <si>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</si>
  <si>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</si>
  <si>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</si>
  <si>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</si>
  <si>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</si>
  <si>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</si>
  <si>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</si>
  <si>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</si>
  <si>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</si>
  <si>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</si>
  <si>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</si>
  <si>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</si>
  <si>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</si>
  <si>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</si>
  <si>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</si>
  <si>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ООО Секрет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</si>
  <si>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</si>
  <si>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</si>
  <si>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</si>
  <si>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</si>
  <si>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</si>
  <si>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</si>
  <si>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</si>
  <si>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</si>
  <si>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</si>
  <si>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</si>
  <si>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</si>
  <si>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 xml:space="preserve"> - пожарные услуги</t>
  </si>
  <si>
    <t xml:space="preserve">  -подписка</t>
  </si>
  <si>
    <t xml:space="preserve">  - канцелярские и хоз.товары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</si>
  <si>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</si>
  <si>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</si>
  <si>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</si>
  <si>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</si>
  <si>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</si>
  <si>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</si>
  <si>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 xml:space="preserve">   -ветобсл</t>
  </si>
  <si>
    <t xml:space="preserve">   -техпаспорт</t>
  </si>
  <si>
    <t>ФГУ "Центр гос.санит-эпидем.надзора Б-Х 600</t>
  </si>
  <si>
    <t>ФГКУ1 отряд ФСП 2113</t>
  </si>
  <si>
    <t>ФГКУ ОВО по Б-Х при МВД РТ</t>
  </si>
  <si>
    <t>ТУ РОСПОТРЕБ по РТ 8075</t>
  </si>
  <si>
    <t>ГБУЗ РТ Б-Х ММЦ</t>
  </si>
  <si>
    <t>ГБУЗ РТ "Респсихбольница"</t>
  </si>
  <si>
    <t>ОВД по Б-Х МВД     337</t>
  </si>
  <si>
    <t>ОВО по Б-Х при МВД РТ 1164</t>
  </si>
  <si>
    <t>ДОУ "Теремок"     500</t>
  </si>
  <si>
    <t>ТСЖ "Угулза"</t>
  </si>
  <si>
    <t>ТСЖ "Чеди-Хаан"</t>
  </si>
  <si>
    <t>ГУП РТ ТЭК-4  6423</t>
  </si>
  <si>
    <t>МУ ЕРЦ 1179</t>
  </si>
  <si>
    <t>ООО "ТГК"</t>
  </si>
  <si>
    <t>ООО Ак-Довурактеплосбыт 2373</t>
  </si>
  <si>
    <t>ООО "Живая вода"</t>
  </si>
  <si>
    <t>ООО "Дандр"</t>
  </si>
  <si>
    <t>ООО "Росгосстрах- Сибирь"  002</t>
  </si>
  <si>
    <t>ООО ОНИКС</t>
  </si>
  <si>
    <t>ООО Эко-прим</t>
  </si>
  <si>
    <t>ООО Ломбард Рубин</t>
  </si>
  <si>
    <t>ООО Аян 9461</t>
  </si>
  <si>
    <t>ООО Тува- ПРОФИ</t>
  </si>
  <si>
    <t>Управление культуры</t>
  </si>
  <si>
    <t xml:space="preserve"> - прочие услуги</t>
  </si>
  <si>
    <t>Приложение № 9</t>
  </si>
  <si>
    <t>01.01. 2017</t>
  </si>
  <si>
    <t>01.01. 2018</t>
  </si>
  <si>
    <t>УСД по РТ</t>
  </si>
  <si>
    <t>Центр РДД и П  334</t>
  </si>
  <si>
    <t>МВД по РТ</t>
  </si>
  <si>
    <t>ГБУ "К-М Вет.Лаборат." 2793</t>
  </si>
  <si>
    <t>МФЦ</t>
  </si>
  <si>
    <t>ТСН Радуга</t>
  </si>
  <si>
    <t>ТСН(Жилья) Успех</t>
  </si>
  <si>
    <t>ТСЖ Северо-Восточный</t>
  </si>
  <si>
    <t xml:space="preserve">ТСЖ Сайзырал </t>
  </si>
  <si>
    <t xml:space="preserve">ТСЖ "Новый дом"   877 </t>
  </si>
  <si>
    <t>ТСЖ  Престиж</t>
  </si>
  <si>
    <t>ТСЖ  Юбилейный</t>
  </si>
  <si>
    <t>СПК "Холчук"</t>
  </si>
  <si>
    <t>ГУП РТ "Ак-Довуракэнерго</t>
  </si>
  <si>
    <t>МУП Енисей Обособ. Подр. Г.Ак-Д</t>
  </si>
  <si>
    <t>Аратское хозяйство "Буурул"</t>
  </si>
  <si>
    <t>ООО ГОК "Туваасбест" 997</t>
  </si>
  <si>
    <t>ООО Ак-Довуракское ДРСУ</t>
  </si>
  <si>
    <t>ОАО Тувгаз  078</t>
  </si>
  <si>
    <t>ООО "Данзын"</t>
  </si>
  <si>
    <t>ООО Прогресс</t>
  </si>
  <si>
    <t>ООО Ак-Сай</t>
  </si>
  <si>
    <t xml:space="preserve">ООО ЗАПАД      </t>
  </si>
  <si>
    <t>ООО Апрель</t>
  </si>
  <si>
    <t xml:space="preserve">Фактическое исполнение платных услуг за  2 квартал 2018 года города Ак-Довурак </t>
  </si>
  <si>
    <t>ЦО</t>
  </si>
  <si>
    <t>Агентство по делам семьи и детей РТ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</si>
  <si>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</si>
  <si>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</si>
  <si>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</si>
  <si>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</si>
  <si>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</si>
  <si>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</si>
  <si>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01.04. 2017.</t>
  </si>
  <si>
    <t>01.01. 2019</t>
  </si>
  <si>
    <t>ООО "Коммунальщик"</t>
  </si>
  <si>
    <t>ООО Сая</t>
  </si>
  <si>
    <t>ООО кураж</t>
  </si>
  <si>
    <t xml:space="preserve">ООО "Семейный доктор" </t>
  </si>
  <si>
    <t>Откл. 01.01.19 на 01.01.18г</t>
  </si>
  <si>
    <t>Коэф.роста к 2018 году</t>
  </si>
  <si>
    <t>МАУ ПБ "Лазурный"</t>
  </si>
  <si>
    <t>01.07 .2018</t>
  </si>
  <si>
    <t>01.07. 2019</t>
  </si>
  <si>
    <t>ФКУ УФСИН ПО РТ 8452</t>
  </si>
  <si>
    <t>ООО "Ак-Довуракэнергосбыт"</t>
  </si>
  <si>
    <t>ООО Аас-Кежик</t>
  </si>
  <si>
    <t>ООО Амбаш</t>
  </si>
  <si>
    <t>Динамика    изменения   недоимки   по  налогам  на 01.07. 2019 год                                                                 г.Ак-Довурак ( тыс. рублей)</t>
  </si>
  <si>
    <t>Откл.с 01.07.19 на 01.01.19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</si>
</sst>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00"/>
  </numFmts>
  <fonts count="23">
    <font>
      <sz val="10"/>
      <name val="Arial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2" fontId="5" fillId="0" borderId="2" xfId="0" applyNumberFormat="1" applyFont="1" applyFill="1" applyBorder="1"/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5" fontId="3" fillId="0" borderId="0" xfId="0" applyNumberFormat="1" applyFont="1" applyFill="1" applyBorder="1"/>
    <xf numFmtId="166" fontId="3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vertical="center" wrapText="1"/>
    </xf>
    <xf numFmtId="0" fontId="3" fillId="0" borderId="4" xfId="0" applyFont="1" applyFill="1" applyBorder="1"/>
    <xf numFmtId="0" fontId="3" fillId="0" borderId="1" xfId="0" applyFont="1" applyFill="1" applyBorder="1" applyAlignment="1">
      <alignment horizontal="left"/>
    </xf>
    <xf numFmtId="165" fontId="3" fillId="0" borderId="0" xfId="0" applyNumberFormat="1" applyFont="1" applyFill="1" applyAlignment="1"/>
    <xf numFmtId="0" fontId="11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11" fillId="0" borderId="1" xfId="0" applyFont="1" applyFill="1" applyBorder="1"/>
    <xf numFmtId="0" fontId="13" fillId="0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1" xfId="0" applyFont="1" applyFill="1" applyBorder="1"/>
    <xf numFmtId="165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3" borderId="0" xfId="0" applyNumberFormat="1" applyFont="1" applyFill="1"/>
    <xf numFmtId="0" fontId="3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3" fillId="3" borderId="0" xfId="0" applyNumberFormat="1" applyFont="1" applyFill="1"/>
    <xf numFmtId="1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1" fontId="5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/>
    <xf numFmtId="1" fontId="2" fillId="2" borderId="1" xfId="0" applyNumberFormat="1" applyFont="1" applyFill="1" applyBorder="1"/>
    <xf numFmtId="1" fontId="2" fillId="3" borderId="1" xfId="0" applyNumberFormat="1" applyFont="1" applyFill="1" applyBorder="1"/>
    <xf numFmtId="1" fontId="6" fillId="3" borderId="1" xfId="0" applyNumberFormat="1" applyFont="1" applyFill="1" applyBorder="1"/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/>
    <xf numFmtId="1" fontId="3" fillId="3" borderId="0" xfId="0" applyNumberFormat="1" applyFont="1" applyFill="1" applyBorder="1" applyAlignment="1"/>
    <xf numFmtId="1" fontId="3" fillId="3" borderId="0" xfId="0" applyNumberFormat="1" applyFont="1" applyFill="1" applyBorder="1"/>
    <xf numFmtId="1" fontId="5" fillId="3" borderId="0" xfId="0" applyNumberFormat="1" applyFont="1" applyFill="1" applyBorder="1" applyAlignment="1">
      <alignment horizontal="center"/>
    </xf>
    <xf numFmtId="1" fontId="3" fillId="3" borderId="3" xfId="0" applyNumberFormat="1" applyFont="1" applyFill="1" applyBorder="1"/>
    <xf numFmtId="1" fontId="3" fillId="2" borderId="0" xfId="0" applyNumberFormat="1" applyFont="1" applyFill="1" applyBorder="1"/>
    <xf numFmtId="1" fontId="3" fillId="2" borderId="0" xfId="0" applyNumberFormat="1" applyFont="1" applyFill="1"/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/>
    <xf numFmtId="1" fontId="5" fillId="2" borderId="4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2" fillId="2" borderId="0" xfId="0" applyNumberFormat="1" applyFont="1" applyFill="1"/>
    <xf numFmtId="1" fontId="5" fillId="3" borderId="0" xfId="0" applyNumberFormat="1" applyFont="1" applyFill="1"/>
    <xf numFmtId="1" fontId="5" fillId="3" borderId="1" xfId="0" applyNumberFormat="1" applyFont="1" applyFill="1" applyBorder="1"/>
    <xf numFmtId="1" fontId="3" fillId="3" borderId="4" xfId="0" applyNumberFormat="1" applyFont="1" applyFill="1" applyBorder="1"/>
    <xf numFmtId="1" fontId="6" fillId="2" borderId="0" xfId="0" applyNumberFormat="1" applyFont="1" applyFill="1"/>
    <xf numFmtId="1" fontId="5" fillId="4" borderId="0" xfId="0" applyNumberFormat="1" applyFont="1" applyFill="1"/>
    <xf numFmtId="1" fontId="3" fillId="3" borderId="0" xfId="0" applyNumberFormat="1" applyFont="1" applyFill="1" applyAlignment="1"/>
    <xf numFmtId="1" fontId="3" fillId="3" borderId="5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/>
    <xf numFmtId="1" fontId="3" fillId="5" borderId="0" xfId="0" applyNumberFormat="1" applyFont="1" applyFill="1"/>
    <xf numFmtId="165" fontId="3" fillId="3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1" xfId="0" applyFont="1" applyFill="1" applyBorder="1"/>
    <xf numFmtId="1" fontId="9" fillId="3" borderId="0" xfId="0" applyNumberFormat="1" applyFont="1" applyFill="1" applyBorder="1" applyAlignment="1"/>
    <xf numFmtId="0" fontId="19" fillId="0" borderId="0" xfId="0" applyFont="1" applyFill="1"/>
    <xf numFmtId="0" fontId="19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165" fontId="19" fillId="3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/>
    </xf>
    <xf numFmtId="165" fontId="20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1" fontId="3" fillId="5" borderId="0" xfId="0" applyNumberFormat="1" applyFont="1" applyFill="1" applyBorder="1"/>
    <xf numFmtId="0" fontId="19" fillId="0" borderId="1" xfId="0" applyFont="1" applyFill="1" applyBorder="1" applyAlignment="1">
      <alignment vertical="top" wrapText="1"/>
    </xf>
    <xf numFmtId="165" fontId="3" fillId="5" borderId="0" xfId="0" applyNumberFormat="1" applyFont="1" applyFill="1"/>
    <xf numFmtId="165" fontId="3" fillId="5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65" fontId="3" fillId="3" borderId="0" xfId="0" applyNumberFormat="1" applyFont="1" applyFill="1"/>
    <xf numFmtId="1" fontId="5" fillId="2" borderId="4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/>
    <xf numFmtId="1" fontId="3" fillId="5" borderId="1" xfId="0" applyNumberFormat="1" applyFont="1" applyFill="1" applyBorder="1"/>
    <xf numFmtId="1" fontId="5" fillId="5" borderId="1" xfId="0" applyNumberFormat="1" applyFont="1" applyFill="1" applyBorder="1"/>
    <xf numFmtId="165" fontId="5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/>
    <xf numFmtId="165" fontId="2" fillId="5" borderId="1" xfId="0" applyNumberFormat="1" applyFont="1" applyFill="1" applyBorder="1" applyAlignment="1">
      <alignment horizontal="center"/>
    </xf>
    <xf numFmtId="1" fontId="3" fillId="5" borderId="6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/>
    </xf>
    <xf numFmtId="165" fontId="20" fillId="2" borderId="1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8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left"/>
    </xf>
    <xf numFmtId="1" fontId="2" fillId="2" borderId="7" xfId="0" applyNumberFormat="1" applyFont="1" applyFill="1" applyBorder="1" applyAlignment="1">
      <alignment horizontal="left"/>
    </xf>
    <xf numFmtId="1" fontId="2" fillId="2" borderId="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1" fontId="4" fillId="3" borderId="8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/>
    </xf>
    <xf numFmtId="1" fontId="4" fillId="3" borderId="7" xfId="0" applyNumberFormat="1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3" borderId="7" xfId="0" applyNumberFormat="1" applyFont="1" applyFill="1" applyBorder="1" applyAlignment="1">
      <alignment horizontal="left" vertical="center" wrapText="1"/>
    </xf>
    <xf numFmtId="1" fontId="2" fillId="3" borderId="8" xfId="0" applyNumberFormat="1" applyFont="1" applyFill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left" vertical="center" wrapText="1"/>
    </xf>
    <xf numFmtId="1" fontId="6" fillId="3" borderId="7" xfId="0" applyNumberFormat="1" applyFont="1" applyFill="1" applyBorder="1" applyAlignment="1">
      <alignment horizontal="left" vertical="center" wrapText="1"/>
    </xf>
    <xf numFmtId="1" fontId="6" fillId="3" borderId="8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/>
    <xf numFmtId="1" fontId="4" fillId="3" borderId="7" xfId="0" applyNumberFormat="1" applyFont="1" applyFill="1" applyBorder="1" applyAlignment="1"/>
    <xf numFmtId="1" fontId="4" fillId="3" borderId="8" xfId="0" applyNumberFormat="1" applyFont="1" applyFill="1" applyBorder="1" applyAlignment="1"/>
    <xf numFmtId="1" fontId="6" fillId="2" borderId="4" xfId="0" applyNumberFormat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left"/>
    </xf>
    <xf numFmtId="1" fontId="6" fillId="2" borderId="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 wrapText="1"/>
    </xf>
    <xf numFmtId="1" fontId="4" fillId="3" borderId="7" xfId="0" applyNumberFormat="1" applyFont="1" applyFill="1" applyBorder="1" applyAlignment="1">
      <alignment horizontal="left" wrapText="1"/>
    </xf>
    <xf numFmtId="1" fontId="4" fillId="3" borderId="8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>
      <alignment horizontal="left" vertical="center" wrapText="1"/>
    </xf>
    <xf numFmtId="1" fontId="5" fillId="2" borderId="8" xfId="0" applyNumberFormat="1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wrapText="1"/>
    </xf>
    <xf numFmtId="2" fontId="19" fillId="2" borderId="15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2" fontId="19" fillId="2" borderId="6" xfId="0" applyNumberFormat="1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19" fillId="2" borderId="6" xfId="0" applyFont="1" applyFill="1" applyBorder="1" applyAlignment="1">
      <alignment horizontal="center" vertical="center" textRotation="90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2" fontId="21" fillId="2" borderId="15" xfId="0" applyNumberFormat="1" applyFont="1" applyFill="1" applyBorder="1" applyAlignment="1">
      <alignment horizontal="center" vertical="center" textRotation="90" wrapText="1"/>
    </xf>
    <xf numFmtId="2" fontId="21" fillId="2" borderId="5" xfId="0" applyNumberFormat="1" applyFont="1" applyFill="1" applyBorder="1" applyAlignment="1">
      <alignment horizontal="center" vertical="center" textRotation="90" wrapText="1"/>
    </xf>
    <xf numFmtId="2" fontId="21" fillId="2" borderId="6" xfId="0" applyNumberFormat="1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16" fillId="3" borderId="0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7\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6;&#1072;&#1089;&#1087;&#1088;&#1077;&#1076;&#1077;&#1083;&#1077;&#1085;&#1080;&#1077;\2016\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09375" defaultRowHeight="13.2"/>
  <cols>
    <col min="1" max="1" width="4.44140625" style="55" customWidth="1"/>
    <col min="2" max="3" width="9.109375" style="55"/>
    <col min="4" max="4" width="7.109375" style="55" customWidth="1"/>
    <col min="5" max="5" width="5" style="55" customWidth="1"/>
    <col min="6" max="6" width="5.5546875" style="55" customWidth="1"/>
    <col min="7" max="7" width="4" style="89" customWidth="1"/>
    <col min="8" max="8" width="5.44140625" style="55" customWidth="1"/>
    <col min="9" max="9" width="5.109375" style="55" customWidth="1"/>
    <col min="10" max="10" width="6.33203125" style="55" customWidth="1"/>
    <col min="11" max="11" width="3.33203125" style="55" customWidth="1"/>
    <col min="12" max="12" width="5" style="55" customWidth="1"/>
    <col min="13" max="13" width="5.6640625" style="55" customWidth="1"/>
    <col min="14" max="14" width="7" style="55" customWidth="1"/>
    <col min="15" max="15" width="3" style="55" customWidth="1"/>
    <col min="16" max="16" width="6.33203125" style="55" customWidth="1"/>
    <col min="17" max="17" width="5" style="55" customWidth="1"/>
    <col min="18" max="18" width="6.6640625" style="55" customWidth="1"/>
    <col min="19" max="19" width="4" style="55" customWidth="1"/>
    <col min="20" max="20" width="6.109375" style="55" customWidth="1"/>
    <col min="21" max="21" width="5.88671875" style="55" customWidth="1"/>
    <col min="22" max="22" width="6.44140625" style="55" customWidth="1"/>
    <col min="23" max="23" width="4" style="55" customWidth="1"/>
    <col min="24" max="24" width="5.44140625" style="55" customWidth="1"/>
    <col min="25" max="25" width="5.109375" style="55" customWidth="1"/>
    <col min="26" max="26" width="6.5546875" style="55" customWidth="1"/>
    <col min="27" max="27" width="4" style="55" customWidth="1"/>
    <col min="28" max="28" width="5.6640625" style="55" customWidth="1"/>
    <col min="29" max="29" width="5.44140625" style="55" customWidth="1"/>
    <col min="30" max="30" width="7.33203125" style="55" customWidth="1"/>
    <col min="31" max="31" width="4" style="55" customWidth="1"/>
    <col min="32" max="32" width="6.44140625" style="55" customWidth="1"/>
    <col min="33" max="33" width="5.88671875" style="55" customWidth="1"/>
    <col min="34" max="34" width="5.6640625" style="55" customWidth="1"/>
    <col min="35" max="35" width="4" style="55" customWidth="1"/>
    <col min="36" max="36" width="6.44140625" style="55" customWidth="1"/>
    <col min="37" max="37" width="4" style="55" customWidth="1"/>
    <col min="38" max="38" width="6.33203125" style="55" customWidth="1"/>
    <col min="39" max="39" width="4" style="55" customWidth="1"/>
    <col min="40" max="40" width="4.6640625" style="55" customWidth="1"/>
    <col min="41" max="41" width="4" style="55" customWidth="1"/>
    <col min="42" max="42" width="5.44140625" style="55" customWidth="1"/>
    <col min="43" max="43" width="4" style="55" customWidth="1"/>
    <col min="44" max="44" width="4.44140625" style="55" customWidth="1"/>
    <col min="45" max="45" width="4" style="55" customWidth="1"/>
    <col min="46" max="46" width="6" style="55" customWidth="1"/>
    <col min="47" max="47" width="4" style="55" customWidth="1"/>
    <col min="48" max="48" width="5.109375" style="55" customWidth="1"/>
    <col min="49" max="49" width="4.6640625" style="55" customWidth="1"/>
    <col min="50" max="50" width="5.44140625" style="55" customWidth="1"/>
    <col min="51" max="51" width="3.6640625" style="55" customWidth="1"/>
    <col min="52" max="52" width="5.44140625" style="55" customWidth="1"/>
    <col min="53" max="53" width="5.109375" style="55" customWidth="1"/>
    <col min="54" max="54" width="4.44140625" style="55" customWidth="1"/>
    <col min="55" max="55" width="4" style="55" customWidth="1"/>
    <col min="56" max="56" width="4.6640625" style="55" customWidth="1"/>
    <col min="57" max="64" width="4" style="55" customWidth="1"/>
    <col min="65" max="65" width="5" style="55" customWidth="1"/>
    <col min="66" max="66" width="4.6640625" style="55" customWidth="1"/>
    <col min="67" max="67" width="3.88671875" style="55" customWidth="1"/>
    <col min="68" max="68" width="4" style="55" customWidth="1"/>
    <col min="69" max="69" width="4.6640625" style="55" customWidth="1"/>
    <col min="70" max="70" width="4" style="55" customWidth="1"/>
    <col min="71" max="71" width="5" style="55" customWidth="1"/>
    <col min="72" max="72" width="4" style="55" customWidth="1"/>
    <col min="73" max="73" width="5.109375" style="55" customWidth="1"/>
    <col min="74" max="74" width="5.5546875" style="55" customWidth="1"/>
    <col min="75" max="75" width="4" style="55" customWidth="1"/>
    <col min="76" max="76" width="5" style="90" customWidth="1"/>
    <col min="77" max="77" width="4.5546875" style="71" customWidth="1"/>
    <col min="78" max="78" width="4.44140625" style="71" customWidth="1"/>
    <col min="79" max="80" width="4" style="71" customWidth="1"/>
    <col min="81" max="81" width="5.6640625" style="55" customWidth="1"/>
    <col min="82" max="82" width="6.109375" style="55" customWidth="1"/>
    <col min="83" max="83" width="4" style="55" customWidth="1"/>
    <col min="84" max="84" width="7" style="55" customWidth="1"/>
    <col min="85" max="88" width="0" style="55" hidden="1" customWidth="1"/>
    <col min="89" max="16384" width="9.109375" style="55"/>
  </cols>
  <sheetData>
    <row r="1" spans="1:124" ht="13.8">
      <c r="A1" s="153" t="s">
        <v>361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109" t="s">
        <v>287</v>
      </c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1"/>
      <c r="DN1" s="71"/>
      <c r="DO1" s="71"/>
      <c r="DP1" s="71"/>
      <c r="DQ1" s="71"/>
      <c r="DR1" s="71"/>
      <c r="DS1" s="71"/>
      <c r="DT1" s="71"/>
    </row>
    <row r="2" spans="1:124" s="73" customForma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0"/>
      <c r="Y2" s="72"/>
      <c r="Z2" s="72"/>
      <c r="AA2" s="70"/>
      <c r="AB2" s="70"/>
      <c r="AC2" s="72"/>
      <c r="AD2" s="72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2"/>
      <c r="BR2" s="72"/>
      <c r="BS2" s="70"/>
      <c r="BT2" s="70"/>
      <c r="BU2" s="72"/>
      <c r="BV2" s="72"/>
      <c r="BW2" s="70"/>
      <c r="BX2" s="70"/>
      <c r="BY2" s="70"/>
      <c r="BZ2" s="70"/>
      <c r="CA2" s="70"/>
      <c r="CB2" s="70"/>
      <c r="CC2" s="70" t="s">
        <v>144</v>
      </c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1"/>
      <c r="DN2" s="71"/>
      <c r="DO2" s="71"/>
      <c r="DP2" s="71"/>
      <c r="DQ2" s="71"/>
      <c r="DR2" s="71"/>
      <c r="DS2" s="71"/>
      <c r="DT2" s="71"/>
    </row>
    <row r="3" spans="1:124" s="75" customFormat="1">
      <c r="A3" s="154"/>
      <c r="B3" s="154"/>
      <c r="C3" s="154"/>
      <c r="D3" s="154"/>
      <c r="E3" s="154" t="s">
        <v>80</v>
      </c>
      <c r="F3" s="154"/>
      <c r="G3" s="154"/>
      <c r="H3" s="154"/>
      <c r="I3" s="154" t="s">
        <v>81</v>
      </c>
      <c r="J3" s="154"/>
      <c r="K3" s="154"/>
      <c r="L3" s="154"/>
      <c r="M3" s="154" t="s">
        <v>82</v>
      </c>
      <c r="N3" s="154"/>
      <c r="O3" s="154"/>
      <c r="P3" s="154"/>
      <c r="Q3" s="154" t="s">
        <v>83</v>
      </c>
      <c r="R3" s="154"/>
      <c r="S3" s="154"/>
      <c r="T3" s="154"/>
      <c r="U3" s="154" t="s">
        <v>84</v>
      </c>
      <c r="V3" s="154"/>
      <c r="W3" s="154"/>
      <c r="X3" s="154"/>
      <c r="Y3" s="154" t="s">
        <v>85</v>
      </c>
      <c r="Z3" s="154"/>
      <c r="AA3" s="154"/>
      <c r="AB3" s="154"/>
      <c r="AC3" s="154" t="s">
        <v>86</v>
      </c>
      <c r="AD3" s="154"/>
      <c r="AE3" s="154"/>
      <c r="AF3" s="154"/>
      <c r="AG3" s="155" t="s">
        <v>87</v>
      </c>
      <c r="AH3" s="156"/>
      <c r="AI3" s="156"/>
      <c r="AJ3" s="157"/>
      <c r="AK3" s="155" t="s">
        <v>167</v>
      </c>
      <c r="AL3" s="156"/>
      <c r="AM3" s="156"/>
      <c r="AN3" s="157"/>
      <c r="AO3" s="155" t="s">
        <v>278</v>
      </c>
      <c r="AP3" s="156"/>
      <c r="AQ3" s="156"/>
      <c r="AR3" s="157"/>
      <c r="AS3" s="155" t="s">
        <v>279</v>
      </c>
      <c r="AT3" s="156"/>
      <c r="AU3" s="156"/>
      <c r="AV3" s="157"/>
      <c r="AW3" s="155" t="s">
        <v>280</v>
      </c>
      <c r="AX3" s="156"/>
      <c r="AY3" s="156"/>
      <c r="AZ3" s="157"/>
      <c r="BA3" s="155" t="s">
        <v>282</v>
      </c>
      <c r="BB3" s="156"/>
      <c r="BC3" s="156"/>
      <c r="BD3" s="157"/>
      <c r="BE3" s="155" t="s">
        <v>362</v>
      </c>
      <c r="BF3" s="156"/>
      <c r="BG3" s="156"/>
      <c r="BH3" s="157"/>
      <c r="BI3" s="155" t="s">
        <v>297</v>
      </c>
      <c r="BJ3" s="156"/>
      <c r="BK3" s="156"/>
      <c r="BL3" s="157"/>
      <c r="BM3" s="155" t="s">
        <v>281</v>
      </c>
      <c r="BN3" s="156"/>
      <c r="BO3" s="156"/>
      <c r="BP3" s="157"/>
      <c r="BQ3" s="154" t="s">
        <v>4</v>
      </c>
      <c r="BR3" s="154"/>
      <c r="BS3" s="154"/>
      <c r="BT3" s="154"/>
      <c r="BU3" s="154" t="s">
        <v>332</v>
      </c>
      <c r="BV3" s="154"/>
      <c r="BW3" s="154"/>
      <c r="BX3" s="155"/>
      <c r="BY3" s="155" t="s">
        <v>276</v>
      </c>
      <c r="BZ3" s="156"/>
      <c r="CA3" s="156"/>
      <c r="CB3" s="157"/>
      <c r="CC3" s="155" t="s">
        <v>88</v>
      </c>
      <c r="CD3" s="156"/>
      <c r="CE3" s="156"/>
      <c r="CF3" s="157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</row>
    <row r="4" spans="1:124" s="75" customFormat="1" ht="27" customHeight="1">
      <c r="A4" s="76" t="s">
        <v>89</v>
      </c>
      <c r="B4" s="154" t="s">
        <v>90</v>
      </c>
      <c r="C4" s="154"/>
      <c r="D4" s="154"/>
      <c r="E4" s="77" t="s">
        <v>1</v>
      </c>
      <c r="F4" s="77" t="s">
        <v>2</v>
      </c>
      <c r="G4" s="77" t="s">
        <v>3</v>
      </c>
      <c r="H4" s="77" t="s">
        <v>91</v>
      </c>
      <c r="I4" s="77" t="s">
        <v>1</v>
      </c>
      <c r="J4" s="77" t="s">
        <v>2</v>
      </c>
      <c r="K4" s="77" t="s">
        <v>3</v>
      </c>
      <c r="L4" s="77" t="s">
        <v>91</v>
      </c>
      <c r="M4" s="77" t="s">
        <v>1</v>
      </c>
      <c r="N4" s="77" t="s">
        <v>2</v>
      </c>
      <c r="O4" s="77" t="s">
        <v>3</v>
      </c>
      <c r="P4" s="77" t="s">
        <v>92</v>
      </c>
      <c r="Q4" s="77" t="s">
        <v>1</v>
      </c>
      <c r="R4" s="77" t="s">
        <v>2</v>
      </c>
      <c r="S4" s="77" t="s">
        <v>3</v>
      </c>
      <c r="T4" s="77" t="s">
        <v>91</v>
      </c>
      <c r="U4" s="77" t="s">
        <v>1</v>
      </c>
      <c r="V4" s="77" t="s">
        <v>2</v>
      </c>
      <c r="W4" s="77" t="s">
        <v>3</v>
      </c>
      <c r="X4" s="77" t="s">
        <v>91</v>
      </c>
      <c r="Y4" s="77" t="s">
        <v>1</v>
      </c>
      <c r="Z4" s="77" t="s">
        <v>2</v>
      </c>
      <c r="AA4" s="77" t="s">
        <v>3</v>
      </c>
      <c r="AB4" s="77" t="s">
        <v>132</v>
      </c>
      <c r="AC4" s="77" t="s">
        <v>1</v>
      </c>
      <c r="AD4" s="77" t="s">
        <v>2</v>
      </c>
      <c r="AE4" s="77" t="s">
        <v>3</v>
      </c>
      <c r="AF4" s="77" t="s">
        <v>91</v>
      </c>
      <c r="AG4" s="77" t="s">
        <v>1</v>
      </c>
      <c r="AH4" s="77" t="s">
        <v>2</v>
      </c>
      <c r="AI4" s="77" t="s">
        <v>3</v>
      </c>
      <c r="AJ4" s="77" t="s">
        <v>91</v>
      </c>
      <c r="AK4" s="77" t="s">
        <v>1</v>
      </c>
      <c r="AL4" s="77" t="s">
        <v>2</v>
      </c>
      <c r="AM4" s="77" t="s">
        <v>3</v>
      </c>
      <c r="AN4" s="77" t="s">
        <v>91</v>
      </c>
      <c r="AO4" s="77" t="s">
        <v>1</v>
      </c>
      <c r="AP4" s="77" t="s">
        <v>2</v>
      </c>
      <c r="AQ4" s="77" t="s">
        <v>3</v>
      </c>
      <c r="AR4" s="77" t="s">
        <v>91</v>
      </c>
      <c r="AS4" s="77" t="s">
        <v>1</v>
      </c>
      <c r="AT4" s="77" t="s">
        <v>2</v>
      </c>
      <c r="AU4" s="77" t="s">
        <v>3</v>
      </c>
      <c r="AV4" s="77" t="s">
        <v>91</v>
      </c>
      <c r="AW4" s="77" t="s">
        <v>1</v>
      </c>
      <c r="AX4" s="77" t="s">
        <v>2</v>
      </c>
      <c r="AY4" s="77" t="s">
        <v>3</v>
      </c>
      <c r="AZ4" s="77" t="s">
        <v>91</v>
      </c>
      <c r="BA4" s="77" t="s">
        <v>1</v>
      </c>
      <c r="BB4" s="77" t="s">
        <v>2</v>
      </c>
      <c r="BC4" s="77" t="s">
        <v>3</v>
      </c>
      <c r="BD4" s="77" t="s">
        <v>91</v>
      </c>
      <c r="BE4" s="77" t="s">
        <v>1</v>
      </c>
      <c r="BF4" s="77" t="s">
        <v>2</v>
      </c>
      <c r="BG4" s="77" t="s">
        <v>3</v>
      </c>
      <c r="BH4" s="77" t="s">
        <v>91</v>
      </c>
      <c r="BI4" s="77" t="s">
        <v>1</v>
      </c>
      <c r="BJ4" s="77" t="s">
        <v>2</v>
      </c>
      <c r="BK4" s="77" t="s">
        <v>3</v>
      </c>
      <c r="BL4" s="77" t="s">
        <v>91</v>
      </c>
      <c r="BM4" s="77" t="s">
        <v>1</v>
      </c>
      <c r="BN4" s="77" t="s">
        <v>2</v>
      </c>
      <c r="BO4" s="77" t="s">
        <v>3</v>
      </c>
      <c r="BP4" s="77" t="s">
        <v>91</v>
      </c>
      <c r="BQ4" s="77" t="s">
        <v>1</v>
      </c>
      <c r="BR4" s="77" t="s">
        <v>2</v>
      </c>
      <c r="BS4" s="77" t="s">
        <v>3</v>
      </c>
      <c r="BT4" s="77" t="s">
        <v>91</v>
      </c>
      <c r="BU4" s="77" t="s">
        <v>1</v>
      </c>
      <c r="BV4" s="77" t="s">
        <v>2</v>
      </c>
      <c r="BW4" s="77" t="s">
        <v>3</v>
      </c>
      <c r="BX4" s="77" t="s">
        <v>91</v>
      </c>
      <c r="BY4" s="77" t="s">
        <v>1</v>
      </c>
      <c r="BZ4" s="77" t="s">
        <v>2</v>
      </c>
      <c r="CA4" s="77" t="s">
        <v>3</v>
      </c>
      <c r="CB4" s="77" t="s">
        <v>93</v>
      </c>
      <c r="CC4" s="78" t="s">
        <v>1</v>
      </c>
      <c r="CD4" s="78" t="s">
        <v>2</v>
      </c>
      <c r="CE4" s="78" t="s">
        <v>3</v>
      </c>
      <c r="CF4" s="77" t="s">
        <v>93</v>
      </c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</row>
    <row r="5" spans="1:124" s="79" customFormat="1">
      <c r="A5" s="57">
        <v>200</v>
      </c>
      <c r="B5" s="158" t="s">
        <v>94</v>
      </c>
      <c r="C5" s="159"/>
      <c r="D5" s="160"/>
      <c r="E5" s="56">
        <f>E7+E9+E10+E45+E6</f>
        <v>148</v>
      </c>
      <c r="F5" s="56">
        <f>F7+F9+F10+F45+F6</f>
        <v>115.71369</v>
      </c>
      <c r="G5" s="56">
        <f>F5/E5*100</f>
        <v>78.184925675675672</v>
      </c>
      <c r="H5" s="56">
        <f t="shared" ref="H5:H11" si="0">F5-E5</f>
        <v>-32.28631</v>
      </c>
      <c r="I5" s="56">
        <f>I7+I9+I10+I45</f>
        <v>190</v>
      </c>
      <c r="J5" s="56">
        <f>J7+J9+J10+J45</f>
        <v>149.57114000000001</v>
      </c>
      <c r="K5" s="56">
        <f>J5/I5*100</f>
        <v>78.721652631578948</v>
      </c>
      <c r="L5" s="57"/>
      <c r="M5" s="56">
        <f>M7+M9+M10+M45</f>
        <v>275</v>
      </c>
      <c r="N5" s="56">
        <f>N7+N9+N10+N45</f>
        <v>341.35309999999993</v>
      </c>
      <c r="O5" s="56">
        <f>N5/M5*100</f>
        <v>124.12839999999998</v>
      </c>
      <c r="P5" s="57">
        <f>N5-M5</f>
        <v>66.353099999999927</v>
      </c>
      <c r="Q5" s="56">
        <f>Q7+Q9+Q10+Q45+Q6</f>
        <v>277</v>
      </c>
      <c r="R5" s="56">
        <f>R7+R9+R10+R45+R6</f>
        <v>291.31182999999999</v>
      </c>
      <c r="S5" s="56">
        <f>R5/Q5*100</f>
        <v>105.16672563176894</v>
      </c>
      <c r="T5" s="56">
        <f>R5-Q5</f>
        <v>14.311829999999986</v>
      </c>
      <c r="U5" s="56">
        <f>U7+U9+U10+U45</f>
        <v>201</v>
      </c>
      <c r="V5" s="56">
        <f>V7+V9+V10+V45</f>
        <v>154.44793999999999</v>
      </c>
      <c r="W5" s="56">
        <f>V5/U5*100</f>
        <v>76.8397711442786</v>
      </c>
      <c r="X5" s="57">
        <f>V5-U5</f>
        <v>-46.552060000000012</v>
      </c>
      <c r="Y5" s="56">
        <f>Y7+Y9+Y10+Y45</f>
        <v>211</v>
      </c>
      <c r="Z5" s="56">
        <f>Z7+Z9+Z10+Z45</f>
        <v>148.33635999999998</v>
      </c>
      <c r="AA5" s="56">
        <f>Z5/Y5*100</f>
        <v>70.301592417061613</v>
      </c>
      <c r="AB5" s="57">
        <f t="shared" ref="AB5:AB19" si="1">Z5-Y5</f>
        <v>-62.663640000000015</v>
      </c>
      <c r="AC5" s="56">
        <f>AC7+AC9+AC10+AC45</f>
        <v>190</v>
      </c>
      <c r="AD5" s="56">
        <f>AD7+AD9+AD10+AD45</f>
        <v>167.31009</v>
      </c>
      <c r="AE5" s="56">
        <f>AD5/AC5*100</f>
        <v>88.057942105263152</v>
      </c>
      <c r="AF5" s="57">
        <f t="shared" ref="AF5:AF19" si="2">AD5-AC5</f>
        <v>-22.689909999999998</v>
      </c>
      <c r="AG5" s="56">
        <f t="shared" ref="AG5:AG65" si="3">E5+I5+M5+Q5+U5+Y5+AC5</f>
        <v>1492</v>
      </c>
      <c r="AH5" s="56">
        <f>AH7+AH9+AH10+AH45+AH6</f>
        <v>1368.0441499999999</v>
      </c>
      <c r="AI5" s="56">
        <f>AH5/AG5*100</f>
        <v>91.691967158176936</v>
      </c>
      <c r="AJ5" s="56">
        <f>AH5-AG5</f>
        <v>-123.95585000000005</v>
      </c>
      <c r="AK5" s="56">
        <f>AK7+AK9+AK10+AK45</f>
        <v>15</v>
      </c>
      <c r="AL5" s="56">
        <f>AL7+AL9+AL10+AL45</f>
        <v>168.98069000000001</v>
      </c>
      <c r="AM5" s="56">
        <f>AL5/AK5*100</f>
        <v>1126.5379333333333</v>
      </c>
      <c r="AN5" s="56">
        <f t="shared" ref="AN5:AN17" si="4">AL5-AK5</f>
        <v>153.98069000000001</v>
      </c>
      <c r="AO5" s="56">
        <f>AO7+AO9+AO10+AO45</f>
        <v>15</v>
      </c>
      <c r="AP5" s="56">
        <f>AP7+AP9+AP10+AP45</f>
        <v>22.95</v>
      </c>
      <c r="AQ5" s="56">
        <f>AP5/AO5*100</f>
        <v>153</v>
      </c>
      <c r="AR5" s="56">
        <f t="shared" ref="AR5:AR13" si="5">AP5-AO5</f>
        <v>7.9499999999999993</v>
      </c>
      <c r="AS5" s="56">
        <f>AS7+AS9+AS10+AS45+AS6</f>
        <v>15</v>
      </c>
      <c r="AT5" s="56">
        <f>AT7+AT9+AT10+AT45+AT6</f>
        <v>21.394659999999998</v>
      </c>
      <c r="AU5" s="56">
        <f>AT5/AS5*100</f>
        <v>142.63106666666664</v>
      </c>
      <c r="AV5" s="56">
        <f t="shared" ref="AV5:AV13" si="6">AT5-AS5</f>
        <v>6.3946599999999982</v>
      </c>
      <c r="AW5" s="56">
        <f>AW7+AW9+AW10+AW45</f>
        <v>15</v>
      </c>
      <c r="AX5" s="56">
        <f>AX7+AX9+AX10+AX45</f>
        <v>41.522950000000002</v>
      </c>
      <c r="AY5" s="56">
        <f>AX5/AW5*100</f>
        <v>276.81966666666671</v>
      </c>
      <c r="AZ5" s="56">
        <f t="shared" ref="AZ5:AZ13" si="7">AX5-AW5</f>
        <v>26.522950000000002</v>
      </c>
      <c r="BA5" s="56">
        <f t="shared" ref="BA5:BA65" si="8">AK5+AO5+AS5+AW5</f>
        <v>60</v>
      </c>
      <c r="BB5" s="56">
        <f>BB7+BB9+BB10+BB45</f>
        <v>254.84830000000002</v>
      </c>
      <c r="BC5" s="56">
        <f>BB5/BA5*100</f>
        <v>424.74716666666666</v>
      </c>
      <c r="BD5" s="56">
        <f t="shared" ref="BD5:BD13" si="9">BB5-BA5</f>
        <v>194.84830000000002</v>
      </c>
      <c r="BE5" s="56">
        <f>BE7+BE9+BE10+BE45</f>
        <v>0</v>
      </c>
      <c r="BF5" s="56">
        <f>BF7+BF9+BF10+BF45</f>
        <v>5.7712500000000002</v>
      </c>
      <c r="BG5" s="56" t="e">
        <f>BF5/BE5*100</f>
        <v>#DIV/0!</v>
      </c>
      <c r="BH5" s="56">
        <f t="shared" ref="BH5:BH13" si="10">BF5-BE5</f>
        <v>5.7712500000000002</v>
      </c>
      <c r="BI5" s="56">
        <f>BI7+BI9+BI10+BI45</f>
        <v>0</v>
      </c>
      <c r="BJ5" s="56">
        <f>BJ7+BJ9+BJ10+BJ45</f>
        <v>16.943460000000002</v>
      </c>
      <c r="BK5" s="56" t="e">
        <f>BJ5/BI5*100</f>
        <v>#DIV/0!</v>
      </c>
      <c r="BL5" s="56">
        <f>BJ5-BI5</f>
        <v>16.943460000000002</v>
      </c>
      <c r="BM5" s="56">
        <f>BM7+BM9+BM10+BM45</f>
        <v>15</v>
      </c>
      <c r="BN5" s="56">
        <f>BN7+BN9+BN10+BN45</f>
        <v>4.3944999999999999</v>
      </c>
      <c r="BO5" s="56">
        <f>BN5/BM5*100</f>
        <v>29.296666666666667</v>
      </c>
      <c r="BP5" s="56">
        <f>BN5-BM5</f>
        <v>-10.605499999999999</v>
      </c>
      <c r="BQ5" s="56">
        <f>BQ7+BQ9+BQ10+BQ45</f>
        <v>31</v>
      </c>
      <c r="BR5" s="56">
        <f>BR7+BR9+BR10+BR45</f>
        <v>1.5</v>
      </c>
      <c r="BS5" s="56">
        <f t="shared" ref="BS5:BS13" si="11">BR5/BQ5*100</f>
        <v>4.838709677419355</v>
      </c>
      <c r="BT5" s="57">
        <f>BR5-BQ5</f>
        <v>-29.5</v>
      </c>
      <c r="BU5" s="56">
        <f>BU7+BU9+BU10+BU45</f>
        <v>550</v>
      </c>
      <c r="BV5" s="41">
        <f>BV7+BV9+BV10+BV45</f>
        <v>299.25864000000001</v>
      </c>
      <c r="BW5" s="58">
        <f>BV5/BU5*100</f>
        <v>54.410661818181815</v>
      </c>
      <c r="BX5" s="57">
        <f>BV5-BU5</f>
        <v>-250.74135999999999</v>
      </c>
      <c r="BY5" s="41">
        <f>BY7+BY9+BY10+BY45</f>
        <v>20.5</v>
      </c>
      <c r="BZ5" s="41">
        <f>BZ7+BZ9+BZ10+BZ45</f>
        <v>11.6</v>
      </c>
      <c r="CA5" s="58">
        <f>BZ5/BY5*100</f>
        <v>56.58536585365853</v>
      </c>
      <c r="CB5" s="57">
        <f>BZ5-BY5</f>
        <v>-8.9</v>
      </c>
      <c r="CC5" s="56">
        <f t="shared" ref="CC5:CC10" si="12">AG5+BA5+BE5+BI5+BM5+BQ5+BU5+BY5</f>
        <v>2168.5</v>
      </c>
      <c r="CD5" s="56">
        <f>CD7+CD9+CD10+CD45+CD6</f>
        <v>1962.3603000000003</v>
      </c>
      <c r="CE5" s="56">
        <f t="shared" ref="CE5:CE66" si="13">CD5/CC5*100</f>
        <v>90.493903620013853</v>
      </c>
      <c r="CF5" s="56">
        <f t="shared" ref="CF5:CF66" si="14">CD5-CC5</f>
        <v>-206.13969999999972</v>
      </c>
      <c r="CH5" s="79">
        <f>F5+J5+N5+R5+V5+Z5+AD5+AL5+AP5+AT5+AX5+BF5+BJ5+BN5+BR5+BV5+BZ5</f>
        <v>1962.3602999999998</v>
      </c>
      <c r="CI5" s="79">
        <f>E5+I5+M5+Q5+U5+Y5+AC5+AG5+AK5+AO5+AS5+AW5+BE5+BI5+BM5+BQ5+BU5+BY5-AG5</f>
        <v>2168.5</v>
      </c>
      <c r="CK5" s="88">
        <f t="shared" ref="CK5:CK65" si="15">F5+J5+N5+R5+V5+Z5+AD5+AL5+AP5+AT5+AX5+BF5+BJ5+BN5+BR5+BV5+BZ5</f>
        <v>1962.3602999999998</v>
      </c>
    </row>
    <row r="6" spans="1:124" s="79" customFormat="1" hidden="1">
      <c r="A6" s="57">
        <v>211</v>
      </c>
      <c r="B6" s="80" t="s">
        <v>296</v>
      </c>
      <c r="C6" s="81"/>
      <c r="D6" s="82"/>
      <c r="E6" s="56">
        <v>0</v>
      </c>
      <c r="F6" s="56">
        <v>0</v>
      </c>
      <c r="G6" s="56" t="e">
        <f>F6/E6*100</f>
        <v>#DIV/0!</v>
      </c>
      <c r="H6" s="56">
        <f t="shared" si="0"/>
        <v>0</v>
      </c>
      <c r="I6" s="56"/>
      <c r="J6" s="56"/>
      <c r="K6" s="56"/>
      <c r="L6" s="57"/>
      <c r="M6" s="56"/>
      <c r="N6" s="56"/>
      <c r="O6" s="56"/>
      <c r="P6" s="57"/>
      <c r="Q6" s="56"/>
      <c r="R6" s="56"/>
      <c r="S6" s="56"/>
      <c r="T6" s="56"/>
      <c r="U6" s="56"/>
      <c r="V6" s="56"/>
      <c r="W6" s="56"/>
      <c r="X6" s="57"/>
      <c r="Y6" s="56"/>
      <c r="Z6" s="56"/>
      <c r="AA6" s="56"/>
      <c r="AB6" s="57"/>
      <c r="AC6" s="56"/>
      <c r="AD6" s="56"/>
      <c r="AE6" s="56"/>
      <c r="AF6" s="57"/>
      <c r="AG6" s="56">
        <f t="shared" si="3"/>
        <v>0</v>
      </c>
      <c r="AH6" s="56">
        <f>F6+R6</f>
        <v>0</v>
      </c>
      <c r="AI6" s="56" t="e">
        <f>AH6/AG6*100</f>
        <v>#DIV/0!</v>
      </c>
      <c r="AJ6" s="56">
        <f>AH6-AG6</f>
        <v>0</v>
      </c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 t="e">
        <f>AT6/AS6*100</f>
        <v>#DIV/0!</v>
      </c>
      <c r="AV6" s="56">
        <f t="shared" si="6"/>
        <v>0</v>
      </c>
      <c r="AW6" s="56"/>
      <c r="AX6" s="56"/>
      <c r="AY6" s="56"/>
      <c r="AZ6" s="56"/>
      <c r="BA6" s="56">
        <f t="shared" si="8"/>
        <v>0</v>
      </c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7"/>
      <c r="BU6" s="56"/>
      <c r="BV6" s="41"/>
      <c r="BW6" s="58"/>
      <c r="BX6" s="57"/>
      <c r="BY6" s="56"/>
      <c r="BZ6" s="56"/>
      <c r="CA6" s="58"/>
      <c r="CB6" s="57"/>
      <c r="CC6" s="56">
        <f t="shared" si="12"/>
        <v>0</v>
      </c>
      <c r="CD6" s="56">
        <f>F6+R6+AT6</f>
        <v>0</v>
      </c>
      <c r="CE6" s="56" t="e">
        <f t="shared" si="13"/>
        <v>#DIV/0!</v>
      </c>
      <c r="CF6" s="56">
        <f t="shared" si="14"/>
        <v>0</v>
      </c>
      <c r="CH6" s="79">
        <f t="shared" ref="CH6:CH66" si="16">F6+J6+N6+R6+V6+Z6+AD6+AL6+AP6+AT6+AX6+BF6+BJ6+BN6+BR6+BV6+BZ6</f>
        <v>0</v>
      </c>
      <c r="CI6" s="79">
        <f t="shared" ref="CI6:CI66" si="17">E6+I6+M6+Q6+U6+Y6+AC6+AG6+AK6+AO6+AS6+AW6+BE6+BI6+BM6+BQ6+BU6+BY6-AG6</f>
        <v>0</v>
      </c>
      <c r="CK6" s="88">
        <f t="shared" si="15"/>
        <v>0</v>
      </c>
    </row>
    <row r="7" spans="1:124" s="83" customFormat="1" ht="13.8">
      <c r="A7" s="65">
        <v>212</v>
      </c>
      <c r="B7" s="164" t="s">
        <v>19</v>
      </c>
      <c r="C7" s="165"/>
      <c r="D7" s="166"/>
      <c r="E7" s="59">
        <f>E8</f>
        <v>2</v>
      </c>
      <c r="F7" s="59">
        <f>F8</f>
        <v>0</v>
      </c>
      <c r="G7" s="56"/>
      <c r="H7" s="56">
        <f t="shared" si="0"/>
        <v>-2</v>
      </c>
      <c r="I7" s="59">
        <f>I8</f>
        <v>2</v>
      </c>
      <c r="J7" s="59">
        <f>J8</f>
        <v>0</v>
      </c>
      <c r="K7" s="65"/>
      <c r="L7" s="65"/>
      <c r="M7" s="59">
        <f>M8</f>
        <v>3</v>
      </c>
      <c r="N7" s="59">
        <f>N8</f>
        <v>0</v>
      </c>
      <c r="O7" s="59"/>
      <c r="P7" s="65">
        <f>N7-M7</f>
        <v>-3</v>
      </c>
      <c r="Q7" s="59">
        <f>Q8</f>
        <v>5</v>
      </c>
      <c r="R7" s="59">
        <f>R8</f>
        <v>0</v>
      </c>
      <c r="S7" s="59"/>
      <c r="T7" s="65"/>
      <c r="U7" s="59">
        <f>U8</f>
        <v>2</v>
      </c>
      <c r="V7" s="59">
        <f>V8</f>
        <v>0</v>
      </c>
      <c r="W7" s="65"/>
      <c r="X7" s="65">
        <f>V7-U7</f>
        <v>-2</v>
      </c>
      <c r="Y7" s="59">
        <f>Y8</f>
        <v>2</v>
      </c>
      <c r="Z7" s="59">
        <f>Z8</f>
        <v>0</v>
      </c>
      <c r="AA7" s="59"/>
      <c r="AB7" s="65">
        <f t="shared" si="1"/>
        <v>-2</v>
      </c>
      <c r="AC7" s="59">
        <f>AC8</f>
        <v>2</v>
      </c>
      <c r="AD7" s="59">
        <f>AD8</f>
        <v>0</v>
      </c>
      <c r="AE7" s="59"/>
      <c r="AF7" s="65"/>
      <c r="AG7" s="56">
        <f t="shared" si="3"/>
        <v>18</v>
      </c>
      <c r="AH7" s="59">
        <f>AH8</f>
        <v>0</v>
      </c>
      <c r="AI7" s="56">
        <f>AH7/AG7*100</f>
        <v>0</v>
      </c>
      <c r="AJ7" s="56">
        <f>AH7-AG7</f>
        <v>-18</v>
      </c>
      <c r="AK7" s="59">
        <f>AK8</f>
        <v>0</v>
      </c>
      <c r="AL7" s="59">
        <f>AL8</f>
        <v>0</v>
      </c>
      <c r="AM7" s="56"/>
      <c r="AN7" s="56">
        <f t="shared" si="4"/>
        <v>0</v>
      </c>
      <c r="AO7" s="59">
        <f>AO8</f>
        <v>0</v>
      </c>
      <c r="AP7" s="59">
        <f>AP8</f>
        <v>0</v>
      </c>
      <c r="AQ7" s="56"/>
      <c r="AR7" s="56">
        <f t="shared" si="5"/>
        <v>0</v>
      </c>
      <c r="AS7" s="59">
        <f>AS8</f>
        <v>0</v>
      </c>
      <c r="AT7" s="59">
        <f>AT8</f>
        <v>0</v>
      </c>
      <c r="AU7" s="56"/>
      <c r="AV7" s="56">
        <f t="shared" si="6"/>
        <v>0</v>
      </c>
      <c r="AW7" s="59">
        <f>AW8</f>
        <v>0</v>
      </c>
      <c r="AX7" s="59">
        <f>AX8</f>
        <v>14.787000000000001</v>
      </c>
      <c r="AY7" s="56"/>
      <c r="AZ7" s="56">
        <f t="shared" si="7"/>
        <v>14.787000000000001</v>
      </c>
      <c r="BA7" s="56">
        <f t="shared" si="8"/>
        <v>0</v>
      </c>
      <c r="BB7" s="59">
        <f>BB8</f>
        <v>14.787000000000001</v>
      </c>
      <c r="BC7" s="56"/>
      <c r="BD7" s="56">
        <f>BB7-BA7</f>
        <v>14.787000000000001</v>
      </c>
      <c r="BE7" s="59">
        <f>BE8</f>
        <v>0</v>
      </c>
      <c r="BF7" s="59">
        <f>BF8</f>
        <v>0</v>
      </c>
      <c r="BG7" s="56"/>
      <c r="BH7" s="56">
        <f t="shared" si="10"/>
        <v>0</v>
      </c>
      <c r="BI7" s="59">
        <f>BI8</f>
        <v>0</v>
      </c>
      <c r="BJ7" s="59">
        <f>BJ8</f>
        <v>0</v>
      </c>
      <c r="BK7" s="56"/>
      <c r="BL7" s="56">
        <f t="shared" ref="BL7:BL13" si="18">BJ7-BI7</f>
        <v>0</v>
      </c>
      <c r="BM7" s="59">
        <f>BM8</f>
        <v>0</v>
      </c>
      <c r="BN7" s="59">
        <f>BN8</f>
        <v>0</v>
      </c>
      <c r="BO7" s="56"/>
      <c r="BP7" s="56">
        <f t="shared" ref="BP7:BP13" si="19">BN7-BM7</f>
        <v>0</v>
      </c>
      <c r="BQ7" s="59">
        <f>BQ8</f>
        <v>2</v>
      </c>
      <c r="BR7" s="59">
        <f>BR8</f>
        <v>0</v>
      </c>
      <c r="BS7" s="59">
        <f t="shared" si="11"/>
        <v>0</v>
      </c>
      <c r="BT7" s="65">
        <f>BR7-BQ7</f>
        <v>-2</v>
      </c>
      <c r="BU7" s="59">
        <f>BU8</f>
        <v>30</v>
      </c>
      <c r="BV7" s="96">
        <f>BV8</f>
        <v>0.5</v>
      </c>
      <c r="BW7" s="60">
        <f>BV7/BU7*100</f>
        <v>1.6666666666666667</v>
      </c>
      <c r="BX7" s="65">
        <f t="shared" ref="BX7:BX66" si="20">BV7-BU7</f>
        <v>-29.5</v>
      </c>
      <c r="BY7" s="96">
        <f>BY8</f>
        <v>2.5</v>
      </c>
      <c r="BZ7" s="96">
        <f>BZ8</f>
        <v>0</v>
      </c>
      <c r="CA7" s="60">
        <f>BZ7/BY7*100</f>
        <v>0</v>
      </c>
      <c r="CB7" s="65">
        <f>BZ7-BY7</f>
        <v>-2.5</v>
      </c>
      <c r="CC7" s="56">
        <f t="shared" si="12"/>
        <v>52.5</v>
      </c>
      <c r="CD7" s="59">
        <f>CD8</f>
        <v>15.287000000000001</v>
      </c>
      <c r="CE7" s="59">
        <f t="shared" si="13"/>
        <v>29.118095238095236</v>
      </c>
      <c r="CF7" s="59">
        <f t="shared" si="14"/>
        <v>-37.213000000000001</v>
      </c>
      <c r="CH7" s="79">
        <f t="shared" si="16"/>
        <v>15.287000000000001</v>
      </c>
      <c r="CI7" s="79">
        <f t="shared" si="17"/>
        <v>52.5</v>
      </c>
      <c r="CK7" s="88">
        <f t="shared" si="15"/>
        <v>15.287000000000001</v>
      </c>
    </row>
    <row r="8" spans="1:124">
      <c r="A8" s="64"/>
      <c r="B8" s="170" t="s">
        <v>95</v>
      </c>
      <c r="C8" s="171"/>
      <c r="D8" s="172"/>
      <c r="E8" s="51">
        <v>2</v>
      </c>
      <c r="F8" s="51"/>
      <c r="G8" s="51"/>
      <c r="H8" s="52">
        <f t="shared" si="0"/>
        <v>-2</v>
      </c>
      <c r="I8" s="51">
        <v>2</v>
      </c>
      <c r="J8" s="51"/>
      <c r="K8" s="64"/>
      <c r="L8" s="64"/>
      <c r="M8" s="51">
        <v>3</v>
      </c>
      <c r="N8" s="51"/>
      <c r="O8" s="51"/>
      <c r="P8" s="64">
        <f>N8-M8</f>
        <v>-3</v>
      </c>
      <c r="Q8" s="51">
        <v>5</v>
      </c>
      <c r="R8" s="51"/>
      <c r="S8" s="51"/>
      <c r="T8" s="64"/>
      <c r="U8" s="51">
        <v>2</v>
      </c>
      <c r="V8" s="51"/>
      <c r="W8" s="64"/>
      <c r="X8" s="64">
        <f>V8-U8</f>
        <v>-2</v>
      </c>
      <c r="Y8" s="51">
        <v>2</v>
      </c>
      <c r="Z8" s="51"/>
      <c r="AA8" s="51"/>
      <c r="AB8" s="64">
        <f t="shared" si="1"/>
        <v>-2</v>
      </c>
      <c r="AC8" s="51">
        <v>2</v>
      </c>
      <c r="AD8" s="51"/>
      <c r="AE8" s="51"/>
      <c r="AF8" s="64"/>
      <c r="AG8" s="49">
        <f t="shared" si="3"/>
        <v>18</v>
      </c>
      <c r="AH8" s="51">
        <f>F8+J8+N8+R8+V8+Z8+AD8</f>
        <v>0</v>
      </c>
      <c r="AI8" s="49">
        <f>AH8/AG8*100</f>
        <v>0</v>
      </c>
      <c r="AJ8" s="51">
        <f>AH8-AG8</f>
        <v>-18</v>
      </c>
      <c r="AK8" s="51"/>
      <c r="AL8" s="51"/>
      <c r="AM8" s="51"/>
      <c r="AN8" s="52">
        <f t="shared" si="4"/>
        <v>0</v>
      </c>
      <c r="AO8" s="51"/>
      <c r="AP8" s="51"/>
      <c r="AQ8" s="51"/>
      <c r="AR8" s="52">
        <f t="shared" si="5"/>
        <v>0</v>
      </c>
      <c r="AS8" s="51"/>
      <c r="AT8" s="51"/>
      <c r="AU8" s="51"/>
      <c r="AV8" s="52">
        <f t="shared" si="6"/>
        <v>0</v>
      </c>
      <c r="AW8" s="51"/>
      <c r="AX8" s="51">
        <v>14.787000000000001</v>
      </c>
      <c r="AY8" s="51"/>
      <c r="AZ8" s="52">
        <f t="shared" si="7"/>
        <v>14.787000000000001</v>
      </c>
      <c r="BA8" s="49">
        <f t="shared" si="8"/>
        <v>0</v>
      </c>
      <c r="BB8" s="51">
        <f>AL8+AP8+AT8+AX8</f>
        <v>14.787000000000001</v>
      </c>
      <c r="BC8" s="51"/>
      <c r="BD8" s="51">
        <f>BB8-BA8</f>
        <v>14.787000000000001</v>
      </c>
      <c r="BE8" s="51"/>
      <c r="BF8" s="51"/>
      <c r="BG8" s="51"/>
      <c r="BH8" s="52">
        <f t="shared" si="10"/>
        <v>0</v>
      </c>
      <c r="BI8" s="51"/>
      <c r="BJ8" s="51"/>
      <c r="BK8" s="51"/>
      <c r="BL8" s="52">
        <f t="shared" si="18"/>
        <v>0</v>
      </c>
      <c r="BM8" s="51"/>
      <c r="BN8" s="51"/>
      <c r="BO8" s="51"/>
      <c r="BP8" s="52">
        <f t="shared" si="19"/>
        <v>0</v>
      </c>
      <c r="BQ8" s="51">
        <v>2</v>
      </c>
      <c r="BR8" s="51"/>
      <c r="BS8" s="51">
        <f t="shared" si="11"/>
        <v>0</v>
      </c>
      <c r="BT8" s="64">
        <f>BR8-BQ8</f>
        <v>-2</v>
      </c>
      <c r="BU8" s="51">
        <v>30</v>
      </c>
      <c r="BV8" s="95">
        <v>0.5</v>
      </c>
      <c r="BW8" s="53">
        <f>BV8/BU8*100</f>
        <v>1.6666666666666667</v>
      </c>
      <c r="BX8" s="64">
        <f t="shared" si="20"/>
        <v>-29.5</v>
      </c>
      <c r="BY8" s="97">
        <v>2.5</v>
      </c>
      <c r="BZ8" s="97"/>
      <c r="CA8" s="64"/>
      <c r="CB8" s="64"/>
      <c r="CC8" s="51">
        <f t="shared" si="12"/>
        <v>52.5</v>
      </c>
      <c r="CD8" s="51">
        <f>R8+V8+Z8+AD8+BR8+BV8+F8+J8+N8+AL8+BZ8+AP8+AT8+AX8+BF8</f>
        <v>15.287000000000001</v>
      </c>
      <c r="CE8" s="51">
        <f t="shared" si="13"/>
        <v>29.118095238095236</v>
      </c>
      <c r="CF8" s="51">
        <f t="shared" si="14"/>
        <v>-37.213000000000001</v>
      </c>
      <c r="CH8" s="84">
        <f t="shared" si="16"/>
        <v>15.287000000000001</v>
      </c>
      <c r="CI8" s="79">
        <f t="shared" si="17"/>
        <v>52.5</v>
      </c>
      <c r="CK8" s="88">
        <f t="shared" si="15"/>
        <v>15.287000000000001</v>
      </c>
    </row>
    <row r="9" spans="1:124" hidden="1">
      <c r="A9" s="64">
        <v>213</v>
      </c>
      <c r="B9" s="161" t="s">
        <v>96</v>
      </c>
      <c r="C9" s="162"/>
      <c r="D9" s="163"/>
      <c r="E9" s="51"/>
      <c r="F9" s="51"/>
      <c r="G9" s="49"/>
      <c r="H9" s="51">
        <f t="shared" si="0"/>
        <v>0</v>
      </c>
      <c r="I9" s="51"/>
      <c r="J9" s="51"/>
      <c r="K9" s="51"/>
      <c r="L9" s="64">
        <f t="shared" ref="L9:L19" si="21">J9-I9</f>
        <v>0</v>
      </c>
      <c r="M9" s="51"/>
      <c r="N9" s="51"/>
      <c r="O9" s="49"/>
      <c r="P9" s="64">
        <f>N9-M9</f>
        <v>0</v>
      </c>
      <c r="Q9" s="51"/>
      <c r="R9" s="51"/>
      <c r="S9" s="51"/>
      <c r="T9" s="64"/>
      <c r="U9" s="51"/>
      <c r="V9" s="51"/>
      <c r="W9" s="64"/>
      <c r="X9" s="64"/>
      <c r="Y9" s="51"/>
      <c r="Z9" s="51"/>
      <c r="AA9" s="51"/>
      <c r="AB9" s="64">
        <f t="shared" si="1"/>
        <v>0</v>
      </c>
      <c r="AC9" s="51"/>
      <c r="AD9" s="51"/>
      <c r="AE9" s="51"/>
      <c r="AF9" s="64"/>
      <c r="AG9" s="49">
        <f t="shared" si="3"/>
        <v>0</v>
      </c>
      <c r="AH9" s="51"/>
      <c r="AI9" s="51"/>
      <c r="AJ9" s="51"/>
      <c r="AK9" s="51"/>
      <c r="AL9" s="51"/>
      <c r="AM9" s="49"/>
      <c r="AN9" s="51">
        <f t="shared" si="4"/>
        <v>0</v>
      </c>
      <c r="AO9" s="51"/>
      <c r="AP9" s="51"/>
      <c r="AQ9" s="49"/>
      <c r="AR9" s="51">
        <f t="shared" si="5"/>
        <v>0</v>
      </c>
      <c r="AS9" s="51"/>
      <c r="AT9" s="51"/>
      <c r="AU9" s="49"/>
      <c r="AV9" s="51">
        <f t="shared" si="6"/>
        <v>0</v>
      </c>
      <c r="AW9" s="51"/>
      <c r="AX9" s="51"/>
      <c r="AY9" s="49"/>
      <c r="AZ9" s="51">
        <f t="shared" si="7"/>
        <v>0</v>
      </c>
      <c r="BA9" s="49">
        <f t="shared" si="8"/>
        <v>0</v>
      </c>
      <c r="BB9" s="51"/>
      <c r="BC9" s="49"/>
      <c r="BD9" s="51">
        <f t="shared" si="9"/>
        <v>0</v>
      </c>
      <c r="BE9" s="51"/>
      <c r="BF9" s="51"/>
      <c r="BG9" s="49"/>
      <c r="BH9" s="51">
        <f t="shared" si="10"/>
        <v>0</v>
      </c>
      <c r="BI9" s="51"/>
      <c r="BJ9" s="51"/>
      <c r="BK9" s="49"/>
      <c r="BL9" s="51">
        <f t="shared" si="18"/>
        <v>0</v>
      </c>
      <c r="BM9" s="51"/>
      <c r="BN9" s="51"/>
      <c r="BO9" s="49"/>
      <c r="BP9" s="51">
        <f t="shared" si="19"/>
        <v>0</v>
      </c>
      <c r="BQ9" s="51"/>
      <c r="BR9" s="51"/>
      <c r="BS9" s="51"/>
      <c r="BT9" s="64"/>
      <c r="BU9" s="51"/>
      <c r="BV9" s="95"/>
      <c r="BW9" s="53"/>
      <c r="BX9" s="64"/>
      <c r="BY9" s="64"/>
      <c r="BZ9" s="64"/>
      <c r="CA9" s="64"/>
      <c r="CB9" s="64"/>
      <c r="CC9" s="51">
        <f t="shared" si="12"/>
        <v>0</v>
      </c>
      <c r="CD9" s="51">
        <f>R9+V9+Z9+AD9+BR9+BV9+F9+J9+N9+AL9+BZ9+AP9+AT9+AX9+BF9</f>
        <v>0</v>
      </c>
      <c r="CE9" s="51"/>
      <c r="CF9" s="51"/>
      <c r="CH9" s="84">
        <f t="shared" si="16"/>
        <v>0</v>
      </c>
      <c r="CI9" s="79">
        <f t="shared" si="17"/>
        <v>0</v>
      </c>
      <c r="CK9" s="88">
        <f t="shared" si="15"/>
        <v>0</v>
      </c>
    </row>
    <row r="10" spans="1:124" s="79" customFormat="1">
      <c r="A10" s="57">
        <v>220</v>
      </c>
      <c r="B10" s="158" t="s">
        <v>23</v>
      </c>
      <c r="C10" s="159"/>
      <c r="D10" s="160"/>
      <c r="E10" s="56">
        <f>E11+E12+E16+E25+E14</f>
        <v>146</v>
      </c>
      <c r="F10" s="56">
        <f>F11+F12+F16+F25+F14</f>
        <v>115.16323</v>
      </c>
      <c r="G10" s="56">
        <f t="shared" ref="G10:G17" si="22">F10/E10*100</f>
        <v>78.878924657534242</v>
      </c>
      <c r="H10" s="56">
        <f t="shared" si="0"/>
        <v>-30.836770000000001</v>
      </c>
      <c r="I10" s="56">
        <f>I11+I12+I16+I25+I14</f>
        <v>188</v>
      </c>
      <c r="J10" s="56">
        <f>J11+J12+J16+J25+J14</f>
        <v>149.00979000000001</v>
      </c>
      <c r="K10" s="56">
        <f>J10/I10*100</f>
        <v>79.260526595744679</v>
      </c>
      <c r="L10" s="57"/>
      <c r="M10" s="56">
        <f>M11+M12+M16+M25+M14</f>
        <v>272</v>
      </c>
      <c r="N10" s="56">
        <f>N11+N12+N16+N25+N14</f>
        <v>340.85309999999993</v>
      </c>
      <c r="O10" s="56">
        <f>N10/M10*100</f>
        <v>125.31363970588232</v>
      </c>
      <c r="P10" s="57">
        <f t="shared" ref="P10:P66" si="23">N10-M10</f>
        <v>68.853099999999927</v>
      </c>
      <c r="Q10" s="56">
        <f>Q11+Q12+Q16+Q25+Q14</f>
        <v>272</v>
      </c>
      <c r="R10" s="56">
        <f>R11+R12+R16+R25+R14</f>
        <v>291.31182999999999</v>
      </c>
      <c r="S10" s="56">
        <f t="shared" ref="S10:S17" si="24">R10/Q10*100</f>
        <v>107.0999375</v>
      </c>
      <c r="T10" s="56">
        <f>R10-Q10</f>
        <v>19.311829999999986</v>
      </c>
      <c r="U10" s="56">
        <f>U11+U12+U16+U25+U14</f>
        <v>199</v>
      </c>
      <c r="V10" s="56">
        <f>V11+V12+V16+V25+V14</f>
        <v>146.10545999999999</v>
      </c>
      <c r="W10" s="56">
        <f>V10/U10*100</f>
        <v>73.419829145728642</v>
      </c>
      <c r="X10" s="57">
        <f t="shared" ref="X10:X17" si="25">V10-U10</f>
        <v>-52.894540000000006</v>
      </c>
      <c r="Y10" s="56">
        <f>Y11+Y12+Y16+Y25+Y14</f>
        <v>209</v>
      </c>
      <c r="Z10" s="56">
        <f>Z11+Z12+Z16+Z25+Z14</f>
        <v>144.63636</v>
      </c>
      <c r="AA10" s="56">
        <f>Z10/Y10*100</f>
        <v>69.203999999999994</v>
      </c>
      <c r="AB10" s="57">
        <f t="shared" si="1"/>
        <v>-64.363640000000004</v>
      </c>
      <c r="AC10" s="56">
        <f>AC11+AC12+AC16+AC25+AC14</f>
        <v>188</v>
      </c>
      <c r="AD10" s="56">
        <f>AD11+AD12+AD16+AD25+AD14</f>
        <v>166.60693000000001</v>
      </c>
      <c r="AE10" s="56">
        <f>AD10/AC10*100</f>
        <v>88.62070744680851</v>
      </c>
      <c r="AF10" s="57">
        <f t="shared" si="2"/>
        <v>-21.393069999999994</v>
      </c>
      <c r="AG10" s="56">
        <f t="shared" si="3"/>
        <v>1474</v>
      </c>
      <c r="AH10" s="56">
        <f>AH11+AH12+AH16+AH25+AH14</f>
        <v>1353.6867</v>
      </c>
      <c r="AI10" s="56">
        <f>AH10/AG10*100</f>
        <v>91.837632293080048</v>
      </c>
      <c r="AJ10" s="56">
        <f t="shared" ref="AJ10:AJ35" si="26">AH10-AG10</f>
        <v>-120.31330000000003</v>
      </c>
      <c r="AK10" s="56">
        <f>AK11+AK12+AK16+AK25+AK14</f>
        <v>15</v>
      </c>
      <c r="AL10" s="56">
        <f>AL11+AL12+AL16+AL25+AL14</f>
        <v>168.98069000000001</v>
      </c>
      <c r="AM10" s="56">
        <f t="shared" ref="AM10:AM17" si="27">AL10/AK10*100</f>
        <v>1126.5379333333333</v>
      </c>
      <c r="AN10" s="56">
        <f t="shared" si="4"/>
        <v>153.98069000000001</v>
      </c>
      <c r="AO10" s="56">
        <f>AO11+AO12+AO16+AO25+AO14</f>
        <v>15</v>
      </c>
      <c r="AP10" s="56">
        <f>AP11+AP12+AP16+AP25+AP14</f>
        <v>20.95</v>
      </c>
      <c r="AQ10" s="56">
        <f>AP10/AO10*100</f>
        <v>139.66666666666669</v>
      </c>
      <c r="AR10" s="56">
        <f t="shared" si="5"/>
        <v>5.9499999999999993</v>
      </c>
      <c r="AS10" s="56">
        <f>AS11+AS12+AS16+AS25+AS14</f>
        <v>15</v>
      </c>
      <c r="AT10" s="56">
        <f>AT11+AT12+AT16+AT25+AT14</f>
        <v>18.394659999999998</v>
      </c>
      <c r="AU10" s="56">
        <f>AT10/AS10*100</f>
        <v>122.63106666666665</v>
      </c>
      <c r="AV10" s="56">
        <f t="shared" si="6"/>
        <v>3.3946599999999982</v>
      </c>
      <c r="AW10" s="56">
        <f>AW11+AW12+AW16+AW25+AW14</f>
        <v>15</v>
      </c>
      <c r="AX10" s="56">
        <f>AX11+AX12+AX16+AX25+AX14</f>
        <v>26.235949999999999</v>
      </c>
      <c r="AY10" s="56">
        <f>AX10/AW10*100</f>
        <v>174.90633333333332</v>
      </c>
      <c r="AZ10" s="56">
        <f t="shared" si="7"/>
        <v>11.235949999999999</v>
      </c>
      <c r="BA10" s="56">
        <f t="shared" si="8"/>
        <v>60</v>
      </c>
      <c r="BB10" s="56">
        <f>BB11+BB12+BB16+BB25+BB14</f>
        <v>234.56130000000002</v>
      </c>
      <c r="BC10" s="56">
        <f>BB10/BA10*100</f>
        <v>390.93549999999999</v>
      </c>
      <c r="BD10" s="56">
        <f t="shared" si="9"/>
        <v>174.56130000000002</v>
      </c>
      <c r="BE10" s="56">
        <f>BE11+BE12+BE16+BE25+BE14</f>
        <v>0</v>
      </c>
      <c r="BF10" s="56">
        <f>BF11+BF12+BF16+BF25+BF14</f>
        <v>5.7712500000000002</v>
      </c>
      <c r="BG10" s="56" t="e">
        <f>BF10/BE10*100</f>
        <v>#DIV/0!</v>
      </c>
      <c r="BH10" s="56">
        <f t="shared" si="10"/>
        <v>5.7712500000000002</v>
      </c>
      <c r="BI10" s="56">
        <f>BI11+BI12+BI16+BI25+BI14</f>
        <v>0</v>
      </c>
      <c r="BJ10" s="56">
        <f>BJ11+BJ12+BJ16+BJ25+BJ14</f>
        <v>16.943460000000002</v>
      </c>
      <c r="BK10" s="56" t="e">
        <f>BJ10/BI10*100</f>
        <v>#DIV/0!</v>
      </c>
      <c r="BL10" s="56">
        <f t="shared" si="18"/>
        <v>16.943460000000002</v>
      </c>
      <c r="BM10" s="56">
        <f>BM11+BM12+BM16+BM25+BM14</f>
        <v>15</v>
      </c>
      <c r="BN10" s="56">
        <f>BN11+BN12+BN16+BN25+BN14</f>
        <v>4.3944999999999999</v>
      </c>
      <c r="BO10" s="56">
        <f>BN10/BM10*100</f>
        <v>29.296666666666667</v>
      </c>
      <c r="BP10" s="56">
        <f t="shared" si="19"/>
        <v>-10.605499999999999</v>
      </c>
      <c r="BQ10" s="56">
        <f>BQ11+BQ12+BQ16+BQ25</f>
        <v>21</v>
      </c>
      <c r="BR10" s="56">
        <f>BR11+BR12+BR16+BR25</f>
        <v>0.5</v>
      </c>
      <c r="BS10" s="56">
        <f t="shared" si="11"/>
        <v>2.3809523809523809</v>
      </c>
      <c r="BT10" s="57">
        <f t="shared" ref="BT10:BT17" si="28">BR10-BQ10</f>
        <v>-20.5</v>
      </c>
      <c r="BU10" s="56">
        <f>BU11+BU12+BU16+BU25+BU15</f>
        <v>239</v>
      </c>
      <c r="BV10" s="41">
        <f>BV11+BV12+BV16+BV25+BV15</f>
        <v>147.51664</v>
      </c>
      <c r="BW10" s="58">
        <f>BV10/BU10*100</f>
        <v>61.722443514644354</v>
      </c>
      <c r="BX10" s="57">
        <f t="shared" si="20"/>
        <v>-91.483360000000005</v>
      </c>
      <c r="BY10" s="56">
        <f>BY11+BY12+BY16+BY25</f>
        <v>18</v>
      </c>
      <c r="BZ10" s="41">
        <f>BZ11+BZ12+BZ16+BZ25</f>
        <v>5.0999999999999996</v>
      </c>
      <c r="CA10" s="58">
        <f>BZ10/BY10*100</f>
        <v>28.333333333333332</v>
      </c>
      <c r="CB10" s="57">
        <f>BZ10-BY10</f>
        <v>-12.9</v>
      </c>
      <c r="CC10" s="56">
        <f t="shared" si="12"/>
        <v>1827</v>
      </c>
      <c r="CD10" s="56">
        <f>CD11+CD12+CD16+CD25+CD14+CD15</f>
        <v>1768.4738500000003</v>
      </c>
      <c r="CE10" s="56">
        <f t="shared" si="13"/>
        <v>96.796598248494817</v>
      </c>
      <c r="CF10" s="56">
        <f t="shared" si="14"/>
        <v>-58.526149999999689</v>
      </c>
      <c r="CH10" s="79">
        <f t="shared" si="16"/>
        <v>1768.4738499999999</v>
      </c>
      <c r="CI10" s="79">
        <f t="shared" si="17"/>
        <v>1827</v>
      </c>
      <c r="CK10" s="88">
        <f t="shared" si="15"/>
        <v>1768.4738499999999</v>
      </c>
    </row>
    <row r="11" spans="1:124">
      <c r="A11" s="64">
        <v>221</v>
      </c>
      <c r="B11" s="161" t="s">
        <v>24</v>
      </c>
      <c r="C11" s="162"/>
      <c r="D11" s="163"/>
      <c r="E11" s="51">
        <v>32</v>
      </c>
      <c r="F11" s="51">
        <v>5.7340400000000002</v>
      </c>
      <c r="G11" s="51">
        <f t="shared" si="22"/>
        <v>17.918875</v>
      </c>
      <c r="H11" s="51">
        <f t="shared" si="0"/>
        <v>-26.26596</v>
      </c>
      <c r="I11" s="51">
        <v>32</v>
      </c>
      <c r="J11" s="51">
        <f>18.30215+5</f>
        <v>23.302150000000001</v>
      </c>
      <c r="K11" s="51">
        <f>J11/I11*100</f>
        <v>72.819218750000005</v>
      </c>
      <c r="L11" s="64">
        <f t="shared" si="21"/>
        <v>-8.697849999999999</v>
      </c>
      <c r="M11" s="51">
        <v>37</v>
      </c>
      <c r="N11" s="51">
        <v>8.2826400000000007</v>
      </c>
      <c r="O11" s="51">
        <f>N11/M11*100</f>
        <v>22.385513513513516</v>
      </c>
      <c r="P11" s="64">
        <f t="shared" si="23"/>
        <v>-28.717359999999999</v>
      </c>
      <c r="Q11" s="51">
        <v>37</v>
      </c>
      <c r="R11" s="51">
        <v>15.83032</v>
      </c>
      <c r="S11" s="52">
        <f t="shared" si="24"/>
        <v>42.784648648648648</v>
      </c>
      <c r="T11" s="64">
        <f>R11-Q11</f>
        <v>-21.16968</v>
      </c>
      <c r="U11" s="51">
        <v>32</v>
      </c>
      <c r="V11" s="51">
        <v>18.21491</v>
      </c>
      <c r="W11" s="51">
        <f>V11/U11*100</f>
        <v>56.92159375</v>
      </c>
      <c r="X11" s="51">
        <f t="shared" si="25"/>
        <v>-13.78509</v>
      </c>
      <c r="Y11" s="51">
        <v>37</v>
      </c>
      <c r="Z11" s="51">
        <v>7.3726399999999996</v>
      </c>
      <c r="AA11" s="51">
        <f>Z11/Y11*100</f>
        <v>19.926054054054056</v>
      </c>
      <c r="AB11" s="64">
        <f t="shared" si="1"/>
        <v>-29.627359999999999</v>
      </c>
      <c r="AC11" s="51">
        <v>32</v>
      </c>
      <c r="AD11" s="51">
        <v>17.703880000000002</v>
      </c>
      <c r="AE11" s="51">
        <f>AD11/AC11*100</f>
        <v>55.324625000000005</v>
      </c>
      <c r="AF11" s="64">
        <f t="shared" si="2"/>
        <v>-14.296119999999998</v>
      </c>
      <c r="AG11" s="49">
        <f t="shared" si="3"/>
        <v>239</v>
      </c>
      <c r="AH11" s="51">
        <f>F11+J11+N11+R11+V11+Z11+AD11</f>
        <v>96.440580000000011</v>
      </c>
      <c r="AI11" s="51">
        <f>AH11/AG11*100</f>
        <v>40.351707112970715</v>
      </c>
      <c r="AJ11" s="51">
        <f t="shared" si="26"/>
        <v>-142.55941999999999</v>
      </c>
      <c r="AK11" s="51">
        <v>10</v>
      </c>
      <c r="AL11" s="51">
        <v>2</v>
      </c>
      <c r="AM11" s="51">
        <f t="shared" si="27"/>
        <v>20</v>
      </c>
      <c r="AN11" s="51">
        <f t="shared" si="4"/>
        <v>-8</v>
      </c>
      <c r="AO11" s="51">
        <v>10</v>
      </c>
      <c r="AP11" s="51"/>
      <c r="AQ11" s="51">
        <f>AP11/AO11*100</f>
        <v>0</v>
      </c>
      <c r="AR11" s="51">
        <f t="shared" si="5"/>
        <v>-10</v>
      </c>
      <c r="AS11" s="51">
        <v>10</v>
      </c>
      <c r="AT11" s="51"/>
      <c r="AU11" s="51">
        <f>AT11/AS11*100</f>
        <v>0</v>
      </c>
      <c r="AV11" s="51">
        <f t="shared" si="6"/>
        <v>-10</v>
      </c>
      <c r="AW11" s="51">
        <v>10</v>
      </c>
      <c r="AX11" s="51"/>
      <c r="AY11" s="51">
        <f>AX11/AW11*100</f>
        <v>0</v>
      </c>
      <c r="AZ11" s="51">
        <f t="shared" si="7"/>
        <v>-10</v>
      </c>
      <c r="BA11" s="49">
        <f t="shared" si="8"/>
        <v>40</v>
      </c>
      <c r="BB11" s="51">
        <f>AL11+AP11+AT11+AX11</f>
        <v>2</v>
      </c>
      <c r="BC11" s="51">
        <f>BB11/BA11*100</f>
        <v>5</v>
      </c>
      <c r="BD11" s="51">
        <f t="shared" si="9"/>
        <v>-38</v>
      </c>
      <c r="BE11" s="51"/>
      <c r="BF11" s="51">
        <v>5.7712500000000002</v>
      </c>
      <c r="BG11" s="51"/>
      <c r="BH11" s="51">
        <f t="shared" si="10"/>
        <v>5.7712500000000002</v>
      </c>
      <c r="BI11" s="51"/>
      <c r="BJ11" s="51">
        <v>6.3034600000000003</v>
      </c>
      <c r="BK11" s="51"/>
      <c r="BL11" s="51">
        <f t="shared" si="18"/>
        <v>6.3034600000000003</v>
      </c>
      <c r="BM11" s="51">
        <v>3</v>
      </c>
      <c r="BN11" s="51">
        <v>4.3944999999999999</v>
      </c>
      <c r="BO11" s="51">
        <f>BN11/BM11*100</f>
        <v>146.48333333333332</v>
      </c>
      <c r="BP11" s="51">
        <f t="shared" si="19"/>
        <v>1.3944999999999999</v>
      </c>
      <c r="BQ11" s="51"/>
      <c r="BR11" s="51"/>
      <c r="BS11" s="51"/>
      <c r="BT11" s="64">
        <f t="shared" si="28"/>
        <v>0</v>
      </c>
      <c r="BU11" s="51">
        <v>53</v>
      </c>
      <c r="BV11" s="95">
        <v>26.607800000000001</v>
      </c>
      <c r="BW11" s="53">
        <f>BV11/BU11*100</f>
        <v>50.203396226415094</v>
      </c>
      <c r="BX11" s="64">
        <f t="shared" si="20"/>
        <v>-26.392199999999999</v>
      </c>
      <c r="BY11" s="64"/>
      <c r="BZ11" s="64"/>
      <c r="CA11" s="64"/>
      <c r="CB11" s="64"/>
      <c r="CC11" s="51">
        <f>AG11+BA11+BE11+BI11+BM11+BQ11+BU11+BY11</f>
        <v>335</v>
      </c>
      <c r="CD11" s="51">
        <f>R11+V11+Z11+AD11+BR11+BV11+F11+J11+N11+AL11+BZ11+AP11+AT11+AX11+BF11+BN11+BJ11</f>
        <v>141.51759000000001</v>
      </c>
      <c r="CE11" s="51">
        <f t="shared" si="13"/>
        <v>42.244056716417916</v>
      </c>
      <c r="CF11" s="51">
        <f t="shared" si="14"/>
        <v>-193.48240999999999</v>
      </c>
      <c r="CG11" s="55">
        <v>54.6</v>
      </c>
      <c r="CH11" s="84">
        <f t="shared" si="16"/>
        <v>141.51759000000001</v>
      </c>
      <c r="CI11" s="79">
        <f t="shared" si="17"/>
        <v>335</v>
      </c>
      <c r="CK11" s="88">
        <f t="shared" si="15"/>
        <v>141.51759000000001</v>
      </c>
    </row>
    <row r="12" spans="1:124" s="83" customFormat="1" ht="13.8">
      <c r="A12" s="65">
        <v>222</v>
      </c>
      <c r="B12" s="164" t="s">
        <v>97</v>
      </c>
      <c r="C12" s="165"/>
      <c r="D12" s="166"/>
      <c r="E12" s="59">
        <f>E13</f>
        <v>0</v>
      </c>
      <c r="F12" s="59">
        <f>F13</f>
        <v>0</v>
      </c>
      <c r="G12" s="56"/>
      <c r="H12" s="59">
        <f t="shared" ref="H12:H46" si="29">F12-E12</f>
        <v>0</v>
      </c>
      <c r="I12" s="59">
        <f>I13</f>
        <v>0</v>
      </c>
      <c r="J12" s="59"/>
      <c r="K12" s="59"/>
      <c r="L12" s="65">
        <f t="shared" si="21"/>
        <v>0</v>
      </c>
      <c r="M12" s="59">
        <f>M13</f>
        <v>0</v>
      </c>
      <c r="N12" s="59"/>
      <c r="O12" s="59"/>
      <c r="P12" s="65">
        <f t="shared" si="23"/>
        <v>0</v>
      </c>
      <c r="Q12" s="59">
        <f>Q13</f>
        <v>0</v>
      </c>
      <c r="R12" s="59">
        <f>R13</f>
        <v>0</v>
      </c>
      <c r="S12" s="59" t="e">
        <f t="shared" si="24"/>
        <v>#DIV/0!</v>
      </c>
      <c r="T12" s="59">
        <f>R12-Q12</f>
        <v>0</v>
      </c>
      <c r="U12" s="59">
        <f>U13</f>
        <v>0</v>
      </c>
      <c r="V12" s="59"/>
      <c r="W12" s="59"/>
      <c r="X12" s="65">
        <f t="shared" si="25"/>
        <v>0</v>
      </c>
      <c r="Y12" s="59">
        <f>Y13</f>
        <v>0</v>
      </c>
      <c r="Z12" s="59">
        <f>Z13</f>
        <v>0</v>
      </c>
      <c r="AA12" s="59"/>
      <c r="AB12" s="65">
        <f t="shared" si="1"/>
        <v>0</v>
      </c>
      <c r="AC12" s="59">
        <f>AC13</f>
        <v>0</v>
      </c>
      <c r="AD12" s="59">
        <f>AD13</f>
        <v>0</v>
      </c>
      <c r="AE12" s="59"/>
      <c r="AF12" s="65">
        <f t="shared" si="2"/>
        <v>0</v>
      </c>
      <c r="AG12" s="56">
        <f t="shared" si="3"/>
        <v>0</v>
      </c>
      <c r="AH12" s="59">
        <f>AH13</f>
        <v>0</v>
      </c>
      <c r="AI12" s="59" t="e">
        <f>AH12/AG12*100</f>
        <v>#DIV/0!</v>
      </c>
      <c r="AJ12" s="65">
        <f t="shared" si="26"/>
        <v>0</v>
      </c>
      <c r="AK12" s="59">
        <f>AK13</f>
        <v>0</v>
      </c>
      <c r="AL12" s="59"/>
      <c r="AM12" s="56"/>
      <c r="AN12" s="59">
        <f t="shared" si="4"/>
        <v>0</v>
      </c>
      <c r="AO12" s="59">
        <f>AO13</f>
        <v>0</v>
      </c>
      <c r="AP12" s="59"/>
      <c r="AQ12" s="56"/>
      <c r="AR12" s="59">
        <f t="shared" si="5"/>
        <v>0</v>
      </c>
      <c r="AS12" s="59">
        <f>AS13</f>
        <v>0</v>
      </c>
      <c r="AT12" s="59"/>
      <c r="AU12" s="56" t="e">
        <f>AT12/AS12*100</f>
        <v>#DIV/0!</v>
      </c>
      <c r="AV12" s="59">
        <f t="shared" si="6"/>
        <v>0</v>
      </c>
      <c r="AW12" s="59">
        <f>AW13</f>
        <v>0</v>
      </c>
      <c r="AX12" s="59"/>
      <c r="AY12" s="56"/>
      <c r="AZ12" s="59">
        <f t="shared" si="7"/>
        <v>0</v>
      </c>
      <c r="BA12" s="56">
        <f t="shared" si="8"/>
        <v>0</v>
      </c>
      <c r="BB12" s="59"/>
      <c r="BC12" s="56" t="e">
        <f>BB12/BA12*100</f>
        <v>#DIV/0!</v>
      </c>
      <c r="BD12" s="59">
        <f t="shared" si="9"/>
        <v>0</v>
      </c>
      <c r="BE12" s="59">
        <f>BE13</f>
        <v>0</v>
      </c>
      <c r="BF12" s="59">
        <f>BF13</f>
        <v>0</v>
      </c>
      <c r="BG12" s="56" t="e">
        <f>BF12/BE12*100</f>
        <v>#DIV/0!</v>
      </c>
      <c r="BH12" s="59">
        <f t="shared" si="10"/>
        <v>0</v>
      </c>
      <c r="BI12" s="59">
        <f>BI13</f>
        <v>0</v>
      </c>
      <c r="BJ12" s="59">
        <f>BJ13</f>
        <v>9</v>
      </c>
      <c r="BK12" s="56"/>
      <c r="BL12" s="59">
        <f t="shared" si="18"/>
        <v>9</v>
      </c>
      <c r="BM12" s="59">
        <f>BM13</f>
        <v>0</v>
      </c>
      <c r="BN12" s="59">
        <f>BN13</f>
        <v>0</v>
      </c>
      <c r="BO12" s="51" t="e">
        <f>BN12/BM12*100</f>
        <v>#DIV/0!</v>
      </c>
      <c r="BP12" s="59">
        <f t="shared" si="19"/>
        <v>0</v>
      </c>
      <c r="BQ12" s="59">
        <f>BQ13</f>
        <v>10</v>
      </c>
      <c r="BR12" s="96">
        <f>BR13</f>
        <v>0.5</v>
      </c>
      <c r="BS12" s="59">
        <f>BR12/BQ12*100</f>
        <v>5</v>
      </c>
      <c r="BT12" s="65">
        <f>BR12-BQ12</f>
        <v>-9.5</v>
      </c>
      <c r="BU12" s="59">
        <f>BU13</f>
        <v>35</v>
      </c>
      <c r="BV12" s="96">
        <f>BV13</f>
        <v>17.707999999999998</v>
      </c>
      <c r="BW12" s="60">
        <f>BV12/BU12*100</f>
        <v>50.594285714285711</v>
      </c>
      <c r="BX12" s="65">
        <f t="shared" si="20"/>
        <v>-17.292000000000002</v>
      </c>
      <c r="BY12" s="59">
        <f>BY13</f>
        <v>7</v>
      </c>
      <c r="BZ12" s="96">
        <f>BZ13</f>
        <v>0</v>
      </c>
      <c r="CA12" s="60">
        <f>BZ12/BY12*100</f>
        <v>0</v>
      </c>
      <c r="CB12" s="65">
        <f>BZ12-BY12</f>
        <v>-7</v>
      </c>
      <c r="CC12" s="56">
        <f>Q12+U12+Y12+AC12+BQ12+BU12+E12+I12+M12+AK12+BY12+AO12+AS12+AW12+BE12</f>
        <v>52</v>
      </c>
      <c r="CD12" s="59">
        <f>CD13</f>
        <v>27.207999999999998</v>
      </c>
      <c r="CE12" s="59">
        <f t="shared" si="13"/>
        <v>52.323076923076918</v>
      </c>
      <c r="CF12" s="59">
        <f t="shared" si="14"/>
        <v>-24.792000000000002</v>
      </c>
      <c r="CH12" s="79">
        <f t="shared" si="16"/>
        <v>27.207999999999998</v>
      </c>
      <c r="CI12" s="79">
        <f t="shared" si="17"/>
        <v>52</v>
      </c>
      <c r="CK12" s="88">
        <f t="shared" si="15"/>
        <v>27.207999999999998</v>
      </c>
    </row>
    <row r="13" spans="1:124" ht="24" customHeight="1">
      <c r="A13" s="64"/>
      <c r="B13" s="167" t="s">
        <v>98</v>
      </c>
      <c r="C13" s="168"/>
      <c r="D13" s="169"/>
      <c r="E13" s="51"/>
      <c r="F13" s="51"/>
      <c r="G13" s="51"/>
      <c r="H13" s="51">
        <f t="shared" si="29"/>
        <v>0</v>
      </c>
      <c r="I13" s="51"/>
      <c r="J13" s="51"/>
      <c r="K13" s="51"/>
      <c r="L13" s="64">
        <f t="shared" si="21"/>
        <v>0</v>
      </c>
      <c r="M13" s="51"/>
      <c r="N13" s="51"/>
      <c r="O13" s="51"/>
      <c r="P13" s="64">
        <f t="shared" si="23"/>
        <v>0</v>
      </c>
      <c r="Q13" s="51"/>
      <c r="R13" s="51"/>
      <c r="S13" s="52" t="e">
        <f t="shared" si="24"/>
        <v>#DIV/0!</v>
      </c>
      <c r="T13" s="51">
        <f>R13-Q13</f>
        <v>0</v>
      </c>
      <c r="U13" s="51"/>
      <c r="V13" s="51"/>
      <c r="W13" s="51"/>
      <c r="X13" s="64">
        <f t="shared" si="25"/>
        <v>0</v>
      </c>
      <c r="Y13" s="51"/>
      <c r="Z13" s="51"/>
      <c r="AA13" s="51"/>
      <c r="AB13" s="64">
        <f t="shared" si="1"/>
        <v>0</v>
      </c>
      <c r="AC13" s="51"/>
      <c r="AD13" s="51"/>
      <c r="AE13" s="51"/>
      <c r="AF13" s="64">
        <f t="shared" si="2"/>
        <v>0</v>
      </c>
      <c r="AG13" s="49">
        <f t="shared" si="3"/>
        <v>0</v>
      </c>
      <c r="AH13" s="51">
        <f>F13+J13+N13+R13+V13+Z13+AD13</f>
        <v>0</v>
      </c>
      <c r="AI13" s="51" t="e">
        <f>AH13/AG13*100</f>
        <v>#DIV/0!</v>
      </c>
      <c r="AJ13" s="64">
        <f t="shared" si="26"/>
        <v>0</v>
      </c>
      <c r="AK13" s="51"/>
      <c r="AL13" s="51"/>
      <c r="AM13" s="51"/>
      <c r="AN13" s="51">
        <f t="shared" si="4"/>
        <v>0</v>
      </c>
      <c r="AO13" s="51"/>
      <c r="AP13" s="51"/>
      <c r="AQ13" s="51"/>
      <c r="AR13" s="51">
        <f t="shared" si="5"/>
        <v>0</v>
      </c>
      <c r="AS13" s="51"/>
      <c r="AT13" s="51"/>
      <c r="AU13" s="51" t="e">
        <f>AT13/AS13*100</f>
        <v>#DIV/0!</v>
      </c>
      <c r="AV13" s="51">
        <f t="shared" si="6"/>
        <v>0</v>
      </c>
      <c r="AW13" s="51"/>
      <c r="AX13" s="51"/>
      <c r="AY13" s="51"/>
      <c r="AZ13" s="51">
        <f t="shared" si="7"/>
        <v>0</v>
      </c>
      <c r="BA13" s="49">
        <f t="shared" si="8"/>
        <v>0</v>
      </c>
      <c r="BB13" s="51">
        <f>AL13+AP13+AT13+AX13</f>
        <v>0</v>
      </c>
      <c r="BC13" s="51" t="e">
        <f>BB13/BA13*100</f>
        <v>#DIV/0!</v>
      </c>
      <c r="BD13" s="51">
        <f t="shared" si="9"/>
        <v>0</v>
      </c>
      <c r="BE13" s="51"/>
      <c r="BF13" s="51"/>
      <c r="BG13" s="51" t="e">
        <f>BF13/BE13*100</f>
        <v>#DIV/0!</v>
      </c>
      <c r="BH13" s="51">
        <f t="shared" si="10"/>
        <v>0</v>
      </c>
      <c r="BI13" s="51"/>
      <c r="BJ13" s="51">
        <v>9</v>
      </c>
      <c r="BK13" s="51"/>
      <c r="BL13" s="51">
        <f t="shared" si="18"/>
        <v>9</v>
      </c>
      <c r="BM13" s="51"/>
      <c r="BN13" s="51"/>
      <c r="BO13" s="51"/>
      <c r="BP13" s="51">
        <f t="shared" si="19"/>
        <v>0</v>
      </c>
      <c r="BQ13" s="51">
        <v>10</v>
      </c>
      <c r="BR13" s="95">
        <v>0.5</v>
      </c>
      <c r="BS13" s="51">
        <f t="shared" si="11"/>
        <v>5</v>
      </c>
      <c r="BT13" s="64">
        <f t="shared" si="28"/>
        <v>-9.5</v>
      </c>
      <c r="BU13" s="51">
        <v>35</v>
      </c>
      <c r="BV13" s="95">
        <v>17.707999999999998</v>
      </c>
      <c r="BW13" s="53">
        <f>BV13/BU13*100</f>
        <v>50.594285714285711</v>
      </c>
      <c r="BX13" s="64">
        <f t="shared" si="20"/>
        <v>-17.292000000000002</v>
      </c>
      <c r="BY13" s="64">
        <v>7</v>
      </c>
      <c r="BZ13" s="97"/>
      <c r="CA13" s="64"/>
      <c r="CB13" s="64"/>
      <c r="CC13" s="51">
        <f t="shared" ref="CC13:CD15" si="30">Q13+U13+Y13+AC13+BQ13+BU13+E13+I13+M13+AK13+BY13+AO13+AS13+AW13+BE13</f>
        <v>52</v>
      </c>
      <c r="CD13" s="51">
        <f>R13+V13+Z13+AD13+BR13+BV13+F13+J13+N13+AL13+BZ13+AP13+AT13+AX13+BF13+BJ13</f>
        <v>27.207999999999998</v>
      </c>
      <c r="CE13" s="51">
        <f t="shared" si="13"/>
        <v>52.323076923076918</v>
      </c>
      <c r="CF13" s="51">
        <f t="shared" si="14"/>
        <v>-24.792000000000002</v>
      </c>
      <c r="CH13" s="84">
        <f t="shared" si="16"/>
        <v>27.207999999999998</v>
      </c>
      <c r="CI13" s="79">
        <f t="shared" si="17"/>
        <v>52</v>
      </c>
      <c r="CK13" s="88">
        <f t="shared" si="15"/>
        <v>27.207999999999998</v>
      </c>
    </row>
    <row r="14" spans="1:124" s="84" customFormat="1" ht="13.8" hidden="1">
      <c r="A14" s="66">
        <v>223</v>
      </c>
      <c r="B14" s="176" t="s">
        <v>168</v>
      </c>
      <c r="C14" s="177"/>
      <c r="D14" s="178"/>
      <c r="E14" s="49"/>
      <c r="F14" s="49"/>
      <c r="G14" s="49"/>
      <c r="H14" s="49"/>
      <c r="I14" s="49"/>
      <c r="J14" s="49"/>
      <c r="K14" s="49"/>
      <c r="L14" s="85"/>
      <c r="M14" s="49"/>
      <c r="N14" s="49"/>
      <c r="O14" s="49"/>
      <c r="P14" s="85"/>
      <c r="Q14" s="49"/>
      <c r="R14" s="49"/>
      <c r="S14" s="54"/>
      <c r="T14" s="49"/>
      <c r="U14" s="49"/>
      <c r="V14" s="49"/>
      <c r="W14" s="49"/>
      <c r="X14" s="85"/>
      <c r="Y14" s="49"/>
      <c r="Z14" s="49"/>
      <c r="AA14" s="49"/>
      <c r="AB14" s="85"/>
      <c r="AC14" s="49"/>
      <c r="AD14" s="49"/>
      <c r="AE14" s="49"/>
      <c r="AF14" s="85"/>
      <c r="AG14" s="49">
        <f t="shared" si="3"/>
        <v>0</v>
      </c>
      <c r="AH14" s="49">
        <f>F14+J14+N14+R14+V14+Z14+AD14</f>
        <v>0</v>
      </c>
      <c r="AI14" s="49"/>
      <c r="AJ14" s="85">
        <f t="shared" si="26"/>
        <v>0</v>
      </c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>
        <f t="shared" si="8"/>
        <v>0</v>
      </c>
      <c r="BB14" s="49">
        <f>AL14+AP14+AT14+AX14</f>
        <v>0</v>
      </c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51"/>
      <c r="BP14" s="49"/>
      <c r="BQ14" s="49"/>
      <c r="BR14" s="49"/>
      <c r="BS14" s="49"/>
      <c r="BT14" s="85"/>
      <c r="BU14" s="49"/>
      <c r="BV14" s="102"/>
      <c r="BW14" s="50"/>
      <c r="BX14" s="85"/>
      <c r="BY14" s="85"/>
      <c r="BZ14" s="85"/>
      <c r="CA14" s="85"/>
      <c r="CB14" s="85"/>
      <c r="CC14" s="49">
        <f t="shared" si="30"/>
        <v>0</v>
      </c>
      <c r="CD14" s="49">
        <f t="shared" si="30"/>
        <v>0</v>
      </c>
      <c r="CE14" s="49" t="e">
        <f>CD14/CC14*100</f>
        <v>#DIV/0!</v>
      </c>
      <c r="CF14" s="49">
        <f>CD14-CC14</f>
        <v>0</v>
      </c>
      <c r="CH14" s="84">
        <f t="shared" si="16"/>
        <v>0</v>
      </c>
      <c r="CI14" s="79">
        <f t="shared" si="17"/>
        <v>0</v>
      </c>
      <c r="CK14" s="88">
        <f t="shared" si="15"/>
        <v>0</v>
      </c>
    </row>
    <row r="15" spans="1:124" hidden="1">
      <c r="A15" s="67">
        <v>224</v>
      </c>
      <c r="B15" s="179" t="s">
        <v>277</v>
      </c>
      <c r="C15" s="180"/>
      <c r="D15" s="181"/>
      <c r="E15" s="51"/>
      <c r="F15" s="51"/>
      <c r="G15" s="51"/>
      <c r="H15" s="51"/>
      <c r="I15" s="51"/>
      <c r="J15" s="51"/>
      <c r="K15" s="51"/>
      <c r="L15" s="64"/>
      <c r="M15" s="51"/>
      <c r="N15" s="51"/>
      <c r="O15" s="51"/>
      <c r="P15" s="64"/>
      <c r="Q15" s="51"/>
      <c r="R15" s="51"/>
      <c r="S15" s="52"/>
      <c r="T15" s="51"/>
      <c r="U15" s="51"/>
      <c r="V15" s="51"/>
      <c r="W15" s="51"/>
      <c r="X15" s="64"/>
      <c r="Y15" s="51"/>
      <c r="Z15" s="51"/>
      <c r="AA15" s="51"/>
      <c r="AB15" s="64"/>
      <c r="AC15" s="51"/>
      <c r="AD15" s="51"/>
      <c r="AE15" s="51"/>
      <c r="AF15" s="64"/>
      <c r="AG15" s="49">
        <f t="shared" si="3"/>
        <v>0</v>
      </c>
      <c r="AH15" s="51"/>
      <c r="AI15" s="51"/>
      <c r="AJ15" s="64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49">
        <f t="shared" si="8"/>
        <v>0</v>
      </c>
      <c r="BB15" s="51">
        <f>AL15+AP15+AT15+AX15</f>
        <v>0</v>
      </c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64"/>
      <c r="BU15" s="51"/>
      <c r="BV15" s="95"/>
      <c r="BW15" s="53"/>
      <c r="BX15" s="64"/>
      <c r="BY15" s="64"/>
      <c r="BZ15" s="64"/>
      <c r="CA15" s="86"/>
      <c r="CB15" s="64"/>
      <c r="CC15" s="51">
        <f t="shared" si="30"/>
        <v>0</v>
      </c>
      <c r="CD15" s="51">
        <f t="shared" si="30"/>
        <v>0</v>
      </c>
      <c r="CE15" s="51"/>
      <c r="CF15" s="51"/>
      <c r="CH15" s="84">
        <f t="shared" si="16"/>
        <v>0</v>
      </c>
      <c r="CI15" s="79">
        <f t="shared" si="17"/>
        <v>0</v>
      </c>
      <c r="CK15" s="88">
        <f t="shared" si="15"/>
        <v>0</v>
      </c>
    </row>
    <row r="16" spans="1:124" s="83" customFormat="1" ht="13.8">
      <c r="A16" s="65">
        <v>225</v>
      </c>
      <c r="B16" s="173" t="s">
        <v>99</v>
      </c>
      <c r="C16" s="174"/>
      <c r="D16" s="175"/>
      <c r="E16" s="59">
        <f>SUM(E17:E24)</f>
        <v>21</v>
      </c>
      <c r="F16" s="59">
        <f>SUM(F17:F24)</f>
        <v>5.6175600000000001</v>
      </c>
      <c r="G16" s="56">
        <f t="shared" si="22"/>
        <v>26.750285714285717</v>
      </c>
      <c r="H16" s="59">
        <f t="shared" si="29"/>
        <v>-15.382439999999999</v>
      </c>
      <c r="I16" s="59">
        <f>SUM(I17:I24)</f>
        <v>28</v>
      </c>
      <c r="J16" s="59">
        <f>SUM(J17:J24)</f>
        <v>32.907589999999999</v>
      </c>
      <c r="K16" s="59">
        <f>J16/I16*100</f>
        <v>117.52710714285715</v>
      </c>
      <c r="L16" s="65">
        <f t="shared" si="21"/>
        <v>4.907589999999999</v>
      </c>
      <c r="M16" s="59">
        <f>SUM(M17:M24)</f>
        <v>42</v>
      </c>
      <c r="N16" s="59">
        <f>SUM(N17:N24)</f>
        <v>196.17819999999998</v>
      </c>
      <c r="O16" s="59">
        <f>N16/M16*100</f>
        <v>467.09095238095227</v>
      </c>
      <c r="P16" s="65">
        <f t="shared" si="23"/>
        <v>154.17819999999998</v>
      </c>
      <c r="Q16" s="59">
        <f>SUM(Q17:Q24)</f>
        <v>42</v>
      </c>
      <c r="R16" s="59">
        <f>SUM(R17:R24)</f>
        <v>12.6</v>
      </c>
      <c r="S16" s="59">
        <f t="shared" si="24"/>
        <v>30</v>
      </c>
      <c r="T16" s="59">
        <f>R16-Q16</f>
        <v>-29.4</v>
      </c>
      <c r="U16" s="59">
        <f>SUM(U17:U24)</f>
        <v>21</v>
      </c>
      <c r="V16" s="59">
        <f>SUM(V17:V24)</f>
        <v>4.5634499999999996</v>
      </c>
      <c r="W16" s="59">
        <f>V16/U16*100</f>
        <v>21.730714285714285</v>
      </c>
      <c r="X16" s="65">
        <f t="shared" si="25"/>
        <v>-16.43655</v>
      </c>
      <c r="Y16" s="59">
        <f>SUM(Y17:Y24)</f>
        <v>32</v>
      </c>
      <c r="Z16" s="59">
        <f>SUM(Z17:Z23)</f>
        <v>5.38246</v>
      </c>
      <c r="AA16" s="59"/>
      <c r="AB16" s="65">
        <f t="shared" si="1"/>
        <v>-26.617539999999998</v>
      </c>
      <c r="AC16" s="59">
        <f>SUM(AC17:AC24)</f>
        <v>28</v>
      </c>
      <c r="AD16" s="59">
        <f>SUM(AD17:AD24)</f>
        <v>21.673999999999999</v>
      </c>
      <c r="AE16" s="59">
        <f>AD16/AC16*100</f>
        <v>77.407142857142858</v>
      </c>
      <c r="AF16" s="65">
        <f t="shared" si="2"/>
        <v>-6.3260000000000005</v>
      </c>
      <c r="AG16" s="56">
        <f t="shared" si="3"/>
        <v>214</v>
      </c>
      <c r="AH16" s="59">
        <f>SUM(AH17:AH24)</f>
        <v>278.92326000000003</v>
      </c>
      <c r="AI16" s="59">
        <f t="shared" ref="AI16:AI25" si="31">AH16/AG16*100</f>
        <v>130.33797196261682</v>
      </c>
      <c r="AJ16" s="65">
        <f t="shared" si="26"/>
        <v>64.923260000000028</v>
      </c>
      <c r="AK16" s="59">
        <f>SUM(AK17:AK23)</f>
        <v>5</v>
      </c>
      <c r="AL16" s="59">
        <f>SUM(AL17:AL23)</f>
        <v>4.048</v>
      </c>
      <c r="AM16" s="56">
        <f t="shared" si="27"/>
        <v>80.959999999999994</v>
      </c>
      <c r="AN16" s="59">
        <f t="shared" si="4"/>
        <v>-0.95199999999999996</v>
      </c>
      <c r="AO16" s="59">
        <f>SUM(AO17:AO23)</f>
        <v>5</v>
      </c>
      <c r="AP16" s="59">
        <f>SUM(AP17:AP23)</f>
        <v>3.2</v>
      </c>
      <c r="AQ16" s="56">
        <f>AP16/AO16*100</f>
        <v>64</v>
      </c>
      <c r="AR16" s="59">
        <f>AP16-AO16</f>
        <v>-1.7999999999999998</v>
      </c>
      <c r="AS16" s="59">
        <f>SUM(AS17:AS23)</f>
        <v>5</v>
      </c>
      <c r="AT16" s="59">
        <f>SUM(AT17:AT23)</f>
        <v>0</v>
      </c>
      <c r="AU16" s="56">
        <f>AT16/AS16*100</f>
        <v>0</v>
      </c>
      <c r="AV16" s="59">
        <f>AT16-AS16</f>
        <v>-5</v>
      </c>
      <c r="AW16" s="59">
        <f>SUM(AW17:AW23)</f>
        <v>5</v>
      </c>
      <c r="AX16" s="59">
        <f>SUM(AX17:AX23)</f>
        <v>4.55</v>
      </c>
      <c r="AY16" s="56">
        <f>AX16/AW16*100</f>
        <v>90.999999999999986</v>
      </c>
      <c r="AZ16" s="59">
        <f>AX16-AW16</f>
        <v>-0.45000000000000018</v>
      </c>
      <c r="BA16" s="56">
        <f t="shared" si="8"/>
        <v>20</v>
      </c>
      <c r="BB16" s="59">
        <f>SUM(BB17:BB24)</f>
        <v>11.798</v>
      </c>
      <c r="BC16" s="56">
        <f>BB16/BA16*100</f>
        <v>58.989999999999995</v>
      </c>
      <c r="BD16" s="59">
        <f>BB16-BA16</f>
        <v>-8.202</v>
      </c>
      <c r="BE16" s="59">
        <f>SUM(BE17:BE23)</f>
        <v>0</v>
      </c>
      <c r="BF16" s="59">
        <f>SUM(BF17:BF23)</f>
        <v>0</v>
      </c>
      <c r="BG16" s="56"/>
      <c r="BH16" s="59">
        <f>BF16-BE16</f>
        <v>0</v>
      </c>
      <c r="BI16" s="59">
        <f>SUM(BI17:BI23)</f>
        <v>0</v>
      </c>
      <c r="BJ16" s="59">
        <f>SUM(BJ17:BJ23)</f>
        <v>0</v>
      </c>
      <c r="BK16" s="56"/>
      <c r="BL16" s="59">
        <f>BJ16-BI16</f>
        <v>0</v>
      </c>
      <c r="BM16" s="59">
        <f>SUM(BM17:BM23)</f>
        <v>12</v>
      </c>
      <c r="BN16" s="59">
        <f>SUM(BN17:BN23)</f>
        <v>0</v>
      </c>
      <c r="BO16" s="51">
        <f>BN16/BM16*100</f>
        <v>0</v>
      </c>
      <c r="BP16" s="59">
        <f t="shared" ref="BP16:BP23" si="32">BN16-BM16</f>
        <v>-12</v>
      </c>
      <c r="BQ16" s="96">
        <f>SUM(BQ17:BQ23)</f>
        <v>0.4</v>
      </c>
      <c r="BR16" s="59">
        <f>SUM(BR17:BR23)</f>
        <v>0</v>
      </c>
      <c r="BS16" s="59"/>
      <c r="BT16" s="65">
        <f t="shared" si="28"/>
        <v>-0.4</v>
      </c>
      <c r="BU16" s="59">
        <f>SUM(BU17:BU23)</f>
        <v>54</v>
      </c>
      <c r="BV16" s="96">
        <f>SUM(BV17:BV23)</f>
        <v>3.15</v>
      </c>
      <c r="BW16" s="60">
        <f>BV16/BU16*100</f>
        <v>5.833333333333333</v>
      </c>
      <c r="BX16" s="65">
        <f t="shared" si="20"/>
        <v>-50.85</v>
      </c>
      <c r="BY16" s="96">
        <f>SUM(BY17:BY23)</f>
        <v>1.5</v>
      </c>
      <c r="BZ16" s="59">
        <f>SUM(BZ17:BZ23)</f>
        <v>0</v>
      </c>
      <c r="CA16" s="60">
        <f>BZ16/BY16*100</f>
        <v>0</v>
      </c>
      <c r="CB16" s="65">
        <f>BZ16-BY16</f>
        <v>-1.5</v>
      </c>
      <c r="CC16" s="59">
        <f>SUM(CC17:CC23)</f>
        <v>202.9</v>
      </c>
      <c r="CD16" s="59">
        <f>SUM(CD17:CD24)</f>
        <v>293.87126000000001</v>
      </c>
      <c r="CE16" s="59">
        <f t="shared" si="13"/>
        <v>144.83551503203549</v>
      </c>
      <c r="CF16" s="59">
        <f t="shared" si="14"/>
        <v>90.971260000000001</v>
      </c>
      <c r="CG16" s="83">
        <v>66.5</v>
      </c>
      <c r="CH16" s="79">
        <f t="shared" si="16"/>
        <v>293.87125999999989</v>
      </c>
      <c r="CI16" s="79">
        <f t="shared" si="17"/>
        <v>301.89999999999998</v>
      </c>
      <c r="CK16" s="88">
        <f t="shared" si="15"/>
        <v>293.87125999999989</v>
      </c>
    </row>
    <row r="17" spans="1:89" ht="12.75" customHeight="1">
      <c r="A17" s="64"/>
      <c r="B17" s="167" t="s">
        <v>145</v>
      </c>
      <c r="C17" s="168"/>
      <c r="D17" s="169"/>
      <c r="E17" s="51">
        <v>7</v>
      </c>
      <c r="F17" s="51"/>
      <c r="G17" s="51">
        <f t="shared" si="22"/>
        <v>0</v>
      </c>
      <c r="H17" s="51">
        <f t="shared" si="29"/>
        <v>-7</v>
      </c>
      <c r="I17" s="51">
        <v>7</v>
      </c>
      <c r="J17" s="51"/>
      <c r="K17" s="51"/>
      <c r="L17" s="64">
        <f t="shared" si="21"/>
        <v>-7</v>
      </c>
      <c r="M17" s="51">
        <v>7</v>
      </c>
      <c r="N17" s="51"/>
      <c r="O17" s="51"/>
      <c r="P17" s="64">
        <f t="shared" si="23"/>
        <v>-7</v>
      </c>
      <c r="Q17" s="51">
        <v>7</v>
      </c>
      <c r="R17" s="51"/>
      <c r="S17" s="52">
        <f t="shared" si="24"/>
        <v>0</v>
      </c>
      <c r="T17" s="52">
        <f t="shared" ref="T17:T28" si="33">R17-Q17</f>
        <v>-7</v>
      </c>
      <c r="U17" s="51">
        <v>7</v>
      </c>
      <c r="V17" s="51"/>
      <c r="W17" s="51"/>
      <c r="X17" s="64">
        <f t="shared" si="25"/>
        <v>-7</v>
      </c>
      <c r="Y17" s="51">
        <v>7</v>
      </c>
      <c r="Z17" s="51"/>
      <c r="AA17" s="51"/>
      <c r="AB17" s="64">
        <f t="shared" si="1"/>
        <v>-7</v>
      </c>
      <c r="AC17" s="51">
        <v>7</v>
      </c>
      <c r="AD17" s="51"/>
      <c r="AE17" s="51"/>
      <c r="AF17" s="64">
        <f t="shared" si="2"/>
        <v>-7</v>
      </c>
      <c r="AG17" s="49">
        <f t="shared" si="3"/>
        <v>49</v>
      </c>
      <c r="AH17" s="51">
        <f t="shared" ref="AH17:AH23" si="34">F17+J17+N17+R17+V17+Z17+AD17</f>
        <v>0</v>
      </c>
      <c r="AI17" s="51">
        <f t="shared" si="31"/>
        <v>0</v>
      </c>
      <c r="AJ17" s="64">
        <f t="shared" si="26"/>
        <v>-49</v>
      </c>
      <c r="AK17" s="51"/>
      <c r="AL17" s="51"/>
      <c r="AM17" s="51" t="e">
        <f t="shared" si="27"/>
        <v>#DIV/0!</v>
      </c>
      <c r="AN17" s="51">
        <f t="shared" si="4"/>
        <v>0</v>
      </c>
      <c r="AO17" s="51"/>
      <c r="AP17" s="51"/>
      <c r="AQ17" s="51" t="e">
        <f>AP17/AO17*100</f>
        <v>#DIV/0!</v>
      </c>
      <c r="AR17" s="51">
        <f>AP17-AO17</f>
        <v>0</v>
      </c>
      <c r="AS17" s="51"/>
      <c r="AT17" s="51"/>
      <c r="AU17" s="51" t="e">
        <f>AT17/AS17*100</f>
        <v>#DIV/0!</v>
      </c>
      <c r="AV17" s="51">
        <f>AT17-AS17</f>
        <v>0</v>
      </c>
      <c r="AW17" s="51"/>
      <c r="AX17" s="51"/>
      <c r="AY17" s="51" t="e">
        <f>AX17/AW17*100</f>
        <v>#DIV/0!</v>
      </c>
      <c r="AZ17" s="51">
        <f>AX17-AW17</f>
        <v>0</v>
      </c>
      <c r="BA17" s="49">
        <f t="shared" si="8"/>
        <v>0</v>
      </c>
      <c r="BB17" s="51"/>
      <c r="BC17" s="51" t="e">
        <f>BB17/BA17*100</f>
        <v>#DIV/0!</v>
      </c>
      <c r="BD17" s="51">
        <f>BB17-BA17</f>
        <v>0</v>
      </c>
      <c r="BE17" s="51"/>
      <c r="BF17" s="51"/>
      <c r="BG17" s="51" t="e">
        <f>BF17/BE17*100</f>
        <v>#DIV/0!</v>
      </c>
      <c r="BH17" s="51">
        <f>BF17-BE17</f>
        <v>0</v>
      </c>
      <c r="BI17" s="51"/>
      <c r="BJ17" s="51"/>
      <c r="BK17" s="51" t="e">
        <f>BJ17/BI17*100</f>
        <v>#DIV/0!</v>
      </c>
      <c r="BL17" s="51">
        <f>BJ17-BI17</f>
        <v>0</v>
      </c>
      <c r="BM17" s="51"/>
      <c r="BN17" s="51"/>
      <c r="BO17" s="51"/>
      <c r="BP17" s="51">
        <f t="shared" si="32"/>
        <v>0</v>
      </c>
      <c r="BQ17" s="51"/>
      <c r="BR17" s="51"/>
      <c r="BS17" s="51"/>
      <c r="BT17" s="64">
        <f t="shared" si="28"/>
        <v>0</v>
      </c>
      <c r="BU17" s="51"/>
      <c r="BV17" s="95"/>
      <c r="BW17" s="53"/>
      <c r="BX17" s="64">
        <f t="shared" si="20"/>
        <v>0</v>
      </c>
      <c r="BY17" s="64"/>
      <c r="BZ17" s="64"/>
      <c r="CA17" s="64"/>
      <c r="CB17" s="64"/>
      <c r="CC17" s="49">
        <f t="shared" ref="CC17:CC65" si="35">AG17+BA17+BE17+BI17+BM17+BQ17+BU17+BY17</f>
        <v>49</v>
      </c>
      <c r="CD17" s="51">
        <f t="shared" ref="CD17:CD23" si="36">R17+V17+Z17+AD17+BR17+BV17+F17+J17+N17+AL17+BZ17+AP17+AT17+AX17+BF17</f>
        <v>0</v>
      </c>
      <c r="CE17" s="52">
        <f t="shared" si="13"/>
        <v>0</v>
      </c>
      <c r="CF17" s="51">
        <f t="shared" si="14"/>
        <v>-49</v>
      </c>
      <c r="CH17" s="84">
        <f t="shared" si="16"/>
        <v>0</v>
      </c>
      <c r="CI17" s="79">
        <f t="shared" si="17"/>
        <v>49</v>
      </c>
      <c r="CK17" s="88">
        <f t="shared" si="15"/>
        <v>0</v>
      </c>
    </row>
    <row r="18" spans="1:89" ht="13.5" hidden="1" customHeight="1">
      <c r="A18" s="64"/>
      <c r="B18" s="167" t="s">
        <v>283</v>
      </c>
      <c r="C18" s="168"/>
      <c r="D18" s="169"/>
      <c r="E18" s="51"/>
      <c r="F18" s="51"/>
      <c r="G18" s="51"/>
      <c r="H18" s="51"/>
      <c r="I18" s="51"/>
      <c r="J18" s="51"/>
      <c r="K18" s="51"/>
      <c r="L18" s="64"/>
      <c r="M18" s="51"/>
      <c r="N18" s="51"/>
      <c r="O18" s="51"/>
      <c r="P18" s="64"/>
      <c r="Q18" s="51"/>
      <c r="R18" s="51"/>
      <c r="S18" s="52"/>
      <c r="T18" s="52"/>
      <c r="U18" s="51"/>
      <c r="V18" s="51"/>
      <c r="W18" s="51"/>
      <c r="X18" s="64"/>
      <c r="Y18" s="51"/>
      <c r="Z18" s="51"/>
      <c r="AA18" s="51"/>
      <c r="AB18" s="64"/>
      <c r="AC18" s="51"/>
      <c r="AD18" s="51"/>
      <c r="AE18" s="51"/>
      <c r="AF18" s="64"/>
      <c r="AG18" s="49">
        <f t="shared" si="3"/>
        <v>0</v>
      </c>
      <c r="AH18" s="51">
        <f t="shared" si="34"/>
        <v>0</v>
      </c>
      <c r="AI18" s="51" t="e">
        <f t="shared" si="31"/>
        <v>#DIV/0!</v>
      </c>
      <c r="AJ18" s="64">
        <f t="shared" si="26"/>
        <v>0</v>
      </c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49">
        <f t="shared" si="8"/>
        <v>0</v>
      </c>
      <c r="BB18" s="51">
        <f t="shared" ref="BB18:BB23" si="37">AL18+AP18+AT18+AX18</f>
        <v>0</v>
      </c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>
        <f t="shared" si="32"/>
        <v>0</v>
      </c>
      <c r="BQ18" s="51"/>
      <c r="BR18" s="51"/>
      <c r="BS18" s="51"/>
      <c r="BT18" s="64"/>
      <c r="BU18" s="51"/>
      <c r="BV18" s="95"/>
      <c r="BW18" s="53"/>
      <c r="BX18" s="64"/>
      <c r="BY18" s="64"/>
      <c r="BZ18" s="64"/>
      <c r="CA18" s="64"/>
      <c r="CB18" s="64"/>
      <c r="CC18" s="49">
        <f t="shared" si="35"/>
        <v>0</v>
      </c>
      <c r="CD18" s="51">
        <f t="shared" si="36"/>
        <v>0</v>
      </c>
      <c r="CE18" s="52" t="e">
        <f t="shared" si="13"/>
        <v>#DIV/0!</v>
      </c>
      <c r="CF18" s="51">
        <f>CD18-CC18</f>
        <v>0</v>
      </c>
      <c r="CH18" s="84">
        <f t="shared" si="16"/>
        <v>0</v>
      </c>
      <c r="CI18" s="79">
        <f t="shared" si="17"/>
        <v>0</v>
      </c>
      <c r="CK18" s="88">
        <f t="shared" si="15"/>
        <v>0</v>
      </c>
    </row>
    <row r="19" spans="1:89" ht="13.5" customHeight="1">
      <c r="A19" s="64"/>
      <c r="B19" s="167" t="s">
        <v>100</v>
      </c>
      <c r="C19" s="168"/>
      <c r="D19" s="169"/>
      <c r="E19" s="51"/>
      <c r="F19" s="51"/>
      <c r="G19" s="51"/>
      <c r="H19" s="51"/>
      <c r="I19" s="51"/>
      <c r="J19" s="51"/>
      <c r="K19" s="51"/>
      <c r="L19" s="64">
        <f t="shared" si="21"/>
        <v>0</v>
      </c>
      <c r="M19" s="51"/>
      <c r="N19" s="51"/>
      <c r="O19" s="51"/>
      <c r="P19" s="64">
        <f t="shared" si="23"/>
        <v>0</v>
      </c>
      <c r="Q19" s="51"/>
      <c r="R19" s="51"/>
      <c r="S19" s="52"/>
      <c r="T19" s="52">
        <f t="shared" si="33"/>
        <v>0</v>
      </c>
      <c r="U19" s="51"/>
      <c r="V19" s="51"/>
      <c r="W19" s="51"/>
      <c r="X19" s="64"/>
      <c r="Y19" s="51"/>
      <c r="Z19" s="51"/>
      <c r="AA19" s="51"/>
      <c r="AB19" s="64">
        <f t="shared" si="1"/>
        <v>0</v>
      </c>
      <c r="AC19" s="51"/>
      <c r="AD19" s="51"/>
      <c r="AE19" s="51"/>
      <c r="AF19" s="64">
        <f t="shared" si="2"/>
        <v>0</v>
      </c>
      <c r="AG19" s="49">
        <f t="shared" si="3"/>
        <v>0</v>
      </c>
      <c r="AH19" s="51">
        <f t="shared" si="34"/>
        <v>0</v>
      </c>
      <c r="AI19" s="51" t="e">
        <f t="shared" si="31"/>
        <v>#DIV/0!</v>
      </c>
      <c r="AJ19" s="64">
        <f t="shared" si="26"/>
        <v>0</v>
      </c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49">
        <f t="shared" si="8"/>
        <v>0</v>
      </c>
      <c r="BB19" s="51">
        <f t="shared" si="37"/>
        <v>0</v>
      </c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>
        <f t="shared" si="32"/>
        <v>0</v>
      </c>
      <c r="BQ19" s="51"/>
      <c r="BR19" s="51"/>
      <c r="BS19" s="51"/>
      <c r="BT19" s="64"/>
      <c r="BU19" s="51">
        <v>14</v>
      </c>
      <c r="BV19" s="95">
        <v>3.15</v>
      </c>
      <c r="BW19" s="53"/>
      <c r="BX19" s="64">
        <f t="shared" si="20"/>
        <v>-10.85</v>
      </c>
      <c r="BY19" s="64"/>
      <c r="BZ19" s="64"/>
      <c r="CA19" s="64"/>
      <c r="CB19" s="64"/>
      <c r="CC19" s="49">
        <f t="shared" si="35"/>
        <v>14</v>
      </c>
      <c r="CD19" s="51">
        <f t="shared" si="36"/>
        <v>3.15</v>
      </c>
      <c r="CE19" s="52">
        <f t="shared" si="13"/>
        <v>22.5</v>
      </c>
      <c r="CF19" s="51">
        <f>CD19-CC19</f>
        <v>-10.85</v>
      </c>
      <c r="CH19" s="84">
        <f t="shared" si="16"/>
        <v>3.15</v>
      </c>
      <c r="CI19" s="79">
        <f t="shared" si="17"/>
        <v>14</v>
      </c>
      <c r="CK19" s="88">
        <f t="shared" si="15"/>
        <v>3.15</v>
      </c>
    </row>
    <row r="20" spans="1:89" ht="13.5" hidden="1" customHeight="1">
      <c r="A20" s="64"/>
      <c r="B20" s="167" t="s">
        <v>149</v>
      </c>
      <c r="C20" s="168"/>
      <c r="D20" s="169"/>
      <c r="E20" s="51"/>
      <c r="F20" s="51"/>
      <c r="G20" s="51"/>
      <c r="H20" s="51"/>
      <c r="I20" s="51"/>
      <c r="J20" s="51"/>
      <c r="K20" s="51"/>
      <c r="L20" s="64"/>
      <c r="M20" s="51"/>
      <c r="N20" s="51"/>
      <c r="O20" s="51"/>
      <c r="P20" s="64"/>
      <c r="Q20" s="51"/>
      <c r="R20" s="51"/>
      <c r="S20" s="52"/>
      <c r="T20" s="52">
        <f t="shared" si="33"/>
        <v>0</v>
      </c>
      <c r="U20" s="51"/>
      <c r="V20" s="51"/>
      <c r="W20" s="51"/>
      <c r="X20" s="64"/>
      <c r="Y20" s="51"/>
      <c r="Z20" s="51"/>
      <c r="AA20" s="51"/>
      <c r="AB20" s="64"/>
      <c r="AC20" s="51"/>
      <c r="AD20" s="51"/>
      <c r="AE20" s="51"/>
      <c r="AF20" s="64"/>
      <c r="AG20" s="49">
        <f t="shared" si="3"/>
        <v>0</v>
      </c>
      <c r="AH20" s="51">
        <f t="shared" si="34"/>
        <v>0</v>
      </c>
      <c r="AI20" s="51" t="e">
        <f t="shared" si="31"/>
        <v>#DIV/0!</v>
      </c>
      <c r="AJ20" s="64">
        <f t="shared" si="26"/>
        <v>0</v>
      </c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49">
        <f t="shared" si="8"/>
        <v>0</v>
      </c>
      <c r="BB20" s="51">
        <f t="shared" si="37"/>
        <v>0</v>
      </c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>
        <f t="shared" si="32"/>
        <v>0</v>
      </c>
      <c r="BQ20" s="51"/>
      <c r="BR20" s="51"/>
      <c r="BS20" s="51"/>
      <c r="BT20" s="64"/>
      <c r="BU20" s="51"/>
      <c r="BV20" s="95"/>
      <c r="BW20" s="53" t="e">
        <f>BV20/BU20*100</f>
        <v>#DIV/0!</v>
      </c>
      <c r="BX20" s="64">
        <f t="shared" si="20"/>
        <v>0</v>
      </c>
      <c r="BY20" s="64"/>
      <c r="BZ20" s="64"/>
      <c r="CA20" s="64"/>
      <c r="CB20" s="64"/>
      <c r="CC20" s="49">
        <f t="shared" si="35"/>
        <v>0</v>
      </c>
      <c r="CD20" s="51">
        <f t="shared" si="36"/>
        <v>0</v>
      </c>
      <c r="CE20" s="52" t="e">
        <f t="shared" si="13"/>
        <v>#DIV/0!</v>
      </c>
      <c r="CF20" s="51">
        <f>CD20-CC20</f>
        <v>0</v>
      </c>
      <c r="CH20" s="84">
        <f t="shared" si="16"/>
        <v>0</v>
      </c>
      <c r="CI20" s="79">
        <f t="shared" si="17"/>
        <v>0</v>
      </c>
      <c r="CK20" s="88">
        <f t="shared" si="15"/>
        <v>0</v>
      </c>
    </row>
    <row r="21" spans="1:89" ht="13.5" customHeight="1">
      <c r="A21" s="64"/>
      <c r="B21" s="167" t="s">
        <v>169</v>
      </c>
      <c r="C21" s="168"/>
      <c r="D21" s="169"/>
      <c r="E21" s="51">
        <v>3</v>
      </c>
      <c r="F21" s="51"/>
      <c r="G21" s="51"/>
      <c r="H21" s="51"/>
      <c r="I21" s="51">
        <v>10</v>
      </c>
      <c r="J21" s="51"/>
      <c r="K21" s="51"/>
      <c r="L21" s="64"/>
      <c r="M21" s="51">
        <v>15</v>
      </c>
      <c r="N21" s="51"/>
      <c r="O21" s="51"/>
      <c r="P21" s="64"/>
      <c r="Q21" s="51">
        <v>15</v>
      </c>
      <c r="R21" s="51">
        <v>0.6</v>
      </c>
      <c r="S21" s="52"/>
      <c r="T21" s="52"/>
      <c r="U21" s="51">
        <v>3</v>
      </c>
      <c r="V21" s="51"/>
      <c r="W21" s="51"/>
      <c r="X21" s="64"/>
      <c r="Y21" s="51">
        <v>10</v>
      </c>
      <c r="Z21" s="51">
        <v>5.38246</v>
      </c>
      <c r="AA21" s="51"/>
      <c r="AB21" s="64"/>
      <c r="AC21" s="51">
        <v>10</v>
      </c>
      <c r="AD21" s="51">
        <v>2.0499999999999998</v>
      </c>
      <c r="AE21" s="51"/>
      <c r="AF21" s="64"/>
      <c r="AG21" s="49">
        <f t="shared" si="3"/>
        <v>66</v>
      </c>
      <c r="AH21" s="51">
        <f t="shared" si="34"/>
        <v>8.0324600000000004</v>
      </c>
      <c r="AI21" s="51">
        <f t="shared" si="31"/>
        <v>12.170393939393941</v>
      </c>
      <c r="AJ21" s="64">
        <f t="shared" si="26"/>
        <v>-57.96754</v>
      </c>
      <c r="AK21" s="51">
        <v>5</v>
      </c>
      <c r="AL21" s="51">
        <v>4.048</v>
      </c>
      <c r="AM21" s="51"/>
      <c r="AN21" s="51"/>
      <c r="AO21" s="51">
        <v>5</v>
      </c>
      <c r="AP21" s="51">
        <v>3.2</v>
      </c>
      <c r="AQ21" s="51"/>
      <c r="AR21" s="51"/>
      <c r="AS21" s="51">
        <v>5</v>
      </c>
      <c r="AT21" s="51"/>
      <c r="AU21" s="51"/>
      <c r="AV21" s="51"/>
      <c r="AW21" s="51">
        <v>5</v>
      </c>
      <c r="AX21" s="51">
        <v>4.55</v>
      </c>
      <c r="AY21" s="51"/>
      <c r="AZ21" s="51"/>
      <c r="BA21" s="49">
        <f t="shared" si="8"/>
        <v>20</v>
      </c>
      <c r="BB21" s="51">
        <f t="shared" si="37"/>
        <v>11.798</v>
      </c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>
        <v>12</v>
      </c>
      <c r="BN21" s="51"/>
      <c r="BO21" s="51">
        <f>BN21/BM21*100</f>
        <v>0</v>
      </c>
      <c r="BP21" s="51">
        <f t="shared" si="32"/>
        <v>-12</v>
      </c>
      <c r="BQ21" s="95">
        <v>0.4</v>
      </c>
      <c r="BR21" s="95"/>
      <c r="BS21" s="51"/>
      <c r="BT21" s="64"/>
      <c r="BU21" s="51"/>
      <c r="BV21" s="95"/>
      <c r="BW21" s="53"/>
      <c r="BX21" s="64"/>
      <c r="BY21" s="64"/>
      <c r="BZ21" s="64"/>
      <c r="CA21" s="64"/>
      <c r="CB21" s="64"/>
      <c r="CC21" s="49">
        <f t="shared" si="35"/>
        <v>98.4</v>
      </c>
      <c r="CD21" s="51">
        <f t="shared" si="36"/>
        <v>19.830460000000002</v>
      </c>
      <c r="CE21" s="52">
        <f t="shared" si="13"/>
        <v>20.15290650406504</v>
      </c>
      <c r="CF21" s="51">
        <f>CD21-CC21</f>
        <v>-78.569540000000003</v>
      </c>
      <c r="CH21" s="84">
        <f t="shared" si="16"/>
        <v>19.830460000000002</v>
      </c>
      <c r="CI21" s="79">
        <f t="shared" si="17"/>
        <v>98.4</v>
      </c>
      <c r="CK21" s="88">
        <f t="shared" si="15"/>
        <v>19.830460000000002</v>
      </c>
    </row>
    <row r="22" spans="1:89" ht="12.6" customHeight="1">
      <c r="A22" s="64"/>
      <c r="B22" s="167" t="s">
        <v>147</v>
      </c>
      <c r="C22" s="168"/>
      <c r="D22" s="169"/>
      <c r="E22" s="51"/>
      <c r="F22" s="51">
        <v>2.6</v>
      </c>
      <c r="G22" s="51" t="e">
        <f>F22/E22*100</f>
        <v>#DIV/0!</v>
      </c>
      <c r="H22" s="51"/>
      <c r="I22" s="51"/>
      <c r="J22" s="51"/>
      <c r="K22" s="51"/>
      <c r="L22" s="64">
        <f t="shared" ref="L22:L28" si="38">J22-I22</f>
        <v>0</v>
      </c>
      <c r="M22" s="51"/>
      <c r="N22" s="51">
        <v>186.29499999999999</v>
      </c>
      <c r="O22" s="51"/>
      <c r="P22" s="64">
        <f t="shared" si="23"/>
        <v>186.29499999999999</v>
      </c>
      <c r="Q22" s="51"/>
      <c r="R22" s="51"/>
      <c r="S22" s="51" t="e">
        <f>R22/Q22*100</f>
        <v>#DIV/0!</v>
      </c>
      <c r="T22" s="51">
        <f t="shared" si="33"/>
        <v>0</v>
      </c>
      <c r="U22" s="51"/>
      <c r="V22" s="51"/>
      <c r="W22" s="51"/>
      <c r="X22" s="64">
        <f>V22-U22</f>
        <v>0</v>
      </c>
      <c r="Y22" s="51"/>
      <c r="Z22" s="51"/>
      <c r="AA22" s="51"/>
      <c r="AB22" s="64">
        <f>Z22-Y22</f>
        <v>0</v>
      </c>
      <c r="AC22" s="51"/>
      <c r="AD22" s="51"/>
      <c r="AE22" s="51" t="e">
        <f>AD22/AC22*100</f>
        <v>#DIV/0!</v>
      </c>
      <c r="AF22" s="64"/>
      <c r="AG22" s="49">
        <f t="shared" si="3"/>
        <v>0</v>
      </c>
      <c r="AH22" s="51">
        <f t="shared" si="34"/>
        <v>188.89499999999998</v>
      </c>
      <c r="AI22" s="51" t="e">
        <f t="shared" si="31"/>
        <v>#DIV/0!</v>
      </c>
      <c r="AJ22" s="64">
        <f t="shared" si="26"/>
        <v>188.89499999999998</v>
      </c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49">
        <f t="shared" si="8"/>
        <v>0</v>
      </c>
      <c r="BB22" s="51">
        <f t="shared" si="37"/>
        <v>0</v>
      </c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>
        <f t="shared" si="32"/>
        <v>0</v>
      </c>
      <c r="BQ22" s="95"/>
      <c r="BR22" s="51"/>
      <c r="BS22" s="51"/>
      <c r="BT22" s="64">
        <f>BR22-BQ22</f>
        <v>0</v>
      </c>
      <c r="BU22" s="51">
        <v>40</v>
      </c>
      <c r="BV22" s="95"/>
      <c r="BW22" s="53">
        <f>BV22/BU22*100</f>
        <v>0</v>
      </c>
      <c r="BX22" s="64">
        <f t="shared" si="20"/>
        <v>-40</v>
      </c>
      <c r="BY22" s="97">
        <v>1.5</v>
      </c>
      <c r="BZ22" s="64"/>
      <c r="CA22" s="64"/>
      <c r="CB22" s="64"/>
      <c r="CC22" s="49">
        <f t="shared" si="35"/>
        <v>41.5</v>
      </c>
      <c r="CD22" s="51">
        <f t="shared" si="36"/>
        <v>188.89499999999998</v>
      </c>
      <c r="CE22" s="52">
        <f t="shared" si="13"/>
        <v>455.16867469879514</v>
      </c>
      <c r="CF22" s="51">
        <f>CD22-CC22</f>
        <v>147.39499999999998</v>
      </c>
      <c r="CH22" s="84">
        <f t="shared" si="16"/>
        <v>188.89499999999998</v>
      </c>
      <c r="CI22" s="79">
        <f t="shared" si="17"/>
        <v>41.5</v>
      </c>
      <c r="CK22" s="88">
        <f t="shared" si="15"/>
        <v>188.89499999999998</v>
      </c>
    </row>
    <row r="23" spans="1:89" ht="12.75" hidden="1" customHeight="1">
      <c r="A23" s="64"/>
      <c r="B23" s="167" t="s">
        <v>101</v>
      </c>
      <c r="C23" s="168"/>
      <c r="D23" s="169"/>
      <c r="E23" s="51"/>
      <c r="F23" s="51"/>
      <c r="G23" s="51" t="e">
        <f>F23/E23*100</f>
        <v>#DIV/0!</v>
      </c>
      <c r="H23" s="51">
        <f t="shared" si="29"/>
        <v>0</v>
      </c>
      <c r="I23" s="51"/>
      <c r="J23" s="51"/>
      <c r="K23" s="51"/>
      <c r="L23" s="64">
        <f t="shared" si="38"/>
        <v>0</v>
      </c>
      <c r="M23" s="51"/>
      <c r="N23" s="51"/>
      <c r="O23" s="51"/>
      <c r="P23" s="64">
        <f t="shared" si="23"/>
        <v>0</v>
      </c>
      <c r="Q23" s="51"/>
      <c r="R23" s="51"/>
      <c r="S23" s="51"/>
      <c r="T23" s="51">
        <f t="shared" si="33"/>
        <v>0</v>
      </c>
      <c r="U23" s="51"/>
      <c r="V23" s="51"/>
      <c r="W23" s="51" t="e">
        <f>V23/U23*100</f>
        <v>#DIV/0!</v>
      </c>
      <c r="X23" s="64"/>
      <c r="Y23" s="51"/>
      <c r="Z23" s="51"/>
      <c r="AA23" s="51"/>
      <c r="AB23" s="64">
        <f>Z23-Y23</f>
        <v>0</v>
      </c>
      <c r="AC23" s="51"/>
      <c r="AD23" s="51"/>
      <c r="AE23" s="51" t="e">
        <f>AD23/AC23*100</f>
        <v>#DIV/0!</v>
      </c>
      <c r="AF23" s="64">
        <f>AD23-AC23</f>
        <v>0</v>
      </c>
      <c r="AG23" s="49">
        <f t="shared" si="3"/>
        <v>0</v>
      </c>
      <c r="AH23" s="51">
        <f t="shared" si="34"/>
        <v>0</v>
      </c>
      <c r="AI23" s="51" t="e">
        <f t="shared" si="31"/>
        <v>#DIV/0!</v>
      </c>
      <c r="AJ23" s="64">
        <f t="shared" si="26"/>
        <v>0</v>
      </c>
      <c r="AK23" s="51"/>
      <c r="AL23" s="51"/>
      <c r="AM23" s="51"/>
      <c r="AN23" s="51">
        <f>AL23-AK23</f>
        <v>0</v>
      </c>
      <c r="AO23" s="51"/>
      <c r="AP23" s="51"/>
      <c r="AQ23" s="51"/>
      <c r="AR23" s="51">
        <f>AP23-AO23</f>
        <v>0</v>
      </c>
      <c r="AS23" s="51"/>
      <c r="AT23" s="51"/>
      <c r="AU23" s="51"/>
      <c r="AV23" s="51">
        <f>AT23-AS23</f>
        <v>0</v>
      </c>
      <c r="AW23" s="51"/>
      <c r="AX23" s="51"/>
      <c r="AY23" s="51"/>
      <c r="AZ23" s="51">
        <f>AX23-AW23</f>
        <v>0</v>
      </c>
      <c r="BA23" s="49">
        <f t="shared" si="8"/>
        <v>0</v>
      </c>
      <c r="BB23" s="51">
        <f t="shared" si="37"/>
        <v>0</v>
      </c>
      <c r="BC23" s="51"/>
      <c r="BD23" s="51">
        <f>BB23-BA23</f>
        <v>0</v>
      </c>
      <c r="BE23" s="51"/>
      <c r="BF23" s="51"/>
      <c r="BG23" s="51"/>
      <c r="BH23" s="51">
        <f>BF23-BE23</f>
        <v>0</v>
      </c>
      <c r="BI23" s="51"/>
      <c r="BJ23" s="51"/>
      <c r="BK23" s="51"/>
      <c r="BL23" s="51">
        <f>BJ23-BI23</f>
        <v>0</v>
      </c>
      <c r="BM23" s="51"/>
      <c r="BN23" s="51"/>
      <c r="BO23" s="51"/>
      <c r="BP23" s="51">
        <f t="shared" si="32"/>
        <v>0</v>
      </c>
      <c r="BQ23" s="51"/>
      <c r="BR23" s="51"/>
      <c r="BS23" s="51"/>
      <c r="BT23" s="64"/>
      <c r="BU23" s="51"/>
      <c r="BV23" s="95"/>
      <c r="BW23" s="53"/>
      <c r="BX23" s="64"/>
      <c r="BY23" s="64"/>
      <c r="BZ23" s="64"/>
      <c r="CA23" s="64"/>
      <c r="CB23" s="64"/>
      <c r="CC23" s="49">
        <f t="shared" si="35"/>
        <v>0</v>
      </c>
      <c r="CD23" s="51">
        <f t="shared" si="36"/>
        <v>0</v>
      </c>
      <c r="CE23" s="51" t="e">
        <f t="shared" si="13"/>
        <v>#DIV/0!</v>
      </c>
      <c r="CF23" s="51">
        <f t="shared" si="14"/>
        <v>0</v>
      </c>
      <c r="CH23" s="84">
        <f t="shared" si="16"/>
        <v>0</v>
      </c>
      <c r="CI23" s="79">
        <f t="shared" si="17"/>
        <v>0</v>
      </c>
      <c r="CK23" s="88">
        <f t="shared" si="15"/>
        <v>0</v>
      </c>
    </row>
    <row r="24" spans="1:89" ht="12.75" customHeight="1">
      <c r="A24" s="64"/>
      <c r="B24" s="170" t="s">
        <v>136</v>
      </c>
      <c r="C24" s="171"/>
      <c r="D24" s="172"/>
      <c r="E24" s="51">
        <v>11</v>
      </c>
      <c r="F24" s="51">
        <v>3.01756</v>
      </c>
      <c r="G24" s="51"/>
      <c r="H24" s="51"/>
      <c r="I24" s="51">
        <v>11</v>
      </c>
      <c r="J24" s="51">
        <v>32.907589999999999</v>
      </c>
      <c r="K24" s="52">
        <f>J24/I24*100</f>
        <v>299.15990909090908</v>
      </c>
      <c r="L24" s="51">
        <f>J24-I24</f>
        <v>21.907589999999999</v>
      </c>
      <c r="M24" s="51">
        <v>20</v>
      </c>
      <c r="N24" s="51">
        <v>9.8832000000000004</v>
      </c>
      <c r="O24" s="51"/>
      <c r="P24" s="51"/>
      <c r="Q24" s="51">
        <v>20</v>
      </c>
      <c r="R24" s="51">
        <v>12</v>
      </c>
      <c r="S24" s="51"/>
      <c r="T24" s="64"/>
      <c r="U24" s="51">
        <v>11</v>
      </c>
      <c r="V24" s="51">
        <v>4.5634499999999996</v>
      </c>
      <c r="W24" s="51"/>
      <c r="X24" s="64"/>
      <c r="Y24" s="51">
        <v>15</v>
      </c>
      <c r="Z24" s="51"/>
      <c r="AA24" s="51"/>
      <c r="AB24" s="64"/>
      <c r="AC24" s="51">
        <v>11</v>
      </c>
      <c r="AD24" s="51">
        <v>19.623999999999999</v>
      </c>
      <c r="AE24" s="51"/>
      <c r="AF24" s="64"/>
      <c r="AG24" s="49">
        <f>E24+I24+M24+Q24+U24+Y24+AC24</f>
        <v>99</v>
      </c>
      <c r="AH24" s="51">
        <f>F24+J24+N24+R24+V24+Z24+AD24</f>
        <v>81.995800000000003</v>
      </c>
      <c r="AI24" s="51">
        <f>AH24/AG24*100</f>
        <v>82.824040404040417</v>
      </c>
      <c r="AJ24" s="51">
        <f>AH24-AG24</f>
        <v>-17.004199999999997</v>
      </c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49">
        <f>AK24+AO24+AS24+AW24</f>
        <v>0</v>
      </c>
      <c r="BB24" s="51">
        <f>AL24+AP24+AT24+AX24</f>
        <v>0</v>
      </c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64"/>
      <c r="BU24" s="51"/>
      <c r="BV24" s="95"/>
      <c r="BW24" s="53"/>
      <c r="BX24" s="64"/>
      <c r="BY24" s="64"/>
      <c r="BZ24" s="64"/>
      <c r="CA24" s="64"/>
      <c r="CB24" s="64"/>
      <c r="CC24" s="49">
        <f>AG24+BA24+BE24+BI24+BM24+BQ24+BU24+BY24</f>
        <v>99</v>
      </c>
      <c r="CD24" s="51">
        <f>R24+V24+Z24+AD24+BR24+BV24+F24+J24+N24+AL24+BZ24+AP24+AT24+AX24+BF24</f>
        <v>81.995800000000003</v>
      </c>
      <c r="CE24" s="51">
        <f>CD24/CC24*100</f>
        <v>82.824040404040417</v>
      </c>
      <c r="CF24" s="51">
        <f>CD24-CC24</f>
        <v>-17.004199999999997</v>
      </c>
      <c r="CH24" s="84">
        <f>F24+J24+N24+R24+V24+Z24+AD24+AL24+AP24+AT24+AX24+BF24+BJ24+BN24+BR24+BV24+BZ24</f>
        <v>81.995800000000003</v>
      </c>
      <c r="CI24" s="79">
        <f>E24+I24+M24+Q24+U24+Y24+AC24+AG24+AK24+AO24+AS24+AW24+BE24+BI24+BM24+BQ24+BU24+BY24-AG24</f>
        <v>99</v>
      </c>
      <c r="CK24" s="88">
        <f t="shared" si="15"/>
        <v>81.995800000000003</v>
      </c>
    </row>
    <row r="25" spans="1:89" s="83" customFormat="1" ht="15" customHeight="1">
      <c r="A25" s="65">
        <v>226</v>
      </c>
      <c r="B25" s="164" t="s">
        <v>35</v>
      </c>
      <c r="C25" s="165"/>
      <c r="D25" s="166"/>
      <c r="E25" s="59">
        <f>SUM(E26:E44)</f>
        <v>93</v>
      </c>
      <c r="F25" s="59">
        <f>SUM(F26:F44)</f>
        <v>103.81162999999999</v>
      </c>
      <c r="G25" s="56">
        <f>F25/E25*100</f>
        <v>111.62540860215053</v>
      </c>
      <c r="H25" s="59">
        <f t="shared" si="29"/>
        <v>10.811629999999994</v>
      </c>
      <c r="I25" s="59">
        <f>SUM(I26:I44)</f>
        <v>128</v>
      </c>
      <c r="J25" s="59">
        <f>SUM(J26:J44)</f>
        <v>92.800049999999999</v>
      </c>
      <c r="K25" s="59">
        <f>J25/I25*100</f>
        <v>72.500039062499994</v>
      </c>
      <c r="L25" s="65">
        <f t="shared" si="38"/>
        <v>-35.199950000000001</v>
      </c>
      <c r="M25" s="59">
        <f>SUM(M26:M44)</f>
        <v>193</v>
      </c>
      <c r="N25" s="59">
        <f>SUM(N26:N44)</f>
        <v>136.39225999999999</v>
      </c>
      <c r="O25" s="59">
        <f>N25/M25*100</f>
        <v>70.669564766839372</v>
      </c>
      <c r="P25" s="65">
        <f t="shared" si="23"/>
        <v>-56.607740000000007</v>
      </c>
      <c r="Q25" s="59">
        <f>SUM(Q26:Q44)</f>
        <v>193</v>
      </c>
      <c r="R25" s="59">
        <f>SUM(R26:R44)</f>
        <v>262.88150999999999</v>
      </c>
      <c r="S25" s="59">
        <f>R25/Q25*100</f>
        <v>136.20803626943007</v>
      </c>
      <c r="T25" s="59">
        <f t="shared" si="33"/>
        <v>69.881509999999992</v>
      </c>
      <c r="U25" s="59">
        <f>SUM(U26:U44)</f>
        <v>146</v>
      </c>
      <c r="V25" s="59">
        <f>SUM(V26:V44)</f>
        <v>123.3271</v>
      </c>
      <c r="W25" s="56">
        <f>V25/U25*100</f>
        <v>84.47061643835616</v>
      </c>
      <c r="X25" s="59">
        <f>V25-U25</f>
        <v>-22.672899999999998</v>
      </c>
      <c r="Y25" s="59">
        <f>SUM(Y26:Y44)</f>
        <v>140</v>
      </c>
      <c r="Z25" s="59">
        <f>SUM(Z26:Z44)</f>
        <v>131.88126</v>
      </c>
      <c r="AA25" s="59">
        <f>Z25/Y25*100</f>
        <v>94.200900000000004</v>
      </c>
      <c r="AB25" s="65">
        <f>Z25-Y25</f>
        <v>-8.1187400000000025</v>
      </c>
      <c r="AC25" s="59">
        <f>SUM(AC26:AC44)</f>
        <v>128</v>
      </c>
      <c r="AD25" s="59">
        <f>SUM(AD26:AD44)</f>
        <v>127.22905</v>
      </c>
      <c r="AE25" s="56">
        <f>AD25/AC25*100</f>
        <v>99.397695312500005</v>
      </c>
      <c r="AF25" s="65">
        <f>AD25-AC25</f>
        <v>-0.77094999999999914</v>
      </c>
      <c r="AG25" s="56">
        <f t="shared" si="3"/>
        <v>1021</v>
      </c>
      <c r="AH25" s="59">
        <f>SUM(AH26:AH44)</f>
        <v>978.32285999999999</v>
      </c>
      <c r="AI25" s="59">
        <f t="shared" si="31"/>
        <v>95.820064642507347</v>
      </c>
      <c r="AJ25" s="59">
        <f t="shared" si="26"/>
        <v>-42.677140000000009</v>
      </c>
      <c r="AK25" s="59">
        <f>SUM(AK26:AK44)</f>
        <v>0</v>
      </c>
      <c r="AL25" s="59">
        <f>SUM(AL26:AL44)</f>
        <v>162.93269000000001</v>
      </c>
      <c r="AM25" s="56" t="e">
        <f>AL25/AK25*100</f>
        <v>#DIV/0!</v>
      </c>
      <c r="AN25" s="59">
        <f>AL25-AK25</f>
        <v>162.93269000000001</v>
      </c>
      <c r="AO25" s="59">
        <f>SUM(AO26:AO44)</f>
        <v>0</v>
      </c>
      <c r="AP25" s="59">
        <f>SUM(AP26:AP44)</f>
        <v>17.75</v>
      </c>
      <c r="AQ25" s="56" t="e">
        <f>AP25/AO25*100</f>
        <v>#DIV/0!</v>
      </c>
      <c r="AR25" s="59">
        <f>AP25-AO25</f>
        <v>17.75</v>
      </c>
      <c r="AS25" s="59">
        <f>SUM(AS26:AS44)</f>
        <v>0</v>
      </c>
      <c r="AT25" s="59">
        <f>SUM(AT26:AT44)</f>
        <v>18.394659999999998</v>
      </c>
      <c r="AU25" s="56" t="e">
        <f>AT25/AS25*100</f>
        <v>#DIV/0!</v>
      </c>
      <c r="AV25" s="59">
        <f>AT25-AS25</f>
        <v>18.394659999999998</v>
      </c>
      <c r="AW25" s="59">
        <f>SUM(AW26:AW44)</f>
        <v>0</v>
      </c>
      <c r="AX25" s="59">
        <f>SUM(AX26:AX44)</f>
        <v>21.685949999999998</v>
      </c>
      <c r="AY25" s="56" t="e">
        <f>AX25/AW25*100</f>
        <v>#DIV/0!</v>
      </c>
      <c r="AZ25" s="59">
        <f>AX25-AW25</f>
        <v>21.685949999999998</v>
      </c>
      <c r="BA25" s="56">
        <f t="shared" si="8"/>
        <v>0</v>
      </c>
      <c r="BB25" s="59">
        <f>SUM(BB26:BB44)</f>
        <v>220.76330000000002</v>
      </c>
      <c r="BC25" s="56" t="e">
        <f>BB25/BA25*100</f>
        <v>#DIV/0!</v>
      </c>
      <c r="BD25" s="59">
        <f>BB25-BA25</f>
        <v>220.76330000000002</v>
      </c>
      <c r="BE25" s="59">
        <f>SUM(BE26:BE44)</f>
        <v>0</v>
      </c>
      <c r="BF25" s="59">
        <f>SUM(BF26:BF44)</f>
        <v>0</v>
      </c>
      <c r="BG25" s="56" t="e">
        <f>BF25/BE25*100</f>
        <v>#DIV/0!</v>
      </c>
      <c r="BH25" s="59">
        <f>BF25-BE25</f>
        <v>0</v>
      </c>
      <c r="BI25" s="59">
        <f>SUM(BI26:BI44)</f>
        <v>0</v>
      </c>
      <c r="BJ25" s="59">
        <f>SUM(BJ26:BJ44)</f>
        <v>1.64</v>
      </c>
      <c r="BK25" s="56" t="e">
        <f>BJ25/BI25*100</f>
        <v>#DIV/0!</v>
      </c>
      <c r="BL25" s="59">
        <f>BJ25-BI25</f>
        <v>1.64</v>
      </c>
      <c r="BM25" s="59">
        <f>SUM(BM26:BM44)</f>
        <v>0</v>
      </c>
      <c r="BN25" s="59">
        <f>SUM(BN26:BN44)</f>
        <v>0</v>
      </c>
      <c r="BO25" s="56" t="e">
        <f>BN25/BM25*100</f>
        <v>#DIV/0!</v>
      </c>
      <c r="BP25" s="59">
        <f>BN25-BM25</f>
        <v>0</v>
      </c>
      <c r="BQ25" s="96">
        <f>SUM(BQ26:BQ44)</f>
        <v>10.6</v>
      </c>
      <c r="BR25" s="59">
        <f>SUM(BR26:BR44)</f>
        <v>0</v>
      </c>
      <c r="BS25" s="59">
        <f>BR25/BQ25*100</f>
        <v>0</v>
      </c>
      <c r="BT25" s="65">
        <f>BR25-BQ25</f>
        <v>-10.6</v>
      </c>
      <c r="BU25" s="59">
        <f>SUM(BU26:BU44)</f>
        <v>97</v>
      </c>
      <c r="BV25" s="96">
        <f>SUM(BV26:BV44)</f>
        <v>100.05083999999999</v>
      </c>
      <c r="BW25" s="60">
        <f>BV25/BU25*100</f>
        <v>103.14519587628865</v>
      </c>
      <c r="BX25" s="65">
        <f t="shared" si="20"/>
        <v>3.0508399999999938</v>
      </c>
      <c r="BY25" s="96">
        <f>SUM(BY26:BY44)</f>
        <v>9.5</v>
      </c>
      <c r="BZ25" s="59">
        <f>SUM(BZ26:BZ44)</f>
        <v>5.0999999999999996</v>
      </c>
      <c r="CA25" s="60">
        <f>BZ25/BY25*100</f>
        <v>53.684210526315788</v>
      </c>
      <c r="CB25" s="65">
        <f>BZ25-BY25</f>
        <v>-4.4000000000000004</v>
      </c>
      <c r="CC25" s="56">
        <f t="shared" si="35"/>
        <v>1138.0999999999999</v>
      </c>
      <c r="CD25" s="59">
        <f>SUM(CD26:CD44)</f>
        <v>1305.8770000000002</v>
      </c>
      <c r="CE25" s="59">
        <f t="shared" si="13"/>
        <v>114.7418504525086</v>
      </c>
      <c r="CF25" s="59">
        <f t="shared" si="14"/>
        <v>167.77700000000027</v>
      </c>
      <c r="CG25" s="83">
        <v>9.6</v>
      </c>
      <c r="CH25" s="79">
        <f t="shared" si="16"/>
        <v>1305.877</v>
      </c>
      <c r="CI25" s="79">
        <f t="shared" si="17"/>
        <v>1138.0999999999999</v>
      </c>
      <c r="CK25" s="88">
        <f t="shared" si="15"/>
        <v>1305.877</v>
      </c>
    </row>
    <row r="26" spans="1:89" ht="22.5" customHeight="1">
      <c r="A26" s="64"/>
      <c r="B26" s="167" t="s">
        <v>102</v>
      </c>
      <c r="C26" s="168"/>
      <c r="D26" s="169"/>
      <c r="E26" s="51"/>
      <c r="F26" s="51"/>
      <c r="G26" s="51"/>
      <c r="H26" s="51"/>
      <c r="I26" s="51"/>
      <c r="J26" s="51"/>
      <c r="K26" s="52"/>
      <c r="L26" s="64">
        <f t="shared" si="38"/>
        <v>0</v>
      </c>
      <c r="M26" s="51"/>
      <c r="N26" s="51"/>
      <c r="O26" s="51"/>
      <c r="P26" s="64">
        <f t="shared" si="23"/>
        <v>0</v>
      </c>
      <c r="Q26" s="51"/>
      <c r="R26" s="51"/>
      <c r="S26" s="51"/>
      <c r="T26" s="64">
        <f t="shared" si="33"/>
        <v>0</v>
      </c>
      <c r="U26" s="51"/>
      <c r="V26" s="51"/>
      <c r="W26" s="51"/>
      <c r="X26" s="64">
        <f>V26-U26</f>
        <v>0</v>
      </c>
      <c r="Y26" s="51"/>
      <c r="Z26" s="51"/>
      <c r="AA26" s="51"/>
      <c r="AB26" s="64">
        <f>Z26-Y26</f>
        <v>0</v>
      </c>
      <c r="AC26" s="51"/>
      <c r="AD26" s="51"/>
      <c r="AE26" s="51"/>
      <c r="AF26" s="64"/>
      <c r="AG26" s="49">
        <f t="shared" si="3"/>
        <v>0</v>
      </c>
      <c r="AH26" s="51">
        <f t="shared" ref="AH26:AH44" si="39">F26+J26+N26+R26+V26+Z26+AD26</f>
        <v>0</v>
      </c>
      <c r="AI26" s="51" t="e">
        <f t="shared" ref="AI26:AI34" si="40">AH26/AG26*100</f>
        <v>#DIV/0!</v>
      </c>
      <c r="AJ26" s="51">
        <f t="shared" si="26"/>
        <v>0</v>
      </c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49">
        <f t="shared" si="8"/>
        <v>0</v>
      </c>
      <c r="BB26" s="51">
        <f t="shared" ref="BB26:BB44" si="41">AL26+AP26+AT26+AX26</f>
        <v>0</v>
      </c>
      <c r="BC26" s="51"/>
      <c r="BD26" s="51">
        <f>BB26-BA26</f>
        <v>0</v>
      </c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64">
        <f>BR26-BQ26</f>
        <v>0</v>
      </c>
      <c r="BU26" s="51"/>
      <c r="BV26" s="95">
        <v>12</v>
      </c>
      <c r="BW26" s="53"/>
      <c r="BX26" s="64"/>
      <c r="BY26" s="64"/>
      <c r="BZ26" s="64"/>
      <c r="CA26" s="64"/>
      <c r="CB26" s="64"/>
      <c r="CC26" s="49">
        <f t="shared" si="35"/>
        <v>0</v>
      </c>
      <c r="CD26" s="51">
        <f>R26+V26+Z26+AD26+BR26+BV26+F26+J26+N26+AL26+BZ26+AP26+AT26+AX26+BF26</f>
        <v>12</v>
      </c>
      <c r="CE26" s="51" t="e">
        <f t="shared" si="13"/>
        <v>#DIV/0!</v>
      </c>
      <c r="CF26" s="51">
        <f>CD26-CC26</f>
        <v>12</v>
      </c>
      <c r="CH26" s="84">
        <f t="shared" si="16"/>
        <v>12</v>
      </c>
      <c r="CI26" s="79">
        <f t="shared" si="17"/>
        <v>0</v>
      </c>
      <c r="CK26" s="88">
        <f t="shared" si="15"/>
        <v>12</v>
      </c>
    </row>
    <row r="27" spans="1:89" ht="13.5" customHeight="1">
      <c r="A27" s="64"/>
      <c r="B27" s="167" t="s">
        <v>285</v>
      </c>
      <c r="C27" s="168"/>
      <c r="D27" s="169"/>
      <c r="E27" s="51"/>
      <c r="F27" s="51"/>
      <c r="G27" s="51"/>
      <c r="H27" s="51"/>
      <c r="I27" s="51"/>
      <c r="J27" s="51"/>
      <c r="K27" s="52"/>
      <c r="L27" s="64">
        <f t="shared" si="38"/>
        <v>0</v>
      </c>
      <c r="M27" s="51"/>
      <c r="N27" s="51"/>
      <c r="O27" s="51"/>
      <c r="P27" s="64">
        <f t="shared" si="23"/>
        <v>0</v>
      </c>
      <c r="Q27" s="51"/>
      <c r="R27" s="51"/>
      <c r="S27" s="51"/>
      <c r="T27" s="64"/>
      <c r="U27" s="51"/>
      <c r="V27" s="51"/>
      <c r="W27" s="51"/>
      <c r="X27" s="64"/>
      <c r="Y27" s="51"/>
      <c r="Z27" s="51"/>
      <c r="AA27" s="51"/>
      <c r="AB27" s="64"/>
      <c r="AC27" s="51"/>
      <c r="AD27" s="51"/>
      <c r="AE27" s="51"/>
      <c r="AF27" s="64"/>
      <c r="AG27" s="49">
        <f t="shared" si="3"/>
        <v>0</v>
      </c>
      <c r="AH27" s="51">
        <f>F27+J27+N27+R27+V27+Z27+AD27</f>
        <v>0</v>
      </c>
      <c r="AI27" s="51" t="e">
        <f>AH27/AG27*100</f>
        <v>#DIV/0!</v>
      </c>
      <c r="AJ27" s="51">
        <f>AH27-AG27</f>
        <v>0</v>
      </c>
      <c r="AK27" s="51"/>
      <c r="AL27" s="51">
        <v>162.93269000000001</v>
      </c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49">
        <f t="shared" si="8"/>
        <v>0</v>
      </c>
      <c r="BB27" s="51">
        <f>AL27+AP27+AT27+AX27</f>
        <v>162.93269000000001</v>
      </c>
      <c r="BC27" s="51" t="e">
        <f>BB27/BA27*100</f>
        <v>#DIV/0!</v>
      </c>
      <c r="BD27" s="51">
        <f>BB27-BA27</f>
        <v>162.93269000000001</v>
      </c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64"/>
      <c r="BU27" s="51"/>
      <c r="BV27" s="95"/>
      <c r="BW27" s="53"/>
      <c r="BX27" s="64"/>
      <c r="BY27" s="64"/>
      <c r="BZ27" s="64"/>
      <c r="CA27" s="64"/>
      <c r="CB27" s="64"/>
      <c r="CC27" s="49">
        <f t="shared" si="35"/>
        <v>0</v>
      </c>
      <c r="CD27" s="51">
        <f>R27+V27+Z27+AD27+BR27+BV27+F27+J27+N27+AL27+BZ27+AP27+AT27+AX27+BF27</f>
        <v>162.93269000000001</v>
      </c>
      <c r="CE27" s="51" t="e">
        <f>CD27/CC27*100</f>
        <v>#DIV/0!</v>
      </c>
      <c r="CF27" s="51">
        <f>CD27-CC27</f>
        <v>162.93269000000001</v>
      </c>
      <c r="CH27" s="84">
        <f t="shared" si="16"/>
        <v>162.93269000000001</v>
      </c>
      <c r="CI27" s="79">
        <f t="shared" si="17"/>
        <v>0</v>
      </c>
      <c r="CK27" s="88">
        <f t="shared" si="15"/>
        <v>162.93269000000001</v>
      </c>
    </row>
    <row r="28" spans="1:89" ht="12.75" hidden="1" customHeight="1">
      <c r="A28" s="64"/>
      <c r="B28" s="170" t="s">
        <v>103</v>
      </c>
      <c r="C28" s="171"/>
      <c r="D28" s="172"/>
      <c r="E28" s="51"/>
      <c r="F28" s="51"/>
      <c r="G28" s="51"/>
      <c r="H28" s="51"/>
      <c r="I28" s="51"/>
      <c r="J28" s="51"/>
      <c r="K28" s="52"/>
      <c r="L28" s="64">
        <f t="shared" si="38"/>
        <v>0</v>
      </c>
      <c r="M28" s="51"/>
      <c r="N28" s="51"/>
      <c r="O28" s="51"/>
      <c r="P28" s="64">
        <f t="shared" si="23"/>
        <v>0</v>
      </c>
      <c r="Q28" s="51"/>
      <c r="R28" s="51"/>
      <c r="S28" s="51"/>
      <c r="T28" s="64">
        <f t="shared" si="33"/>
        <v>0</v>
      </c>
      <c r="U28" s="51"/>
      <c r="V28" s="51"/>
      <c r="W28" s="51"/>
      <c r="X28" s="64">
        <f>V28-U28</f>
        <v>0</v>
      </c>
      <c r="Y28" s="51"/>
      <c r="Z28" s="51"/>
      <c r="AA28" s="51"/>
      <c r="AB28" s="64">
        <f>Z28-Y28</f>
        <v>0</v>
      </c>
      <c r="AC28" s="51"/>
      <c r="AD28" s="51"/>
      <c r="AE28" s="51"/>
      <c r="AF28" s="64"/>
      <c r="AG28" s="49">
        <f t="shared" si="3"/>
        <v>0</v>
      </c>
      <c r="AH28" s="51">
        <f t="shared" si="39"/>
        <v>0</v>
      </c>
      <c r="AI28" s="51"/>
      <c r="AJ28" s="51">
        <f t="shared" si="26"/>
        <v>0</v>
      </c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49">
        <f t="shared" si="8"/>
        <v>0</v>
      </c>
      <c r="BB28" s="51">
        <f t="shared" si="41"/>
        <v>0</v>
      </c>
      <c r="BC28" s="51"/>
      <c r="BD28" s="51">
        <f>BB28-BA28</f>
        <v>0</v>
      </c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64">
        <f>BR28-BQ28</f>
        <v>0</v>
      </c>
      <c r="BU28" s="51"/>
      <c r="BV28" s="95"/>
      <c r="BW28" s="53"/>
      <c r="BX28" s="64">
        <f t="shared" si="20"/>
        <v>0</v>
      </c>
      <c r="BY28" s="64"/>
      <c r="BZ28" s="64"/>
      <c r="CA28" s="64"/>
      <c r="CB28" s="64"/>
      <c r="CC28" s="49">
        <f t="shared" si="35"/>
        <v>0</v>
      </c>
      <c r="CD28" s="51">
        <f>R28+V28+Z28+AD28+BR28+BV28+F28+J28+N28+AL28+BZ28+AP28+AT28+AX28+BF28+BN28</f>
        <v>0</v>
      </c>
      <c r="CE28" s="51"/>
      <c r="CF28" s="51">
        <f t="shared" si="14"/>
        <v>0</v>
      </c>
      <c r="CH28" s="84">
        <f t="shared" si="16"/>
        <v>0</v>
      </c>
      <c r="CI28" s="79">
        <f t="shared" si="17"/>
        <v>0</v>
      </c>
      <c r="CK28" s="88">
        <f t="shared" si="15"/>
        <v>0</v>
      </c>
    </row>
    <row r="29" spans="1:89" ht="12.75" customHeight="1">
      <c r="A29" s="64"/>
      <c r="B29" s="170" t="s">
        <v>104</v>
      </c>
      <c r="C29" s="171"/>
      <c r="D29" s="172"/>
      <c r="E29" s="51">
        <v>5</v>
      </c>
      <c r="F29" s="51"/>
      <c r="G29" s="51"/>
      <c r="H29" s="51"/>
      <c r="I29" s="51">
        <v>10</v>
      </c>
      <c r="J29" s="51"/>
      <c r="K29" s="52"/>
      <c r="L29" s="64"/>
      <c r="M29" s="51">
        <v>15</v>
      </c>
      <c r="N29" s="51"/>
      <c r="O29" s="51"/>
      <c r="P29" s="64">
        <f t="shared" si="23"/>
        <v>-15</v>
      </c>
      <c r="Q29" s="51">
        <v>15</v>
      </c>
      <c r="R29" s="51"/>
      <c r="S29" s="51"/>
      <c r="T29" s="64"/>
      <c r="U29" s="51">
        <v>5</v>
      </c>
      <c r="V29" s="51"/>
      <c r="W29" s="51"/>
      <c r="X29" s="64"/>
      <c r="Y29" s="51">
        <v>15</v>
      </c>
      <c r="Z29" s="51"/>
      <c r="AA29" s="51"/>
      <c r="AB29" s="64"/>
      <c r="AC29" s="51">
        <v>10</v>
      </c>
      <c r="AD29" s="51"/>
      <c r="AE29" s="51"/>
      <c r="AF29" s="64"/>
      <c r="AG29" s="49">
        <f t="shared" si="3"/>
        <v>75</v>
      </c>
      <c r="AH29" s="51">
        <f t="shared" si="39"/>
        <v>0</v>
      </c>
      <c r="AI29" s="51">
        <f t="shared" si="40"/>
        <v>0</v>
      </c>
      <c r="AJ29" s="51">
        <f t="shared" si="26"/>
        <v>-75</v>
      </c>
      <c r="AK29" s="51"/>
      <c r="AL29" s="51"/>
      <c r="AM29" s="51" t="e">
        <f>AL29/AK29*100</f>
        <v>#DIV/0!</v>
      </c>
      <c r="AN29" s="51">
        <f t="shared" ref="AN29:AN43" si="42">AL29-AK29</f>
        <v>0</v>
      </c>
      <c r="AO29" s="51"/>
      <c r="AP29" s="51"/>
      <c r="AQ29" s="51" t="e">
        <f>AP29/AO29*100</f>
        <v>#DIV/0!</v>
      </c>
      <c r="AR29" s="51">
        <f t="shared" ref="AR29:AR43" si="43">AP29-AO29</f>
        <v>0</v>
      </c>
      <c r="AS29" s="51"/>
      <c r="AT29" s="51"/>
      <c r="AU29" s="51" t="e">
        <f>AT29/AS29*100</f>
        <v>#DIV/0!</v>
      </c>
      <c r="AV29" s="51">
        <f t="shared" ref="AV29:AV43" si="44">AT29-AS29</f>
        <v>0</v>
      </c>
      <c r="AW29" s="51"/>
      <c r="AX29" s="51"/>
      <c r="AY29" s="51" t="e">
        <f>AX29/AW29*100</f>
        <v>#DIV/0!</v>
      </c>
      <c r="AZ29" s="51">
        <f t="shared" ref="AZ29:AZ43" si="45">AX29-AW29</f>
        <v>0</v>
      </c>
      <c r="BA29" s="49">
        <f t="shared" si="8"/>
        <v>0</v>
      </c>
      <c r="BB29" s="51">
        <f t="shared" si="41"/>
        <v>0</v>
      </c>
      <c r="BC29" s="51" t="e">
        <f>BB29/BA29*100</f>
        <v>#DIV/0!</v>
      </c>
      <c r="BD29" s="51">
        <f t="shared" ref="BD29:BD43" si="46">BB29-BA29</f>
        <v>0</v>
      </c>
      <c r="BE29" s="51"/>
      <c r="BF29" s="51"/>
      <c r="BG29" s="51"/>
      <c r="BH29" s="51">
        <f t="shared" ref="BH29:BH43" si="47">BF29-BE29</f>
        <v>0</v>
      </c>
      <c r="BI29" s="51"/>
      <c r="BJ29" s="51"/>
      <c r="BK29" s="51"/>
      <c r="BL29" s="51">
        <f t="shared" ref="BL29:BL43" si="48">BJ29-BI29</f>
        <v>0</v>
      </c>
      <c r="BM29" s="51"/>
      <c r="BN29" s="51"/>
      <c r="BO29" s="51"/>
      <c r="BP29" s="51">
        <f t="shared" ref="BP29:BP43" si="49">BN29-BM29</f>
        <v>0</v>
      </c>
      <c r="BQ29" s="51"/>
      <c r="BR29" s="51"/>
      <c r="BS29" s="51"/>
      <c r="BT29" s="64">
        <f t="shared" ref="BT29:BT40" si="50">BR29-BQ29</f>
        <v>0</v>
      </c>
      <c r="BU29" s="51"/>
      <c r="BV29" s="95">
        <v>3.5</v>
      </c>
      <c r="BW29" s="53"/>
      <c r="BX29" s="64"/>
      <c r="BY29" s="64"/>
      <c r="BZ29" s="64"/>
      <c r="CA29" s="64"/>
      <c r="CB29" s="64"/>
      <c r="CC29" s="49">
        <f t="shared" si="35"/>
        <v>75</v>
      </c>
      <c r="CD29" s="51">
        <f>R29+V29+Z29+AD29+BR29+BV29+F29+J29+N29+AL29+BZ29+AP29+AT29+AX29+BF29</f>
        <v>3.5</v>
      </c>
      <c r="CE29" s="51">
        <f t="shared" si="13"/>
        <v>4.666666666666667</v>
      </c>
      <c r="CF29" s="51">
        <f t="shared" si="14"/>
        <v>-71.5</v>
      </c>
      <c r="CH29" s="84">
        <f t="shared" si="16"/>
        <v>3.5</v>
      </c>
      <c r="CI29" s="79">
        <f t="shared" si="17"/>
        <v>75</v>
      </c>
      <c r="CK29" s="88">
        <f t="shared" si="15"/>
        <v>3.5</v>
      </c>
    </row>
    <row r="30" spans="1:89" ht="12.75" hidden="1" customHeight="1">
      <c r="A30" s="64"/>
      <c r="B30" s="170" t="s">
        <v>298</v>
      </c>
      <c r="C30" s="171"/>
      <c r="D30" s="172"/>
      <c r="E30" s="51"/>
      <c r="F30" s="51"/>
      <c r="G30" s="51"/>
      <c r="H30" s="51">
        <f t="shared" si="29"/>
        <v>0</v>
      </c>
      <c r="I30" s="51"/>
      <c r="J30" s="51"/>
      <c r="K30" s="52" t="e">
        <f>J30/I30*100</f>
        <v>#DIV/0!</v>
      </c>
      <c r="L30" s="51">
        <f>J30-I30</f>
        <v>0</v>
      </c>
      <c r="M30" s="51"/>
      <c r="N30" s="51"/>
      <c r="O30" s="51" t="e">
        <f>N30/M30*100</f>
        <v>#DIV/0!</v>
      </c>
      <c r="P30" s="64">
        <f t="shared" si="23"/>
        <v>0</v>
      </c>
      <c r="Q30" s="51"/>
      <c r="R30" s="51"/>
      <c r="S30" s="51" t="e">
        <f>R30/Q30*100</f>
        <v>#DIV/0!</v>
      </c>
      <c r="T30" s="64">
        <f t="shared" ref="T30:T44" si="51">R30-Q30</f>
        <v>0</v>
      </c>
      <c r="U30" s="51"/>
      <c r="V30" s="51"/>
      <c r="W30" s="51"/>
      <c r="X30" s="64">
        <f t="shared" ref="X30:X37" si="52">V30-U30</f>
        <v>0</v>
      </c>
      <c r="Y30" s="51"/>
      <c r="Z30" s="51"/>
      <c r="AA30" s="51" t="e">
        <f>Z30/Y30*100</f>
        <v>#DIV/0!</v>
      </c>
      <c r="AB30" s="64">
        <f>Z30-Y30</f>
        <v>0</v>
      </c>
      <c r="AC30" s="51"/>
      <c r="AD30" s="51"/>
      <c r="AE30" s="51"/>
      <c r="AF30" s="64">
        <f>AD30-AC30</f>
        <v>0</v>
      </c>
      <c r="AG30" s="49">
        <f t="shared" si="3"/>
        <v>0</v>
      </c>
      <c r="AH30" s="51">
        <f t="shared" si="39"/>
        <v>0</v>
      </c>
      <c r="AI30" s="51" t="e">
        <f t="shared" si="40"/>
        <v>#DIV/0!</v>
      </c>
      <c r="AJ30" s="51">
        <f t="shared" si="26"/>
        <v>0</v>
      </c>
      <c r="AK30" s="51"/>
      <c r="AL30" s="51"/>
      <c r="AM30" s="51"/>
      <c r="AN30" s="51">
        <f t="shared" si="42"/>
        <v>0</v>
      </c>
      <c r="AO30" s="51"/>
      <c r="AP30" s="51"/>
      <c r="AQ30" s="51"/>
      <c r="AR30" s="51">
        <f t="shared" si="43"/>
        <v>0</v>
      </c>
      <c r="AS30" s="51"/>
      <c r="AT30" s="51"/>
      <c r="AU30" s="51"/>
      <c r="AV30" s="51">
        <f t="shared" si="44"/>
        <v>0</v>
      </c>
      <c r="AW30" s="51"/>
      <c r="AX30" s="51"/>
      <c r="AY30" s="51"/>
      <c r="AZ30" s="51">
        <f t="shared" si="45"/>
        <v>0</v>
      </c>
      <c r="BA30" s="49">
        <f t="shared" si="8"/>
        <v>0</v>
      </c>
      <c r="BB30" s="51">
        <f t="shared" si="41"/>
        <v>0</v>
      </c>
      <c r="BC30" s="51"/>
      <c r="BD30" s="51">
        <f t="shared" si="46"/>
        <v>0</v>
      </c>
      <c r="BE30" s="51"/>
      <c r="BF30" s="51"/>
      <c r="BG30" s="51"/>
      <c r="BH30" s="51">
        <f t="shared" si="47"/>
        <v>0</v>
      </c>
      <c r="BI30" s="51"/>
      <c r="BJ30" s="51"/>
      <c r="BK30" s="51"/>
      <c r="BL30" s="51">
        <f t="shared" si="48"/>
        <v>0</v>
      </c>
      <c r="BM30" s="51"/>
      <c r="BN30" s="51"/>
      <c r="BO30" s="51"/>
      <c r="BP30" s="51">
        <f t="shared" si="49"/>
        <v>0</v>
      </c>
      <c r="BQ30" s="51"/>
      <c r="BR30" s="51"/>
      <c r="BS30" s="51"/>
      <c r="BT30" s="64">
        <f t="shared" si="50"/>
        <v>0</v>
      </c>
      <c r="BU30" s="51"/>
      <c r="BV30" s="95"/>
      <c r="BW30" s="53"/>
      <c r="BX30" s="64">
        <f t="shared" si="20"/>
        <v>0</v>
      </c>
      <c r="BY30" s="64"/>
      <c r="BZ30" s="64"/>
      <c r="CA30" s="64"/>
      <c r="CB30" s="64"/>
      <c r="CC30" s="49">
        <f t="shared" si="35"/>
        <v>0</v>
      </c>
      <c r="CD30" s="51">
        <f>R30+V30+Z30+AD30+BR30+BV30+F30+J30+N30+AL30+BZ30+AP30+AT30+AX30+BF30</f>
        <v>0</v>
      </c>
      <c r="CE30" s="51" t="e">
        <f t="shared" si="13"/>
        <v>#DIV/0!</v>
      </c>
      <c r="CF30" s="51">
        <f t="shared" si="14"/>
        <v>0</v>
      </c>
      <c r="CH30" s="84">
        <f t="shared" si="16"/>
        <v>0</v>
      </c>
      <c r="CI30" s="79">
        <f t="shared" si="17"/>
        <v>0</v>
      </c>
      <c r="CK30" s="88">
        <f t="shared" si="15"/>
        <v>0</v>
      </c>
    </row>
    <row r="31" spans="1:89" ht="12.75" hidden="1" customHeight="1">
      <c r="A31" s="64"/>
      <c r="B31" s="182" t="s">
        <v>146</v>
      </c>
      <c r="C31" s="183"/>
      <c r="D31" s="184"/>
      <c r="E31" s="51"/>
      <c r="F31" s="51"/>
      <c r="G31" s="51"/>
      <c r="H31" s="51">
        <f t="shared" si="29"/>
        <v>0</v>
      </c>
      <c r="I31" s="51"/>
      <c r="J31" s="51"/>
      <c r="K31" s="52"/>
      <c r="L31" s="51">
        <f>J31-I31</f>
        <v>0</v>
      </c>
      <c r="M31" s="51"/>
      <c r="N31" s="51"/>
      <c r="O31" s="51"/>
      <c r="P31" s="64">
        <f t="shared" si="23"/>
        <v>0</v>
      </c>
      <c r="Q31" s="51"/>
      <c r="R31" s="51"/>
      <c r="S31" s="51"/>
      <c r="T31" s="64">
        <f t="shared" si="51"/>
        <v>0</v>
      </c>
      <c r="U31" s="51"/>
      <c r="V31" s="51"/>
      <c r="W31" s="51"/>
      <c r="X31" s="64">
        <f t="shared" si="52"/>
        <v>0</v>
      </c>
      <c r="Y31" s="51"/>
      <c r="Z31" s="51"/>
      <c r="AA31" s="51"/>
      <c r="AB31" s="64">
        <f>Z31-Y31</f>
        <v>0</v>
      </c>
      <c r="AC31" s="51"/>
      <c r="AD31" s="51"/>
      <c r="AE31" s="51"/>
      <c r="AF31" s="64"/>
      <c r="AG31" s="49">
        <f t="shared" si="3"/>
        <v>0</v>
      </c>
      <c r="AH31" s="51">
        <f t="shared" si="39"/>
        <v>0</v>
      </c>
      <c r="AI31" s="51" t="e">
        <f t="shared" si="40"/>
        <v>#DIV/0!</v>
      </c>
      <c r="AJ31" s="51">
        <f t="shared" si="26"/>
        <v>0</v>
      </c>
      <c r="AK31" s="51"/>
      <c r="AL31" s="51"/>
      <c r="AM31" s="51"/>
      <c r="AN31" s="51">
        <f t="shared" si="42"/>
        <v>0</v>
      </c>
      <c r="AO31" s="51"/>
      <c r="AP31" s="51"/>
      <c r="AQ31" s="51"/>
      <c r="AR31" s="51">
        <f t="shared" si="43"/>
        <v>0</v>
      </c>
      <c r="AS31" s="51"/>
      <c r="AT31" s="51"/>
      <c r="AU31" s="51"/>
      <c r="AV31" s="51">
        <f t="shared" si="44"/>
        <v>0</v>
      </c>
      <c r="AW31" s="51"/>
      <c r="AX31" s="51"/>
      <c r="AY31" s="51"/>
      <c r="AZ31" s="51">
        <f t="shared" si="45"/>
        <v>0</v>
      </c>
      <c r="BA31" s="49">
        <f t="shared" si="8"/>
        <v>0</v>
      </c>
      <c r="BB31" s="51">
        <f t="shared" si="41"/>
        <v>0</v>
      </c>
      <c r="BC31" s="51"/>
      <c r="BD31" s="51">
        <f t="shared" si="46"/>
        <v>0</v>
      </c>
      <c r="BE31" s="51"/>
      <c r="BF31" s="51"/>
      <c r="BG31" s="51"/>
      <c r="BH31" s="51">
        <f t="shared" si="47"/>
        <v>0</v>
      </c>
      <c r="BI31" s="51"/>
      <c r="BJ31" s="51"/>
      <c r="BK31" s="51"/>
      <c r="BL31" s="51">
        <f t="shared" si="48"/>
        <v>0</v>
      </c>
      <c r="BM31" s="51"/>
      <c r="BN31" s="51"/>
      <c r="BO31" s="51"/>
      <c r="BP31" s="51">
        <f t="shared" si="49"/>
        <v>0</v>
      </c>
      <c r="BQ31" s="51"/>
      <c r="BR31" s="51"/>
      <c r="BS31" s="51"/>
      <c r="BT31" s="64">
        <f t="shared" si="50"/>
        <v>0</v>
      </c>
      <c r="BU31" s="51"/>
      <c r="BV31" s="95"/>
      <c r="BW31" s="53"/>
      <c r="BX31" s="64">
        <f t="shared" si="20"/>
        <v>0</v>
      </c>
      <c r="BY31" s="64"/>
      <c r="BZ31" s="64"/>
      <c r="CA31" s="64"/>
      <c r="CB31" s="64"/>
      <c r="CC31" s="49">
        <f t="shared" si="35"/>
        <v>0</v>
      </c>
      <c r="CD31" s="51">
        <f>R31+V31+Z31+AD31+BR31+BV31+F31+J31+N31+AL31+BZ31+AP31+AT31+AX31+BF31</f>
        <v>0</v>
      </c>
      <c r="CE31" s="51" t="e">
        <f t="shared" si="13"/>
        <v>#DIV/0!</v>
      </c>
      <c r="CF31" s="51">
        <f t="shared" si="14"/>
        <v>0</v>
      </c>
      <c r="CH31" s="84">
        <f t="shared" si="16"/>
        <v>0</v>
      </c>
      <c r="CI31" s="79">
        <f t="shared" si="17"/>
        <v>0</v>
      </c>
      <c r="CK31" s="88">
        <f t="shared" si="15"/>
        <v>0</v>
      </c>
    </row>
    <row r="32" spans="1:89" ht="12.75" customHeight="1">
      <c r="A32" s="64"/>
      <c r="B32" s="182" t="s">
        <v>295</v>
      </c>
      <c r="C32" s="183"/>
      <c r="D32" s="184"/>
      <c r="E32" s="51"/>
      <c r="F32" s="51"/>
      <c r="G32" s="51"/>
      <c r="H32" s="51">
        <f t="shared" si="29"/>
        <v>0</v>
      </c>
      <c r="I32" s="51"/>
      <c r="J32" s="51"/>
      <c r="K32" s="52"/>
      <c r="L32" s="51"/>
      <c r="M32" s="51"/>
      <c r="N32" s="51"/>
      <c r="O32" s="51"/>
      <c r="P32" s="64">
        <f t="shared" si="23"/>
        <v>0</v>
      </c>
      <c r="Q32" s="51"/>
      <c r="R32" s="51"/>
      <c r="S32" s="51"/>
      <c r="T32" s="64">
        <f t="shared" si="51"/>
        <v>0</v>
      </c>
      <c r="U32" s="51"/>
      <c r="V32" s="51"/>
      <c r="W32" s="51"/>
      <c r="X32" s="64">
        <f t="shared" si="52"/>
        <v>0</v>
      </c>
      <c r="Y32" s="51"/>
      <c r="Z32" s="51"/>
      <c r="AA32" s="51"/>
      <c r="AB32" s="64"/>
      <c r="AC32" s="51"/>
      <c r="AD32" s="51"/>
      <c r="AE32" s="51"/>
      <c r="AF32" s="64">
        <f>AD32-AC32</f>
        <v>0</v>
      </c>
      <c r="AG32" s="49">
        <f t="shared" si="3"/>
        <v>0</v>
      </c>
      <c r="AH32" s="51">
        <f t="shared" si="39"/>
        <v>0</v>
      </c>
      <c r="AI32" s="51"/>
      <c r="AJ32" s="51">
        <f t="shared" si="26"/>
        <v>0</v>
      </c>
      <c r="AK32" s="51"/>
      <c r="AL32" s="51"/>
      <c r="AM32" s="51"/>
      <c r="AN32" s="51">
        <f t="shared" si="42"/>
        <v>0</v>
      </c>
      <c r="AO32" s="51"/>
      <c r="AP32" s="51"/>
      <c r="AQ32" s="51"/>
      <c r="AR32" s="51">
        <f t="shared" si="43"/>
        <v>0</v>
      </c>
      <c r="AS32" s="51"/>
      <c r="AT32" s="51"/>
      <c r="AU32" s="51"/>
      <c r="AV32" s="51">
        <f t="shared" si="44"/>
        <v>0</v>
      </c>
      <c r="AW32" s="51"/>
      <c r="AX32" s="51"/>
      <c r="AY32" s="51"/>
      <c r="AZ32" s="51">
        <f t="shared" si="45"/>
        <v>0</v>
      </c>
      <c r="BA32" s="49">
        <f t="shared" si="8"/>
        <v>0</v>
      </c>
      <c r="BB32" s="51">
        <f t="shared" si="41"/>
        <v>0</v>
      </c>
      <c r="BC32" s="51"/>
      <c r="BD32" s="51">
        <f t="shared" si="46"/>
        <v>0</v>
      </c>
      <c r="BE32" s="51"/>
      <c r="BF32" s="51"/>
      <c r="BG32" s="51"/>
      <c r="BH32" s="51">
        <f t="shared" si="47"/>
        <v>0</v>
      </c>
      <c r="BI32" s="51"/>
      <c r="BJ32" s="51"/>
      <c r="BK32" s="51"/>
      <c r="BL32" s="51">
        <f t="shared" si="48"/>
        <v>0</v>
      </c>
      <c r="BM32" s="51"/>
      <c r="BN32" s="51"/>
      <c r="BO32" s="51"/>
      <c r="BP32" s="51">
        <f t="shared" si="49"/>
        <v>0</v>
      </c>
      <c r="BQ32" s="51"/>
      <c r="BR32" s="51"/>
      <c r="BS32" s="51"/>
      <c r="BT32" s="64">
        <f t="shared" si="50"/>
        <v>0</v>
      </c>
      <c r="BU32" s="95">
        <v>29.6</v>
      </c>
      <c r="BV32" s="95"/>
      <c r="BW32" s="53"/>
      <c r="BX32" s="64"/>
      <c r="BY32" s="64"/>
      <c r="BZ32" s="64"/>
      <c r="CA32" s="64"/>
      <c r="CB32" s="64"/>
      <c r="CC32" s="49">
        <f t="shared" si="35"/>
        <v>29.6</v>
      </c>
      <c r="CD32" s="51">
        <f>R32+V32+Z32+AD32+BR32+BV32+F32+J32+N32+AL32+BZ32+AP32+AT32+AX32+BF32+BJ32</f>
        <v>0</v>
      </c>
      <c r="CE32" s="51">
        <f t="shared" si="13"/>
        <v>0</v>
      </c>
      <c r="CF32" s="51">
        <f t="shared" si="14"/>
        <v>-29.6</v>
      </c>
      <c r="CH32" s="84">
        <f t="shared" si="16"/>
        <v>0</v>
      </c>
      <c r="CI32" s="79">
        <f t="shared" si="17"/>
        <v>29.6</v>
      </c>
      <c r="CK32" s="88">
        <f t="shared" si="15"/>
        <v>0</v>
      </c>
    </row>
    <row r="33" spans="1:89" hidden="1">
      <c r="A33" s="64"/>
      <c r="B33" s="182" t="s">
        <v>133</v>
      </c>
      <c r="C33" s="183"/>
      <c r="D33" s="184"/>
      <c r="E33" s="51"/>
      <c r="F33" s="51"/>
      <c r="G33" s="51"/>
      <c r="H33" s="51">
        <f t="shared" si="29"/>
        <v>0</v>
      </c>
      <c r="I33" s="51"/>
      <c r="J33" s="51"/>
      <c r="K33" s="52" t="e">
        <f>J33/I33*100</f>
        <v>#DIV/0!</v>
      </c>
      <c r="L33" s="51"/>
      <c r="M33" s="51"/>
      <c r="N33" s="51"/>
      <c r="O33" s="51"/>
      <c r="P33" s="64">
        <f>N33-M33</f>
        <v>0</v>
      </c>
      <c r="Q33" s="51"/>
      <c r="R33" s="51"/>
      <c r="S33" s="51" t="e">
        <f>R33/Q33*100</f>
        <v>#DIV/0!</v>
      </c>
      <c r="T33" s="64">
        <f t="shared" si="51"/>
        <v>0</v>
      </c>
      <c r="U33" s="51"/>
      <c r="V33" s="51"/>
      <c r="W33" s="51"/>
      <c r="X33" s="64">
        <f t="shared" si="52"/>
        <v>0</v>
      </c>
      <c r="Y33" s="51"/>
      <c r="Z33" s="51"/>
      <c r="AA33" s="51"/>
      <c r="AB33" s="64">
        <f t="shared" ref="AB33:AB39" si="53">Z33-Y33</f>
        <v>0</v>
      </c>
      <c r="AC33" s="51"/>
      <c r="AD33" s="51"/>
      <c r="AE33" s="51"/>
      <c r="AF33" s="64"/>
      <c r="AG33" s="49">
        <f t="shared" si="3"/>
        <v>0</v>
      </c>
      <c r="AH33" s="51">
        <f t="shared" si="39"/>
        <v>0</v>
      </c>
      <c r="AI33" s="51" t="e">
        <f t="shared" si="40"/>
        <v>#DIV/0!</v>
      </c>
      <c r="AJ33" s="51">
        <f t="shared" si="26"/>
        <v>0</v>
      </c>
      <c r="AK33" s="51"/>
      <c r="AL33" s="51"/>
      <c r="AM33" s="51"/>
      <c r="AN33" s="51">
        <f t="shared" si="42"/>
        <v>0</v>
      </c>
      <c r="AO33" s="51"/>
      <c r="AP33" s="51"/>
      <c r="AQ33" s="51"/>
      <c r="AR33" s="51">
        <f t="shared" si="43"/>
        <v>0</v>
      </c>
      <c r="AS33" s="51"/>
      <c r="AT33" s="51"/>
      <c r="AU33" s="51"/>
      <c r="AV33" s="51">
        <f t="shared" si="44"/>
        <v>0</v>
      </c>
      <c r="AW33" s="51"/>
      <c r="AX33" s="51"/>
      <c r="AY33" s="51"/>
      <c r="AZ33" s="51">
        <f t="shared" si="45"/>
        <v>0</v>
      </c>
      <c r="BA33" s="49">
        <f t="shared" si="8"/>
        <v>0</v>
      </c>
      <c r="BB33" s="51">
        <f t="shared" si="41"/>
        <v>0</v>
      </c>
      <c r="BC33" s="51"/>
      <c r="BD33" s="51">
        <f t="shared" si="46"/>
        <v>0</v>
      </c>
      <c r="BE33" s="51"/>
      <c r="BF33" s="51"/>
      <c r="BG33" s="51"/>
      <c r="BH33" s="51">
        <f t="shared" si="47"/>
        <v>0</v>
      </c>
      <c r="BI33" s="51"/>
      <c r="BJ33" s="51"/>
      <c r="BK33" s="51"/>
      <c r="BL33" s="51">
        <f t="shared" si="48"/>
        <v>0</v>
      </c>
      <c r="BM33" s="51"/>
      <c r="BN33" s="51"/>
      <c r="BO33" s="51"/>
      <c r="BP33" s="51">
        <f t="shared" si="49"/>
        <v>0</v>
      </c>
      <c r="BQ33" s="51"/>
      <c r="BR33" s="51"/>
      <c r="BS33" s="51"/>
      <c r="BT33" s="64">
        <f t="shared" si="50"/>
        <v>0</v>
      </c>
      <c r="BU33" s="51"/>
      <c r="BV33" s="95"/>
      <c r="BW33" s="53"/>
      <c r="BX33" s="64"/>
      <c r="BY33" s="64"/>
      <c r="BZ33" s="64"/>
      <c r="CA33" s="64"/>
      <c r="CB33" s="64"/>
      <c r="CC33" s="49">
        <f t="shared" si="35"/>
        <v>0</v>
      </c>
      <c r="CD33" s="51">
        <f>R33+V33+Z33+AD33+BR33+BV33+F33+J33+N33+AL33+BZ33+AP33+AT33+AX33+BF33</f>
        <v>0</v>
      </c>
      <c r="CE33" s="51" t="e">
        <f t="shared" si="13"/>
        <v>#DIV/0!</v>
      </c>
      <c r="CF33" s="51">
        <f t="shared" si="14"/>
        <v>0</v>
      </c>
      <c r="CH33" s="84">
        <f t="shared" si="16"/>
        <v>0</v>
      </c>
      <c r="CI33" s="79">
        <f t="shared" si="17"/>
        <v>0</v>
      </c>
      <c r="CK33" s="88">
        <f t="shared" si="15"/>
        <v>0</v>
      </c>
    </row>
    <row r="34" spans="1:89">
      <c r="A34" s="64"/>
      <c r="B34" s="182" t="s">
        <v>299</v>
      </c>
      <c r="C34" s="183"/>
      <c r="D34" s="184"/>
      <c r="E34" s="51">
        <v>10</v>
      </c>
      <c r="F34" s="51"/>
      <c r="G34" s="51"/>
      <c r="H34" s="51">
        <f t="shared" si="29"/>
        <v>-10</v>
      </c>
      <c r="I34" s="51">
        <v>15</v>
      </c>
      <c r="J34" s="51"/>
      <c r="K34" s="52"/>
      <c r="L34" s="51">
        <f>J34-I34</f>
        <v>-15</v>
      </c>
      <c r="M34" s="51">
        <v>25</v>
      </c>
      <c r="N34" s="51"/>
      <c r="O34" s="51"/>
      <c r="P34" s="64">
        <f>N34-M34</f>
        <v>-25</v>
      </c>
      <c r="Q34" s="51">
        <v>25</v>
      </c>
      <c r="R34" s="51">
        <v>14.52</v>
      </c>
      <c r="S34" s="51"/>
      <c r="T34" s="64">
        <f t="shared" si="51"/>
        <v>-10.48</v>
      </c>
      <c r="U34" s="51">
        <v>10</v>
      </c>
      <c r="V34" s="51"/>
      <c r="W34" s="51"/>
      <c r="X34" s="64">
        <f t="shared" si="52"/>
        <v>-10</v>
      </c>
      <c r="Y34" s="51">
        <v>15</v>
      </c>
      <c r="Z34" s="51"/>
      <c r="AA34" s="51"/>
      <c r="AB34" s="64">
        <f t="shared" si="53"/>
        <v>-15</v>
      </c>
      <c r="AC34" s="51">
        <v>15</v>
      </c>
      <c r="AD34" s="51">
        <v>14.52</v>
      </c>
      <c r="AE34" s="51"/>
      <c r="AF34" s="64">
        <f>AD34-AC34</f>
        <v>-0.48000000000000043</v>
      </c>
      <c r="AG34" s="49">
        <f t="shared" si="3"/>
        <v>115</v>
      </c>
      <c r="AH34" s="51">
        <f t="shared" si="39"/>
        <v>29.04</v>
      </c>
      <c r="AI34" s="51">
        <f t="shared" si="40"/>
        <v>25.252173913043478</v>
      </c>
      <c r="AJ34" s="51">
        <f t="shared" si="26"/>
        <v>-85.960000000000008</v>
      </c>
      <c r="AK34" s="51"/>
      <c r="AL34" s="51"/>
      <c r="AM34" s="51"/>
      <c r="AN34" s="51">
        <f t="shared" si="42"/>
        <v>0</v>
      </c>
      <c r="AO34" s="51"/>
      <c r="AP34" s="51"/>
      <c r="AQ34" s="51"/>
      <c r="AR34" s="51">
        <f t="shared" si="43"/>
        <v>0</v>
      </c>
      <c r="AS34" s="51"/>
      <c r="AT34" s="51"/>
      <c r="AU34" s="51"/>
      <c r="AV34" s="51">
        <f t="shared" si="44"/>
        <v>0</v>
      </c>
      <c r="AW34" s="51"/>
      <c r="AX34" s="51"/>
      <c r="AY34" s="51"/>
      <c r="AZ34" s="51">
        <f t="shared" si="45"/>
        <v>0</v>
      </c>
      <c r="BA34" s="49">
        <f t="shared" si="8"/>
        <v>0</v>
      </c>
      <c r="BB34" s="51">
        <f t="shared" si="41"/>
        <v>0</v>
      </c>
      <c r="BC34" s="51"/>
      <c r="BD34" s="51">
        <f t="shared" si="46"/>
        <v>0</v>
      </c>
      <c r="BE34" s="51"/>
      <c r="BF34" s="51"/>
      <c r="BG34" s="51"/>
      <c r="BH34" s="51">
        <f t="shared" si="47"/>
        <v>0</v>
      </c>
      <c r="BI34" s="51"/>
      <c r="BJ34" s="51"/>
      <c r="BK34" s="51"/>
      <c r="BL34" s="51">
        <f t="shared" si="48"/>
        <v>0</v>
      </c>
      <c r="BM34" s="51"/>
      <c r="BN34" s="51"/>
      <c r="BO34" s="51"/>
      <c r="BP34" s="51">
        <f t="shared" si="49"/>
        <v>0</v>
      </c>
      <c r="BQ34" s="51"/>
      <c r="BR34" s="51"/>
      <c r="BS34" s="51"/>
      <c r="BT34" s="64">
        <f t="shared" si="50"/>
        <v>0</v>
      </c>
      <c r="BU34" s="51"/>
      <c r="BV34" s="95"/>
      <c r="BW34" s="53"/>
      <c r="BX34" s="64">
        <f t="shared" si="20"/>
        <v>0</v>
      </c>
      <c r="BY34" s="64"/>
      <c r="BZ34" s="64"/>
      <c r="CA34" s="64"/>
      <c r="CB34" s="64"/>
      <c r="CC34" s="49">
        <f t="shared" si="35"/>
        <v>115</v>
      </c>
      <c r="CD34" s="51">
        <f>R34+V34+Z34+AD34+BR34+BV34+F34+J34+N34+AL34+BZ34+AP34+AT34+AX34+BF34</f>
        <v>29.04</v>
      </c>
      <c r="CE34" s="51">
        <f t="shared" si="13"/>
        <v>25.252173913043478</v>
      </c>
      <c r="CF34" s="51">
        <f t="shared" si="14"/>
        <v>-85.960000000000008</v>
      </c>
      <c r="CH34" s="84">
        <f t="shared" si="16"/>
        <v>29.04</v>
      </c>
      <c r="CI34" s="79">
        <f t="shared" si="17"/>
        <v>115</v>
      </c>
      <c r="CK34" s="88">
        <f t="shared" si="15"/>
        <v>29.04</v>
      </c>
    </row>
    <row r="35" spans="1:89">
      <c r="A35" s="64"/>
      <c r="B35" s="182" t="s">
        <v>105</v>
      </c>
      <c r="C35" s="183"/>
      <c r="D35" s="184"/>
      <c r="E35" s="51"/>
      <c r="F35" s="51">
        <v>62.068080000000002</v>
      </c>
      <c r="G35" s="51"/>
      <c r="H35" s="51">
        <f t="shared" si="29"/>
        <v>62.068080000000002</v>
      </c>
      <c r="I35" s="51"/>
      <c r="J35" s="51">
        <v>34.74579</v>
      </c>
      <c r="K35" s="52" t="e">
        <f>J35/I35*100</f>
        <v>#DIV/0!</v>
      </c>
      <c r="L35" s="51">
        <f>J35-I35</f>
        <v>34.74579</v>
      </c>
      <c r="M35" s="51"/>
      <c r="N35" s="51">
        <v>57.05</v>
      </c>
      <c r="O35" s="51"/>
      <c r="P35" s="64">
        <f t="shared" si="23"/>
        <v>57.05</v>
      </c>
      <c r="Q35" s="51"/>
      <c r="R35" s="51">
        <v>80.241640000000004</v>
      </c>
      <c r="S35" s="51" t="e">
        <f>R35/Q35*100</f>
        <v>#DIV/0!</v>
      </c>
      <c r="T35" s="64">
        <f t="shared" si="51"/>
        <v>80.241640000000004</v>
      </c>
      <c r="U35" s="51"/>
      <c r="V35" s="51">
        <v>32.44</v>
      </c>
      <c r="W35" s="51"/>
      <c r="X35" s="64">
        <f t="shared" si="52"/>
        <v>32.44</v>
      </c>
      <c r="Y35" s="51"/>
      <c r="Z35" s="51">
        <v>63.924999999999997</v>
      </c>
      <c r="AA35" s="51"/>
      <c r="AB35" s="64">
        <f t="shared" si="53"/>
        <v>63.924999999999997</v>
      </c>
      <c r="AC35" s="51"/>
      <c r="AD35" s="51">
        <v>50.26079</v>
      </c>
      <c r="AE35" s="51" t="e">
        <f>AD35/AC35*100</f>
        <v>#DIV/0!</v>
      </c>
      <c r="AF35" s="64">
        <f>AD35-AC35</f>
        <v>50.26079</v>
      </c>
      <c r="AG35" s="49">
        <f t="shared" si="3"/>
        <v>0</v>
      </c>
      <c r="AH35" s="51">
        <f t="shared" si="39"/>
        <v>380.73130000000003</v>
      </c>
      <c r="AI35" s="51" t="e">
        <f>AH35/AG35*100</f>
        <v>#DIV/0!</v>
      </c>
      <c r="AJ35" s="51">
        <f t="shared" si="26"/>
        <v>380.73130000000003</v>
      </c>
      <c r="AK35" s="51"/>
      <c r="AL35" s="51"/>
      <c r="AM35" s="51"/>
      <c r="AN35" s="51">
        <f t="shared" si="42"/>
        <v>0</v>
      </c>
      <c r="AO35" s="51"/>
      <c r="AP35" s="51">
        <v>17.75</v>
      </c>
      <c r="AQ35" s="51"/>
      <c r="AR35" s="51">
        <f t="shared" si="43"/>
        <v>17.75</v>
      </c>
      <c r="AS35" s="51"/>
      <c r="AT35" s="51">
        <v>18.394659999999998</v>
      </c>
      <c r="AU35" s="51"/>
      <c r="AV35" s="51">
        <f t="shared" si="44"/>
        <v>18.394659999999998</v>
      </c>
      <c r="AW35" s="51"/>
      <c r="AX35" s="51">
        <v>21.685949999999998</v>
      </c>
      <c r="AY35" s="51"/>
      <c r="AZ35" s="51">
        <f t="shared" si="45"/>
        <v>21.685949999999998</v>
      </c>
      <c r="BA35" s="49">
        <f t="shared" si="8"/>
        <v>0</v>
      </c>
      <c r="BB35" s="51">
        <f t="shared" si="41"/>
        <v>57.83061</v>
      </c>
      <c r="BC35" s="51"/>
      <c r="BD35" s="51">
        <f t="shared" si="46"/>
        <v>57.83061</v>
      </c>
      <c r="BE35" s="51"/>
      <c r="BF35" s="51"/>
      <c r="BG35" s="51"/>
      <c r="BH35" s="51">
        <f t="shared" si="47"/>
        <v>0</v>
      </c>
      <c r="BI35" s="51"/>
      <c r="BJ35" s="51">
        <v>1.64</v>
      </c>
      <c r="BK35" s="51"/>
      <c r="BL35" s="51">
        <f t="shared" si="48"/>
        <v>1.64</v>
      </c>
      <c r="BM35" s="51"/>
      <c r="BN35" s="51"/>
      <c r="BO35" s="51"/>
      <c r="BP35" s="51">
        <f t="shared" si="49"/>
        <v>0</v>
      </c>
      <c r="BQ35" s="95">
        <v>10.6</v>
      </c>
      <c r="BR35" s="51"/>
      <c r="BS35" s="52"/>
      <c r="BT35" s="64">
        <f t="shared" si="50"/>
        <v>-10.6</v>
      </c>
      <c r="BU35" s="95">
        <v>35.4</v>
      </c>
      <c r="BV35" s="95">
        <v>22.3</v>
      </c>
      <c r="BW35" s="51">
        <f>BV35/BU35*100</f>
        <v>62.994350282485875</v>
      </c>
      <c r="BX35" s="64">
        <f t="shared" si="20"/>
        <v>-13.099999999999998</v>
      </c>
      <c r="BY35" s="97">
        <v>9.5</v>
      </c>
      <c r="BZ35" s="64"/>
      <c r="CA35" s="64"/>
      <c r="CB35" s="64"/>
      <c r="CC35" s="49">
        <f t="shared" si="35"/>
        <v>55.5</v>
      </c>
      <c r="CD35" s="51">
        <f>R35+V35+Z35+AD35+BR35+BV35+F35+J35+N35+AL35+BZ35+AP35+AT35+AX35+BF35+BN35+BJ35</f>
        <v>462.50191000000001</v>
      </c>
      <c r="CE35" s="51">
        <f t="shared" si="13"/>
        <v>833.33677477477477</v>
      </c>
      <c r="CF35" s="51">
        <f t="shared" si="14"/>
        <v>407.00191000000001</v>
      </c>
      <c r="CH35" s="84">
        <f t="shared" si="16"/>
        <v>462.50191000000001</v>
      </c>
      <c r="CI35" s="79">
        <f t="shared" si="17"/>
        <v>55.5</v>
      </c>
      <c r="CK35" s="88">
        <f t="shared" si="15"/>
        <v>462.50191000000001</v>
      </c>
    </row>
    <row r="36" spans="1:89" hidden="1">
      <c r="A36" s="64"/>
      <c r="B36" s="182" t="s">
        <v>150</v>
      </c>
      <c r="C36" s="183"/>
      <c r="D36" s="184"/>
      <c r="E36" s="51"/>
      <c r="F36" s="51"/>
      <c r="G36" s="51"/>
      <c r="H36" s="51">
        <f t="shared" si="29"/>
        <v>0</v>
      </c>
      <c r="I36" s="51"/>
      <c r="J36" s="51"/>
      <c r="K36" s="52"/>
      <c r="L36" s="51"/>
      <c r="M36" s="51"/>
      <c r="N36" s="51"/>
      <c r="O36" s="51"/>
      <c r="P36" s="64"/>
      <c r="Q36" s="51"/>
      <c r="R36" s="51"/>
      <c r="S36" s="51"/>
      <c r="T36" s="64"/>
      <c r="U36" s="51"/>
      <c r="V36" s="51"/>
      <c r="W36" s="51"/>
      <c r="X36" s="64">
        <f t="shared" si="52"/>
        <v>0</v>
      </c>
      <c r="Y36" s="51"/>
      <c r="Z36" s="51"/>
      <c r="AA36" s="51"/>
      <c r="AB36" s="64">
        <f t="shared" si="53"/>
        <v>0</v>
      </c>
      <c r="AC36" s="51"/>
      <c r="AD36" s="51"/>
      <c r="AE36" s="51"/>
      <c r="AF36" s="64"/>
      <c r="AG36" s="49">
        <f t="shared" si="3"/>
        <v>0</v>
      </c>
      <c r="AH36" s="51">
        <f t="shared" si="39"/>
        <v>0</v>
      </c>
      <c r="AI36" s="51" t="e">
        <f>AH36/AG36*100</f>
        <v>#DIV/0!</v>
      </c>
      <c r="AJ36" s="51">
        <f t="shared" ref="AJ36:AJ43" si="54">AH36-AG36</f>
        <v>0</v>
      </c>
      <c r="AK36" s="51"/>
      <c r="AL36" s="51"/>
      <c r="AM36" s="51"/>
      <c r="AN36" s="51">
        <f t="shared" si="42"/>
        <v>0</v>
      </c>
      <c r="AO36" s="51"/>
      <c r="AP36" s="51"/>
      <c r="AQ36" s="51"/>
      <c r="AR36" s="51">
        <f t="shared" si="43"/>
        <v>0</v>
      </c>
      <c r="AS36" s="51"/>
      <c r="AT36" s="51"/>
      <c r="AU36" s="51"/>
      <c r="AV36" s="51">
        <f t="shared" si="44"/>
        <v>0</v>
      </c>
      <c r="AW36" s="51"/>
      <c r="AX36" s="51"/>
      <c r="AY36" s="51"/>
      <c r="AZ36" s="51">
        <f t="shared" si="45"/>
        <v>0</v>
      </c>
      <c r="BA36" s="49">
        <f t="shared" si="8"/>
        <v>0</v>
      </c>
      <c r="BB36" s="51">
        <f t="shared" si="41"/>
        <v>0</v>
      </c>
      <c r="BC36" s="51"/>
      <c r="BD36" s="51">
        <f t="shared" si="46"/>
        <v>0</v>
      </c>
      <c r="BE36" s="51"/>
      <c r="BF36" s="51"/>
      <c r="BG36" s="51"/>
      <c r="BH36" s="51">
        <f t="shared" si="47"/>
        <v>0</v>
      </c>
      <c r="BI36" s="51"/>
      <c r="BJ36" s="51"/>
      <c r="BK36" s="51"/>
      <c r="BL36" s="51">
        <f t="shared" si="48"/>
        <v>0</v>
      </c>
      <c r="BM36" s="51"/>
      <c r="BN36" s="51"/>
      <c r="BO36" s="51"/>
      <c r="BP36" s="51">
        <f t="shared" si="49"/>
        <v>0</v>
      </c>
      <c r="BQ36" s="51"/>
      <c r="BR36" s="51"/>
      <c r="BS36" s="51"/>
      <c r="BT36" s="64">
        <f t="shared" si="50"/>
        <v>0</v>
      </c>
      <c r="BU36" s="51"/>
      <c r="BV36" s="95"/>
      <c r="BW36" s="51"/>
      <c r="BX36" s="64"/>
      <c r="BY36" s="64"/>
      <c r="BZ36" s="64"/>
      <c r="CA36" s="64"/>
      <c r="CB36" s="64"/>
      <c r="CC36" s="49">
        <f t="shared" si="35"/>
        <v>0</v>
      </c>
      <c r="CD36" s="51">
        <f>R36+V36+Z36+AD36+BR36+BV36+F36+J36+N36+AL36+BZ36+AP36+AT36+AX36+BF36</f>
        <v>0</v>
      </c>
      <c r="CE36" s="51" t="e">
        <f t="shared" si="13"/>
        <v>#DIV/0!</v>
      </c>
      <c r="CF36" s="51">
        <f t="shared" si="14"/>
        <v>0</v>
      </c>
      <c r="CH36" s="84">
        <f t="shared" si="16"/>
        <v>0</v>
      </c>
      <c r="CI36" s="79">
        <f t="shared" si="17"/>
        <v>0</v>
      </c>
      <c r="CK36" s="88">
        <f t="shared" si="15"/>
        <v>0</v>
      </c>
    </row>
    <row r="37" spans="1:89" hidden="1">
      <c r="A37" s="64"/>
      <c r="B37" s="182" t="s">
        <v>106</v>
      </c>
      <c r="C37" s="183"/>
      <c r="D37" s="184"/>
      <c r="E37" s="51"/>
      <c r="F37" s="51"/>
      <c r="G37" s="51"/>
      <c r="H37" s="51">
        <f t="shared" si="29"/>
        <v>0</v>
      </c>
      <c r="I37" s="51"/>
      <c r="J37" s="51"/>
      <c r="K37" s="52"/>
      <c r="L37" s="51">
        <f>J37-I37</f>
        <v>0</v>
      </c>
      <c r="M37" s="51"/>
      <c r="N37" s="51"/>
      <c r="O37" s="51"/>
      <c r="P37" s="64">
        <f t="shared" si="23"/>
        <v>0</v>
      </c>
      <c r="Q37" s="51"/>
      <c r="R37" s="51"/>
      <c r="S37" s="51"/>
      <c r="T37" s="64">
        <f t="shared" si="51"/>
        <v>0</v>
      </c>
      <c r="U37" s="51"/>
      <c r="V37" s="51"/>
      <c r="W37" s="51"/>
      <c r="X37" s="64">
        <f t="shared" si="52"/>
        <v>0</v>
      </c>
      <c r="Y37" s="51"/>
      <c r="Z37" s="51"/>
      <c r="AA37" s="51"/>
      <c r="AB37" s="64">
        <f t="shared" si="53"/>
        <v>0</v>
      </c>
      <c r="AC37" s="51"/>
      <c r="AD37" s="51"/>
      <c r="AE37" s="51"/>
      <c r="AF37" s="64"/>
      <c r="AG37" s="49">
        <f t="shared" si="3"/>
        <v>0</v>
      </c>
      <c r="AH37" s="51">
        <f t="shared" si="39"/>
        <v>0</v>
      </c>
      <c r="AI37" s="51"/>
      <c r="AJ37" s="51">
        <f t="shared" si="54"/>
        <v>0</v>
      </c>
      <c r="AK37" s="51"/>
      <c r="AL37" s="51"/>
      <c r="AM37" s="51"/>
      <c r="AN37" s="51">
        <f t="shared" si="42"/>
        <v>0</v>
      </c>
      <c r="AO37" s="51"/>
      <c r="AP37" s="51"/>
      <c r="AQ37" s="51"/>
      <c r="AR37" s="51">
        <f t="shared" si="43"/>
        <v>0</v>
      </c>
      <c r="AS37" s="51"/>
      <c r="AT37" s="51"/>
      <c r="AU37" s="51"/>
      <c r="AV37" s="51">
        <f t="shared" si="44"/>
        <v>0</v>
      </c>
      <c r="AW37" s="51"/>
      <c r="AX37" s="51"/>
      <c r="AY37" s="51"/>
      <c r="AZ37" s="51">
        <f t="shared" si="45"/>
        <v>0</v>
      </c>
      <c r="BA37" s="49">
        <f t="shared" si="8"/>
        <v>0</v>
      </c>
      <c r="BB37" s="51">
        <f t="shared" si="41"/>
        <v>0</v>
      </c>
      <c r="BC37" s="51"/>
      <c r="BD37" s="51">
        <f t="shared" si="46"/>
        <v>0</v>
      </c>
      <c r="BE37" s="51"/>
      <c r="BF37" s="51"/>
      <c r="BG37" s="51"/>
      <c r="BH37" s="51">
        <f t="shared" si="47"/>
        <v>0</v>
      </c>
      <c r="BI37" s="51"/>
      <c r="BJ37" s="51"/>
      <c r="BK37" s="51"/>
      <c r="BL37" s="51">
        <f t="shared" si="48"/>
        <v>0</v>
      </c>
      <c r="BM37" s="51"/>
      <c r="BN37" s="51"/>
      <c r="BO37" s="51"/>
      <c r="BP37" s="51">
        <f t="shared" si="49"/>
        <v>0</v>
      </c>
      <c r="BQ37" s="51"/>
      <c r="BR37" s="51"/>
      <c r="BS37" s="51"/>
      <c r="BT37" s="64">
        <f t="shared" si="50"/>
        <v>0</v>
      </c>
      <c r="BU37" s="51"/>
      <c r="BV37" s="95"/>
      <c r="BW37" s="51" t="e">
        <f>BV37/BU37*100</f>
        <v>#DIV/0!</v>
      </c>
      <c r="BX37" s="64">
        <f t="shared" si="20"/>
        <v>0</v>
      </c>
      <c r="BY37" s="64"/>
      <c r="BZ37" s="64"/>
      <c r="CA37" s="64"/>
      <c r="CB37" s="64"/>
      <c r="CC37" s="49">
        <f t="shared" si="35"/>
        <v>0</v>
      </c>
      <c r="CD37" s="51">
        <f>R37+V37+Z37+AD37+BR37+BV37+F37+J37+N37+AL37+BZ37+AP37+AT37+AX37+BF37</f>
        <v>0</v>
      </c>
      <c r="CE37" s="51" t="e">
        <f t="shared" si="13"/>
        <v>#DIV/0!</v>
      </c>
      <c r="CF37" s="51">
        <f t="shared" si="14"/>
        <v>0</v>
      </c>
      <c r="CH37" s="84">
        <f t="shared" si="16"/>
        <v>0</v>
      </c>
      <c r="CI37" s="79">
        <f t="shared" si="17"/>
        <v>0</v>
      </c>
      <c r="CK37" s="88">
        <f t="shared" si="15"/>
        <v>0</v>
      </c>
    </row>
    <row r="38" spans="1:89" ht="12.75" customHeight="1">
      <c r="A38" s="64"/>
      <c r="B38" s="170" t="s">
        <v>284</v>
      </c>
      <c r="C38" s="171"/>
      <c r="D38" s="172"/>
      <c r="E38" s="51"/>
      <c r="F38" s="51"/>
      <c r="G38" s="51"/>
      <c r="H38" s="51">
        <f t="shared" si="29"/>
        <v>0</v>
      </c>
      <c r="I38" s="51"/>
      <c r="J38" s="51">
        <v>29.643550000000001</v>
      </c>
      <c r="K38" s="52"/>
      <c r="L38" s="51">
        <f>J38-I38</f>
        <v>29.643550000000001</v>
      </c>
      <c r="M38" s="51"/>
      <c r="N38" s="51"/>
      <c r="O38" s="51"/>
      <c r="P38" s="64">
        <f t="shared" si="23"/>
        <v>0</v>
      </c>
      <c r="Q38" s="51"/>
      <c r="R38" s="51"/>
      <c r="S38" s="51"/>
      <c r="T38" s="64">
        <f t="shared" si="51"/>
        <v>0</v>
      </c>
      <c r="U38" s="51"/>
      <c r="V38" s="51"/>
      <c r="W38" s="51"/>
      <c r="X38" s="64">
        <f t="shared" ref="X38:X45" si="55">V38-U38</f>
        <v>0</v>
      </c>
      <c r="Y38" s="51"/>
      <c r="Z38" s="51"/>
      <c r="AA38" s="51"/>
      <c r="AB38" s="64">
        <f t="shared" si="53"/>
        <v>0</v>
      </c>
      <c r="AC38" s="51"/>
      <c r="AD38" s="51"/>
      <c r="AE38" s="51"/>
      <c r="AF38" s="64"/>
      <c r="AG38" s="49">
        <f t="shared" si="3"/>
        <v>0</v>
      </c>
      <c r="AH38" s="51">
        <f t="shared" si="39"/>
        <v>29.643550000000001</v>
      </c>
      <c r="AI38" s="51"/>
      <c r="AJ38" s="51">
        <f t="shared" si="54"/>
        <v>29.643550000000001</v>
      </c>
      <c r="AK38" s="51"/>
      <c r="AL38" s="51"/>
      <c r="AM38" s="51"/>
      <c r="AN38" s="51">
        <f t="shared" si="42"/>
        <v>0</v>
      </c>
      <c r="AO38" s="51"/>
      <c r="AP38" s="51"/>
      <c r="AQ38" s="51"/>
      <c r="AR38" s="51">
        <f t="shared" si="43"/>
        <v>0</v>
      </c>
      <c r="AS38" s="51"/>
      <c r="AT38" s="51"/>
      <c r="AU38" s="51"/>
      <c r="AV38" s="51">
        <f t="shared" si="44"/>
        <v>0</v>
      </c>
      <c r="AW38" s="51"/>
      <c r="AX38" s="51"/>
      <c r="AY38" s="51"/>
      <c r="AZ38" s="51">
        <f t="shared" si="45"/>
        <v>0</v>
      </c>
      <c r="BA38" s="49">
        <f t="shared" si="8"/>
        <v>0</v>
      </c>
      <c r="BB38" s="51">
        <f t="shared" si="41"/>
        <v>0</v>
      </c>
      <c r="BC38" s="51"/>
      <c r="BD38" s="51">
        <f t="shared" si="46"/>
        <v>0</v>
      </c>
      <c r="BE38" s="51"/>
      <c r="BF38" s="51"/>
      <c r="BG38" s="51"/>
      <c r="BH38" s="51">
        <f t="shared" si="47"/>
        <v>0</v>
      </c>
      <c r="BI38" s="51"/>
      <c r="BJ38" s="51"/>
      <c r="BK38" s="51"/>
      <c r="BL38" s="51">
        <f t="shared" si="48"/>
        <v>0</v>
      </c>
      <c r="BM38" s="51"/>
      <c r="BN38" s="51"/>
      <c r="BO38" s="51"/>
      <c r="BP38" s="51">
        <f t="shared" si="49"/>
        <v>0</v>
      </c>
      <c r="BQ38" s="51"/>
      <c r="BR38" s="51"/>
      <c r="BS38" s="51"/>
      <c r="BT38" s="64">
        <f t="shared" si="50"/>
        <v>0</v>
      </c>
      <c r="BU38" s="51"/>
      <c r="BV38" s="95"/>
      <c r="BW38" s="51"/>
      <c r="BX38" s="64">
        <f t="shared" ref="BX38:BX43" si="56">BV38-BU38</f>
        <v>0</v>
      </c>
      <c r="BY38" s="64"/>
      <c r="BZ38" s="64"/>
      <c r="CA38" s="64"/>
      <c r="CB38" s="64"/>
      <c r="CC38" s="49">
        <f t="shared" si="35"/>
        <v>0</v>
      </c>
      <c r="CD38" s="51">
        <f>R38+V38+Z38+AD38+BR38+BV38+F38+J38+N38+AL38+BZ38+AP38+AT38+AX38+BF38+BN38</f>
        <v>29.643550000000001</v>
      </c>
      <c r="CE38" s="51"/>
      <c r="CF38" s="51">
        <f t="shared" si="14"/>
        <v>29.643550000000001</v>
      </c>
      <c r="CH38" s="84">
        <f t="shared" si="16"/>
        <v>29.643550000000001</v>
      </c>
      <c r="CI38" s="79">
        <f t="shared" si="17"/>
        <v>0</v>
      </c>
      <c r="CK38" s="88">
        <f t="shared" si="15"/>
        <v>29.643550000000001</v>
      </c>
    </row>
    <row r="39" spans="1:89" ht="12.75" customHeight="1">
      <c r="A39" s="64"/>
      <c r="B39" s="170" t="s">
        <v>151</v>
      </c>
      <c r="C39" s="171"/>
      <c r="D39" s="172"/>
      <c r="E39" s="51">
        <v>53</v>
      </c>
      <c r="F39" s="51">
        <v>29.643550000000001</v>
      </c>
      <c r="G39" s="51"/>
      <c r="H39" s="51">
        <f t="shared" si="29"/>
        <v>-23.356449999999999</v>
      </c>
      <c r="I39" s="51">
        <v>53</v>
      </c>
      <c r="J39" s="51"/>
      <c r="K39" s="52"/>
      <c r="L39" s="51"/>
      <c r="M39" s="51">
        <v>53</v>
      </c>
      <c r="N39" s="51">
        <v>35.57226</v>
      </c>
      <c r="O39" s="51"/>
      <c r="P39" s="64"/>
      <c r="Q39" s="51">
        <v>53</v>
      </c>
      <c r="R39" s="51">
        <v>29.643550000000001</v>
      </c>
      <c r="S39" s="51"/>
      <c r="T39" s="64">
        <f t="shared" si="51"/>
        <v>-23.356449999999999</v>
      </c>
      <c r="U39" s="51">
        <v>106</v>
      </c>
      <c r="V39" s="51">
        <v>59.287100000000002</v>
      </c>
      <c r="W39" s="51"/>
      <c r="X39" s="64">
        <f t="shared" si="55"/>
        <v>-46.712899999999998</v>
      </c>
      <c r="Y39" s="51">
        <v>53</v>
      </c>
      <c r="Z39" s="51">
        <v>35.57226</v>
      </c>
      <c r="AA39" s="51"/>
      <c r="AB39" s="64">
        <f t="shared" si="53"/>
        <v>-17.42774</v>
      </c>
      <c r="AC39" s="51">
        <v>53</v>
      </c>
      <c r="AD39" s="51">
        <v>29.643550000000001</v>
      </c>
      <c r="AE39" s="51"/>
      <c r="AF39" s="64"/>
      <c r="AG39" s="49">
        <f t="shared" si="3"/>
        <v>424</v>
      </c>
      <c r="AH39" s="51">
        <f t="shared" si="39"/>
        <v>219.36227000000002</v>
      </c>
      <c r="AI39" s="51"/>
      <c r="AJ39" s="51">
        <f t="shared" si="54"/>
        <v>-204.63772999999998</v>
      </c>
      <c r="AK39" s="51"/>
      <c r="AL39" s="51"/>
      <c r="AM39" s="51"/>
      <c r="AN39" s="51">
        <f t="shared" si="42"/>
        <v>0</v>
      </c>
      <c r="AO39" s="51"/>
      <c r="AP39" s="51"/>
      <c r="AQ39" s="51"/>
      <c r="AR39" s="51">
        <f t="shared" si="43"/>
        <v>0</v>
      </c>
      <c r="AS39" s="51"/>
      <c r="AT39" s="51"/>
      <c r="AU39" s="51"/>
      <c r="AV39" s="51">
        <f t="shared" si="44"/>
        <v>0</v>
      </c>
      <c r="AW39" s="51"/>
      <c r="AX39" s="51"/>
      <c r="AY39" s="51"/>
      <c r="AZ39" s="51">
        <f t="shared" si="45"/>
        <v>0</v>
      </c>
      <c r="BA39" s="49">
        <f t="shared" si="8"/>
        <v>0</v>
      </c>
      <c r="BB39" s="51">
        <f t="shared" si="41"/>
        <v>0</v>
      </c>
      <c r="BC39" s="51"/>
      <c r="BD39" s="51">
        <f t="shared" si="46"/>
        <v>0</v>
      </c>
      <c r="BE39" s="51"/>
      <c r="BF39" s="51"/>
      <c r="BG39" s="51"/>
      <c r="BH39" s="51">
        <f t="shared" si="47"/>
        <v>0</v>
      </c>
      <c r="BI39" s="51"/>
      <c r="BJ39" s="51"/>
      <c r="BK39" s="51"/>
      <c r="BL39" s="51">
        <f t="shared" si="48"/>
        <v>0</v>
      </c>
      <c r="BM39" s="51"/>
      <c r="BN39" s="51"/>
      <c r="BO39" s="51"/>
      <c r="BP39" s="51">
        <f t="shared" si="49"/>
        <v>0</v>
      </c>
      <c r="BQ39" s="51"/>
      <c r="BR39" s="51"/>
      <c r="BS39" s="51"/>
      <c r="BT39" s="64">
        <f t="shared" si="50"/>
        <v>0</v>
      </c>
      <c r="BU39" s="51">
        <v>32</v>
      </c>
      <c r="BV39" s="95">
        <v>30.769829999999999</v>
      </c>
      <c r="BW39" s="51"/>
      <c r="BX39" s="64">
        <f t="shared" si="56"/>
        <v>-1.2301700000000011</v>
      </c>
      <c r="BY39" s="64"/>
      <c r="BZ39" s="64"/>
      <c r="CA39" s="64"/>
      <c r="CB39" s="64"/>
      <c r="CC39" s="49">
        <f t="shared" si="35"/>
        <v>456</v>
      </c>
      <c r="CD39" s="51">
        <f t="shared" ref="CD39:CD44" si="57">R39+V39+Z39+AD39+BR39+BV39+F39+J39+N39+AL39+BZ39+AP39+AT39+AX39+BF39</f>
        <v>250.13210000000001</v>
      </c>
      <c r="CE39" s="51">
        <f t="shared" si="13"/>
        <v>54.85353070175438</v>
      </c>
      <c r="CF39" s="51">
        <f t="shared" si="14"/>
        <v>-205.86789999999999</v>
      </c>
      <c r="CH39" s="84">
        <f t="shared" si="16"/>
        <v>250.13210000000004</v>
      </c>
      <c r="CI39" s="79">
        <f t="shared" si="17"/>
        <v>456</v>
      </c>
      <c r="CK39" s="88">
        <f t="shared" si="15"/>
        <v>250.13210000000004</v>
      </c>
    </row>
    <row r="40" spans="1:89" ht="12.75" customHeight="1">
      <c r="A40" s="64"/>
      <c r="B40" s="170" t="s">
        <v>107</v>
      </c>
      <c r="C40" s="171"/>
      <c r="D40" s="172"/>
      <c r="E40" s="51">
        <v>25</v>
      </c>
      <c r="F40" s="51">
        <v>12.1</v>
      </c>
      <c r="G40" s="51"/>
      <c r="H40" s="51">
        <f t="shared" si="29"/>
        <v>-12.9</v>
      </c>
      <c r="I40" s="51">
        <v>50</v>
      </c>
      <c r="J40" s="51">
        <v>28.410710000000002</v>
      </c>
      <c r="K40" s="52">
        <f>J40/I40*100</f>
        <v>56.821420000000003</v>
      </c>
      <c r="L40" s="51">
        <f t="shared" ref="L40:L46" si="58">J40-I40</f>
        <v>-21.589289999999998</v>
      </c>
      <c r="M40" s="51">
        <v>100</v>
      </c>
      <c r="N40" s="51">
        <v>43.77</v>
      </c>
      <c r="O40" s="51"/>
      <c r="P40" s="64"/>
      <c r="Q40" s="51">
        <v>100</v>
      </c>
      <c r="R40" s="51">
        <v>138.47631999999999</v>
      </c>
      <c r="S40" s="51">
        <f>R40/Q40*100</f>
        <v>138.47631999999999</v>
      </c>
      <c r="T40" s="64">
        <f t="shared" si="51"/>
        <v>38.476319999999987</v>
      </c>
      <c r="U40" s="51">
        <v>25</v>
      </c>
      <c r="V40" s="51">
        <v>31.6</v>
      </c>
      <c r="W40" s="51"/>
      <c r="X40" s="64">
        <f t="shared" si="55"/>
        <v>6.6000000000000014</v>
      </c>
      <c r="Y40" s="51">
        <v>57</v>
      </c>
      <c r="Z40" s="51">
        <v>32.384</v>
      </c>
      <c r="AA40" s="51">
        <f>Z40/Y40*100</f>
        <v>56.814035087719297</v>
      </c>
      <c r="AB40" s="64">
        <f t="shared" ref="AB40:AB46" si="59">Z40-Y40</f>
        <v>-24.616</v>
      </c>
      <c r="AC40" s="51">
        <v>50</v>
      </c>
      <c r="AD40" s="51">
        <v>32.80471</v>
      </c>
      <c r="AE40" s="51">
        <f>AD40/AC40*100</f>
        <v>65.60942</v>
      </c>
      <c r="AF40" s="64">
        <f>AD40-AC40</f>
        <v>-17.19529</v>
      </c>
      <c r="AG40" s="49">
        <f t="shared" si="3"/>
        <v>407</v>
      </c>
      <c r="AH40" s="51">
        <f t="shared" si="39"/>
        <v>319.54573999999997</v>
      </c>
      <c r="AI40" s="51">
        <f>AH40/AG40*100</f>
        <v>78.512466830466821</v>
      </c>
      <c r="AJ40" s="51">
        <f t="shared" si="54"/>
        <v>-87.454260000000033</v>
      </c>
      <c r="AK40" s="51"/>
      <c r="AL40" s="51"/>
      <c r="AM40" s="51"/>
      <c r="AN40" s="51">
        <f t="shared" si="42"/>
        <v>0</v>
      </c>
      <c r="AO40" s="51"/>
      <c r="AP40" s="51"/>
      <c r="AQ40" s="51"/>
      <c r="AR40" s="51">
        <f t="shared" si="43"/>
        <v>0</v>
      </c>
      <c r="AS40" s="51"/>
      <c r="AT40" s="51"/>
      <c r="AU40" s="51"/>
      <c r="AV40" s="51">
        <f t="shared" si="44"/>
        <v>0</v>
      </c>
      <c r="AW40" s="51"/>
      <c r="AX40" s="51"/>
      <c r="AY40" s="51"/>
      <c r="AZ40" s="51">
        <f t="shared" si="45"/>
        <v>0</v>
      </c>
      <c r="BA40" s="49">
        <f t="shared" si="8"/>
        <v>0</v>
      </c>
      <c r="BB40" s="51">
        <f t="shared" si="41"/>
        <v>0</v>
      </c>
      <c r="BC40" s="51"/>
      <c r="BD40" s="51">
        <f t="shared" si="46"/>
        <v>0</v>
      </c>
      <c r="BE40" s="51"/>
      <c r="BF40" s="51"/>
      <c r="BG40" s="51"/>
      <c r="BH40" s="51">
        <f t="shared" si="47"/>
        <v>0</v>
      </c>
      <c r="BI40" s="51"/>
      <c r="BJ40" s="51"/>
      <c r="BK40" s="51"/>
      <c r="BL40" s="51">
        <f t="shared" si="48"/>
        <v>0</v>
      </c>
      <c r="BM40" s="51"/>
      <c r="BN40" s="51"/>
      <c r="BO40" s="51"/>
      <c r="BP40" s="51">
        <f t="shared" si="49"/>
        <v>0</v>
      </c>
      <c r="BQ40" s="51"/>
      <c r="BR40" s="51"/>
      <c r="BS40" s="51"/>
      <c r="BT40" s="64">
        <f t="shared" si="50"/>
        <v>0</v>
      </c>
      <c r="BU40" s="51"/>
      <c r="BV40" s="95">
        <v>28.6</v>
      </c>
      <c r="BW40" s="51"/>
      <c r="BX40" s="64">
        <f t="shared" si="56"/>
        <v>28.6</v>
      </c>
      <c r="BY40" s="64"/>
      <c r="BZ40" s="64">
        <v>5.0999999999999996</v>
      </c>
      <c r="CA40" s="64"/>
      <c r="CB40" s="64"/>
      <c r="CC40" s="49">
        <f t="shared" si="35"/>
        <v>407</v>
      </c>
      <c r="CD40" s="51">
        <f t="shared" si="57"/>
        <v>353.24574000000001</v>
      </c>
      <c r="CE40" s="51">
        <f t="shared" si="13"/>
        <v>86.792565110565107</v>
      </c>
      <c r="CF40" s="51">
        <f t="shared" si="14"/>
        <v>-53.754259999999988</v>
      </c>
      <c r="CH40" s="84">
        <f t="shared" si="16"/>
        <v>353.24574000000001</v>
      </c>
      <c r="CI40" s="79">
        <f t="shared" si="17"/>
        <v>407</v>
      </c>
      <c r="CK40" s="88">
        <f t="shared" si="15"/>
        <v>353.24574000000001</v>
      </c>
    </row>
    <row r="41" spans="1:89" hidden="1">
      <c r="A41" s="64"/>
      <c r="B41" s="170" t="s">
        <v>308</v>
      </c>
      <c r="C41" s="171"/>
      <c r="D41" s="172"/>
      <c r="E41" s="51"/>
      <c r="F41" s="51"/>
      <c r="G41" s="51"/>
      <c r="H41" s="51">
        <f>F41-E41</f>
        <v>0</v>
      </c>
      <c r="I41" s="51"/>
      <c r="J41" s="51"/>
      <c r="K41" s="52"/>
      <c r="L41" s="51">
        <f t="shared" si="58"/>
        <v>0</v>
      </c>
      <c r="M41" s="51"/>
      <c r="N41" s="51"/>
      <c r="O41" s="51"/>
      <c r="P41" s="64">
        <f t="shared" ref="P41:P46" si="60">N41-M41</f>
        <v>0</v>
      </c>
      <c r="Q41" s="51"/>
      <c r="R41" s="51"/>
      <c r="S41" s="51"/>
      <c r="T41" s="64">
        <f>R41-Q41</f>
        <v>0</v>
      </c>
      <c r="U41" s="51"/>
      <c r="V41" s="51"/>
      <c r="W41" s="51"/>
      <c r="X41" s="64">
        <f>V41-U41</f>
        <v>0</v>
      </c>
      <c r="Y41" s="51"/>
      <c r="Z41" s="51"/>
      <c r="AA41" s="51"/>
      <c r="AB41" s="64">
        <f t="shared" si="59"/>
        <v>0</v>
      </c>
      <c r="AC41" s="51"/>
      <c r="AD41" s="51"/>
      <c r="AE41" s="51"/>
      <c r="AF41" s="64">
        <f>AD41-AC41</f>
        <v>0</v>
      </c>
      <c r="AG41" s="49">
        <f>E41+I41+M41+Q41+U41+Y41+AC41</f>
        <v>0</v>
      </c>
      <c r="AH41" s="51">
        <f>F41+J41+N41+R41+V41+Z41+AD41</f>
        <v>0</v>
      </c>
      <c r="AI41" s="51"/>
      <c r="AJ41" s="51">
        <f t="shared" si="54"/>
        <v>0</v>
      </c>
      <c r="AK41" s="51"/>
      <c r="AL41" s="51"/>
      <c r="AM41" s="51"/>
      <c r="AN41" s="51">
        <f>AL41-AK41</f>
        <v>0</v>
      </c>
      <c r="AO41" s="51"/>
      <c r="AP41" s="51"/>
      <c r="AQ41" s="51"/>
      <c r="AR41" s="51">
        <f>AP41-AO41</f>
        <v>0</v>
      </c>
      <c r="AS41" s="51"/>
      <c r="AT41" s="51"/>
      <c r="AU41" s="51"/>
      <c r="AV41" s="51">
        <f>AT41-AS41</f>
        <v>0</v>
      </c>
      <c r="AW41" s="51"/>
      <c r="AX41" s="51"/>
      <c r="AY41" s="51"/>
      <c r="AZ41" s="51">
        <f>AX41-AW41</f>
        <v>0</v>
      </c>
      <c r="BA41" s="49">
        <f>AK41+AO41+AS41+AW41</f>
        <v>0</v>
      </c>
      <c r="BB41" s="51">
        <f>AL41+AP41+AT41+AX41</f>
        <v>0</v>
      </c>
      <c r="BC41" s="51"/>
      <c r="BD41" s="51">
        <f>BB41-BA41</f>
        <v>0</v>
      </c>
      <c r="BE41" s="51"/>
      <c r="BF41" s="51"/>
      <c r="BG41" s="51"/>
      <c r="BH41" s="51">
        <f>BF41-BE41</f>
        <v>0</v>
      </c>
      <c r="BI41" s="51"/>
      <c r="BJ41" s="51"/>
      <c r="BK41" s="51"/>
      <c r="BL41" s="51">
        <f>BJ41-BI41</f>
        <v>0</v>
      </c>
      <c r="BM41" s="51"/>
      <c r="BN41" s="51"/>
      <c r="BO41" s="51"/>
      <c r="BP41" s="51">
        <f>BN41-BM41</f>
        <v>0</v>
      </c>
      <c r="BQ41" s="51"/>
      <c r="BR41" s="51"/>
      <c r="BS41" s="51"/>
      <c r="BT41" s="64">
        <f>BR41-BQ41</f>
        <v>0</v>
      </c>
      <c r="BU41" s="51"/>
      <c r="BV41" s="95"/>
      <c r="BW41" s="53"/>
      <c r="BX41" s="64">
        <f t="shared" si="56"/>
        <v>0</v>
      </c>
      <c r="BY41" s="64"/>
      <c r="BZ41" s="64"/>
      <c r="CA41" s="64"/>
      <c r="CB41" s="64"/>
      <c r="CC41" s="49">
        <f>AG41+BA41+BE41+BI41+BM41+BQ41+BU41+BY41</f>
        <v>0</v>
      </c>
      <c r="CD41" s="51">
        <f t="shared" si="57"/>
        <v>0</v>
      </c>
      <c r="CE41" s="51"/>
      <c r="CF41" s="51">
        <f>CD41-CC41</f>
        <v>0</v>
      </c>
      <c r="CH41" s="84">
        <f>F41+J41+N41+R41+V41+Z41+AD41+AL41+AP41+AT41+AX41+BF41+BJ41+BN41+BR41+BV41+BZ41</f>
        <v>0</v>
      </c>
      <c r="CI41" s="79">
        <f>E41+I41+M41+Q41+U41+Y41+AC41+AG41+AK41+AO41+AS41+AW41+BE41+BI41+BM41+BQ41+BU41+BY41-AG41</f>
        <v>0</v>
      </c>
      <c r="CK41" s="88">
        <f t="shared" si="15"/>
        <v>0</v>
      </c>
    </row>
    <row r="42" spans="1:89" hidden="1">
      <c r="A42" s="64"/>
      <c r="B42" s="170" t="s">
        <v>307</v>
      </c>
      <c r="C42" s="171"/>
      <c r="D42" s="172"/>
      <c r="E42" s="51"/>
      <c r="F42" s="51"/>
      <c r="G42" s="51"/>
      <c r="H42" s="51">
        <f>F42-E42</f>
        <v>0</v>
      </c>
      <c r="I42" s="51"/>
      <c r="J42" s="51"/>
      <c r="K42" s="52"/>
      <c r="L42" s="51">
        <f t="shared" si="58"/>
        <v>0</v>
      </c>
      <c r="M42" s="51"/>
      <c r="N42" s="51"/>
      <c r="O42" s="51"/>
      <c r="P42" s="64">
        <f t="shared" si="60"/>
        <v>0</v>
      </c>
      <c r="Q42" s="51"/>
      <c r="R42" s="51"/>
      <c r="S42" s="51"/>
      <c r="T42" s="64">
        <f>R42-Q42</f>
        <v>0</v>
      </c>
      <c r="U42" s="51"/>
      <c r="V42" s="51"/>
      <c r="W42" s="51"/>
      <c r="X42" s="64">
        <f>V42-U42</f>
        <v>0</v>
      </c>
      <c r="Y42" s="51"/>
      <c r="Z42" s="51"/>
      <c r="AA42" s="51"/>
      <c r="AB42" s="64">
        <f t="shared" si="59"/>
        <v>0</v>
      </c>
      <c r="AC42" s="51"/>
      <c r="AD42" s="51"/>
      <c r="AE42" s="51"/>
      <c r="AF42" s="64">
        <f>AD42-AC42</f>
        <v>0</v>
      </c>
      <c r="AG42" s="49">
        <f>E42+I42+M42+Q42+U42+Y42+AC42</f>
        <v>0</v>
      </c>
      <c r="AH42" s="51">
        <f>F42+J42+N42+R42+V42+Z42+AD42</f>
        <v>0</v>
      </c>
      <c r="AI42" s="51"/>
      <c r="AJ42" s="51">
        <f t="shared" si="54"/>
        <v>0</v>
      </c>
      <c r="AK42" s="51"/>
      <c r="AL42" s="51"/>
      <c r="AM42" s="51"/>
      <c r="AN42" s="51">
        <f>AL42-AK42</f>
        <v>0</v>
      </c>
      <c r="AO42" s="51"/>
      <c r="AP42" s="51"/>
      <c r="AQ42" s="51"/>
      <c r="AR42" s="51">
        <f>AP42-AO42</f>
        <v>0</v>
      </c>
      <c r="AS42" s="51"/>
      <c r="AT42" s="51"/>
      <c r="AU42" s="51"/>
      <c r="AV42" s="51">
        <f>AT42-AS42</f>
        <v>0</v>
      </c>
      <c r="AW42" s="51"/>
      <c r="AX42" s="51"/>
      <c r="AY42" s="51"/>
      <c r="AZ42" s="51">
        <f>AX42-AW42</f>
        <v>0</v>
      </c>
      <c r="BA42" s="49">
        <f>AK42+AO42+AS42+AW42</f>
        <v>0</v>
      </c>
      <c r="BB42" s="51">
        <f>AL42+AP42+AT42+AX42</f>
        <v>0</v>
      </c>
      <c r="BC42" s="51"/>
      <c r="BD42" s="51">
        <f>BB42-BA42</f>
        <v>0</v>
      </c>
      <c r="BE42" s="51"/>
      <c r="BF42" s="51"/>
      <c r="BG42" s="51"/>
      <c r="BH42" s="51">
        <f>BF42-BE42</f>
        <v>0</v>
      </c>
      <c r="BI42" s="51"/>
      <c r="BJ42" s="51"/>
      <c r="BK42" s="51"/>
      <c r="BL42" s="51">
        <f>BJ42-BI42</f>
        <v>0</v>
      </c>
      <c r="BM42" s="51"/>
      <c r="BN42" s="51"/>
      <c r="BO42" s="51"/>
      <c r="BP42" s="51">
        <f>BN42-BM42</f>
        <v>0</v>
      </c>
      <c r="BQ42" s="51"/>
      <c r="BR42" s="51"/>
      <c r="BS42" s="51"/>
      <c r="BT42" s="64">
        <f>BR42-BQ42</f>
        <v>0</v>
      </c>
      <c r="BU42" s="51"/>
      <c r="BV42" s="95"/>
      <c r="BW42" s="53"/>
      <c r="BX42" s="64">
        <f t="shared" si="56"/>
        <v>0</v>
      </c>
      <c r="BY42" s="64"/>
      <c r="BZ42" s="64"/>
      <c r="CA42" s="64"/>
      <c r="CB42" s="64"/>
      <c r="CC42" s="49">
        <f>AG42+BA42+BE42+BI42+BM42+BQ42+BU42+BY42</f>
        <v>0</v>
      </c>
      <c r="CD42" s="51">
        <f t="shared" si="57"/>
        <v>0</v>
      </c>
      <c r="CE42" s="51"/>
      <c r="CF42" s="51">
        <f>CD42-CC42</f>
        <v>0</v>
      </c>
      <c r="CH42" s="84">
        <f>F42+J42+N42+R42+V42+Z42+AD42+AL42+AP42+AT42+AX42+BF42+BJ42+BN42+BR42+BV42+BZ42</f>
        <v>0</v>
      </c>
      <c r="CI42" s="79">
        <f>E42+I42+M42+Q42+U42+Y42+AC42+AG42+AK42+AO42+AS42+AW42+BE42+BI42+BM42+BQ42+BU42+BY42-AG42</f>
        <v>0</v>
      </c>
      <c r="CK42" s="88">
        <f t="shared" si="15"/>
        <v>0</v>
      </c>
    </row>
    <row r="43" spans="1:89" ht="12.75" customHeight="1">
      <c r="A43" s="64"/>
      <c r="B43" s="170" t="s">
        <v>333</v>
      </c>
      <c r="C43" s="171"/>
      <c r="D43" s="172"/>
      <c r="E43" s="51"/>
      <c r="F43" s="51"/>
      <c r="G43" s="51"/>
      <c r="H43" s="51">
        <f t="shared" si="29"/>
        <v>0</v>
      </c>
      <c r="I43" s="51"/>
      <c r="J43" s="51"/>
      <c r="K43" s="52"/>
      <c r="L43" s="51">
        <f t="shared" si="58"/>
        <v>0</v>
      </c>
      <c r="M43" s="51"/>
      <c r="N43" s="51"/>
      <c r="O43" s="51"/>
      <c r="P43" s="51">
        <f t="shared" si="60"/>
        <v>0</v>
      </c>
      <c r="Q43" s="51"/>
      <c r="R43" s="51"/>
      <c r="S43" s="51" t="e">
        <f>R43/Q43*100</f>
        <v>#DIV/0!</v>
      </c>
      <c r="T43" s="64">
        <f t="shared" si="51"/>
        <v>0</v>
      </c>
      <c r="U43" s="51"/>
      <c r="V43" s="51"/>
      <c r="W43" s="51"/>
      <c r="X43" s="64">
        <f t="shared" si="55"/>
        <v>0</v>
      </c>
      <c r="Y43" s="51"/>
      <c r="Z43" s="51"/>
      <c r="AA43" s="51"/>
      <c r="AB43" s="64">
        <f t="shared" si="59"/>
        <v>0</v>
      </c>
      <c r="AC43" s="51"/>
      <c r="AD43" s="51"/>
      <c r="AE43" s="51"/>
      <c r="AF43" s="64"/>
      <c r="AG43" s="49">
        <f t="shared" si="3"/>
        <v>0</v>
      </c>
      <c r="AH43" s="51">
        <f t="shared" si="39"/>
        <v>0</v>
      </c>
      <c r="AI43" s="51" t="e">
        <f>AH43/AG43*100</f>
        <v>#DIV/0!</v>
      </c>
      <c r="AJ43" s="51">
        <f t="shared" si="54"/>
        <v>0</v>
      </c>
      <c r="AK43" s="51"/>
      <c r="AL43" s="51"/>
      <c r="AM43" s="51"/>
      <c r="AN43" s="51">
        <f t="shared" si="42"/>
        <v>0</v>
      </c>
      <c r="AO43" s="51"/>
      <c r="AP43" s="51"/>
      <c r="AQ43" s="51"/>
      <c r="AR43" s="51">
        <f t="shared" si="43"/>
        <v>0</v>
      </c>
      <c r="AS43" s="51"/>
      <c r="AT43" s="51"/>
      <c r="AU43" s="51"/>
      <c r="AV43" s="51">
        <f t="shared" si="44"/>
        <v>0</v>
      </c>
      <c r="AW43" s="51"/>
      <c r="AX43" s="51"/>
      <c r="AY43" s="51"/>
      <c r="AZ43" s="51">
        <f t="shared" si="45"/>
        <v>0</v>
      </c>
      <c r="BA43" s="49">
        <f t="shared" si="8"/>
        <v>0</v>
      </c>
      <c r="BB43" s="51">
        <f t="shared" si="41"/>
        <v>0</v>
      </c>
      <c r="BC43" s="51"/>
      <c r="BD43" s="51">
        <f t="shared" si="46"/>
        <v>0</v>
      </c>
      <c r="BE43" s="51"/>
      <c r="BF43" s="51"/>
      <c r="BG43" s="51"/>
      <c r="BH43" s="51">
        <f t="shared" si="47"/>
        <v>0</v>
      </c>
      <c r="BI43" s="51"/>
      <c r="BJ43" s="51"/>
      <c r="BK43" s="51"/>
      <c r="BL43" s="51">
        <f t="shared" si="48"/>
        <v>0</v>
      </c>
      <c r="BM43" s="51"/>
      <c r="BN43" s="51"/>
      <c r="BO43" s="51"/>
      <c r="BP43" s="51">
        <f t="shared" si="49"/>
        <v>0</v>
      </c>
      <c r="BQ43" s="51"/>
      <c r="BR43" s="51"/>
      <c r="BS43" s="51"/>
      <c r="BT43" s="64"/>
      <c r="BU43" s="51"/>
      <c r="BV43" s="95">
        <v>2.8810099999999998</v>
      </c>
      <c r="BW43" s="51"/>
      <c r="BX43" s="64">
        <f t="shared" si="56"/>
        <v>2.8810099999999998</v>
      </c>
      <c r="BY43" s="64"/>
      <c r="BZ43" s="64"/>
      <c r="CA43" s="64"/>
      <c r="CB43" s="64"/>
      <c r="CC43" s="49">
        <f t="shared" si="35"/>
        <v>0</v>
      </c>
      <c r="CD43" s="51">
        <f t="shared" si="57"/>
        <v>2.8810099999999998</v>
      </c>
      <c r="CE43" s="51" t="e">
        <f t="shared" si="13"/>
        <v>#DIV/0!</v>
      </c>
      <c r="CF43" s="51">
        <f t="shared" si="14"/>
        <v>2.8810099999999998</v>
      </c>
      <c r="CH43" s="84">
        <f t="shared" si="16"/>
        <v>2.8810099999999998</v>
      </c>
      <c r="CI43" s="79">
        <f t="shared" si="17"/>
        <v>0</v>
      </c>
      <c r="CK43" s="88">
        <f t="shared" si="15"/>
        <v>2.8810099999999998</v>
      </c>
    </row>
    <row r="44" spans="1:89" hidden="1">
      <c r="A44" s="64"/>
      <c r="B44" s="170" t="s">
        <v>148</v>
      </c>
      <c r="C44" s="171"/>
      <c r="D44" s="172"/>
      <c r="E44" s="51"/>
      <c r="F44" s="51"/>
      <c r="G44" s="51"/>
      <c r="H44" s="51">
        <f t="shared" si="29"/>
        <v>0</v>
      </c>
      <c r="I44" s="51"/>
      <c r="J44" s="51"/>
      <c r="K44" s="52"/>
      <c r="L44" s="51">
        <f t="shared" si="58"/>
        <v>0</v>
      </c>
      <c r="M44" s="51"/>
      <c r="N44" s="51"/>
      <c r="O44" s="51"/>
      <c r="P44" s="64">
        <f t="shared" si="60"/>
        <v>0</v>
      </c>
      <c r="Q44" s="51"/>
      <c r="R44" s="51"/>
      <c r="S44" s="51"/>
      <c r="T44" s="64">
        <f t="shared" si="51"/>
        <v>0</v>
      </c>
      <c r="U44" s="51"/>
      <c r="V44" s="51"/>
      <c r="W44" s="51"/>
      <c r="X44" s="64">
        <f t="shared" si="55"/>
        <v>0</v>
      </c>
      <c r="Y44" s="51"/>
      <c r="Z44" s="51"/>
      <c r="AA44" s="51"/>
      <c r="AB44" s="64">
        <f t="shared" si="59"/>
        <v>0</v>
      </c>
      <c r="AC44" s="51"/>
      <c r="AD44" s="51"/>
      <c r="AE44" s="51"/>
      <c r="AF44" s="64">
        <f>AD44-AC44</f>
        <v>0</v>
      </c>
      <c r="AG44" s="49">
        <f t="shared" si="3"/>
        <v>0</v>
      </c>
      <c r="AH44" s="51">
        <f t="shared" si="39"/>
        <v>0</v>
      </c>
      <c r="AI44" s="51"/>
      <c r="AJ44" s="51">
        <f t="shared" ref="AJ44:AJ66" si="61">AH44-AG44</f>
        <v>0</v>
      </c>
      <c r="AK44" s="51"/>
      <c r="AL44" s="51"/>
      <c r="AM44" s="51"/>
      <c r="AN44" s="51">
        <f>AL44-AK44</f>
        <v>0</v>
      </c>
      <c r="AO44" s="51"/>
      <c r="AP44" s="51"/>
      <c r="AQ44" s="51"/>
      <c r="AR44" s="51">
        <f>AP44-AO44</f>
        <v>0</v>
      </c>
      <c r="AS44" s="51"/>
      <c r="AT44" s="51"/>
      <c r="AU44" s="51"/>
      <c r="AV44" s="51">
        <f>AT44-AS44</f>
        <v>0</v>
      </c>
      <c r="AW44" s="51"/>
      <c r="AX44" s="51"/>
      <c r="AY44" s="51"/>
      <c r="AZ44" s="51">
        <f>AX44-AW44</f>
        <v>0</v>
      </c>
      <c r="BA44" s="49">
        <f t="shared" si="8"/>
        <v>0</v>
      </c>
      <c r="BB44" s="51">
        <f t="shared" si="41"/>
        <v>0</v>
      </c>
      <c r="BC44" s="51"/>
      <c r="BD44" s="51">
        <f>BB44-BA44</f>
        <v>0</v>
      </c>
      <c r="BE44" s="51"/>
      <c r="BF44" s="51"/>
      <c r="BG44" s="51"/>
      <c r="BH44" s="51">
        <f>BF44-BE44</f>
        <v>0</v>
      </c>
      <c r="BI44" s="51"/>
      <c r="BJ44" s="51"/>
      <c r="BK44" s="51"/>
      <c r="BL44" s="51">
        <f>BJ44-BI44</f>
        <v>0</v>
      </c>
      <c r="BM44" s="51"/>
      <c r="BN44" s="51"/>
      <c r="BO44" s="51"/>
      <c r="BP44" s="51">
        <f>BN44-BM44</f>
        <v>0</v>
      </c>
      <c r="BQ44" s="51"/>
      <c r="BR44" s="51"/>
      <c r="BS44" s="51"/>
      <c r="BT44" s="64">
        <f>BR44-BQ44</f>
        <v>0</v>
      </c>
      <c r="BU44" s="51"/>
      <c r="BV44" s="95"/>
      <c r="BW44" s="53"/>
      <c r="BX44" s="64">
        <f t="shared" si="20"/>
        <v>0</v>
      </c>
      <c r="BY44" s="64"/>
      <c r="BZ44" s="64"/>
      <c r="CA44" s="64"/>
      <c r="CB44" s="64"/>
      <c r="CC44" s="49">
        <f t="shared" si="35"/>
        <v>0</v>
      </c>
      <c r="CD44" s="51">
        <f t="shared" si="57"/>
        <v>0</v>
      </c>
      <c r="CE44" s="51"/>
      <c r="CF44" s="51">
        <f t="shared" si="14"/>
        <v>0</v>
      </c>
      <c r="CH44" s="84">
        <f t="shared" si="16"/>
        <v>0</v>
      </c>
      <c r="CI44" s="79">
        <f t="shared" si="17"/>
        <v>0</v>
      </c>
      <c r="CK44" s="88">
        <f t="shared" si="15"/>
        <v>0</v>
      </c>
    </row>
    <row r="45" spans="1:89" s="83" customFormat="1" ht="13.8">
      <c r="A45" s="65">
        <v>290</v>
      </c>
      <c r="B45" s="164" t="s">
        <v>0</v>
      </c>
      <c r="C45" s="165"/>
      <c r="D45" s="166"/>
      <c r="E45" s="59">
        <f>E46+E50+E47</f>
        <v>0</v>
      </c>
      <c r="F45" s="59">
        <f>F46+F50</f>
        <v>0.55045999999999995</v>
      </c>
      <c r="G45" s="56"/>
      <c r="H45" s="59">
        <f t="shared" si="29"/>
        <v>0.55045999999999995</v>
      </c>
      <c r="I45" s="59">
        <f>I46+I50</f>
        <v>0</v>
      </c>
      <c r="J45" s="59">
        <f>J46+J50</f>
        <v>0.56135000000000002</v>
      </c>
      <c r="K45" s="59"/>
      <c r="L45" s="59">
        <f t="shared" si="58"/>
        <v>0.56135000000000002</v>
      </c>
      <c r="M45" s="59">
        <f>M46+M50</f>
        <v>0</v>
      </c>
      <c r="N45" s="59">
        <f>N46+N50</f>
        <v>0.5</v>
      </c>
      <c r="O45" s="59"/>
      <c r="P45" s="65">
        <f t="shared" si="60"/>
        <v>0.5</v>
      </c>
      <c r="Q45" s="59">
        <f>Q46+Q50+Q47</f>
        <v>0</v>
      </c>
      <c r="R45" s="59">
        <f>R46+R50</f>
        <v>0</v>
      </c>
      <c r="S45" s="59"/>
      <c r="T45" s="59">
        <f>R45-Q45</f>
        <v>0</v>
      </c>
      <c r="U45" s="59">
        <f>U46+U50+U47</f>
        <v>0</v>
      </c>
      <c r="V45" s="59">
        <f>V46+V50</f>
        <v>8.3424800000000001</v>
      </c>
      <c r="W45" s="65"/>
      <c r="X45" s="57">
        <f t="shared" si="55"/>
        <v>8.3424800000000001</v>
      </c>
      <c r="Y45" s="59">
        <f>Y46+Y50+Y47</f>
        <v>0</v>
      </c>
      <c r="Z45" s="59">
        <f>Z46+Z50</f>
        <v>3.7</v>
      </c>
      <c r="AA45" s="59"/>
      <c r="AB45" s="65">
        <f t="shared" si="59"/>
        <v>3.7</v>
      </c>
      <c r="AC45" s="59">
        <f>AC46+AC50+AC47</f>
        <v>0</v>
      </c>
      <c r="AD45" s="59">
        <f>AD46+AD50</f>
        <v>0.70316000000000001</v>
      </c>
      <c r="AE45" s="59"/>
      <c r="AF45" s="59">
        <f>AF46+AF47+AF48+AF50</f>
        <v>0</v>
      </c>
      <c r="AG45" s="56">
        <f t="shared" si="3"/>
        <v>0</v>
      </c>
      <c r="AH45" s="59">
        <f>AH46+AH47+AH48+AH50+AH49</f>
        <v>14.35745</v>
      </c>
      <c r="AI45" s="59" t="e">
        <f>AH45/AG45*100</f>
        <v>#DIV/0!</v>
      </c>
      <c r="AJ45" s="59">
        <f t="shared" si="61"/>
        <v>14.35745</v>
      </c>
      <c r="AK45" s="59">
        <f>AK46+AK50+AK47</f>
        <v>0</v>
      </c>
      <c r="AL45" s="59">
        <f>AL46+AL50</f>
        <v>0</v>
      </c>
      <c r="AM45" s="56"/>
      <c r="AN45" s="59">
        <f>AL45-AK45</f>
        <v>0</v>
      </c>
      <c r="AO45" s="59">
        <f>AO46+AO50</f>
        <v>0</v>
      </c>
      <c r="AP45" s="59">
        <f>AP46+AP50</f>
        <v>2</v>
      </c>
      <c r="AQ45" s="56"/>
      <c r="AR45" s="59">
        <f>AP45-AO45</f>
        <v>2</v>
      </c>
      <c r="AS45" s="59">
        <f>AS46+AS50+AS47</f>
        <v>0</v>
      </c>
      <c r="AT45" s="59">
        <f t="shared" ref="AT45:BJ45" si="62">AT46+AT50+AT47</f>
        <v>3</v>
      </c>
      <c r="AU45" s="59">
        <f t="shared" si="62"/>
        <v>0</v>
      </c>
      <c r="AV45" s="59">
        <f t="shared" si="62"/>
        <v>3</v>
      </c>
      <c r="AW45" s="59">
        <f t="shared" si="62"/>
        <v>0</v>
      </c>
      <c r="AX45" s="59">
        <f t="shared" si="62"/>
        <v>0.5</v>
      </c>
      <c r="AY45" s="59">
        <f t="shared" si="62"/>
        <v>0</v>
      </c>
      <c r="AZ45" s="59">
        <f t="shared" si="62"/>
        <v>0.5</v>
      </c>
      <c r="BA45" s="56">
        <f t="shared" si="8"/>
        <v>0</v>
      </c>
      <c r="BB45" s="59">
        <f t="shared" si="62"/>
        <v>5.5</v>
      </c>
      <c r="BC45" s="59">
        <f t="shared" si="62"/>
        <v>0</v>
      </c>
      <c r="BD45" s="59">
        <f t="shared" si="62"/>
        <v>5.5</v>
      </c>
      <c r="BE45" s="59">
        <f t="shared" si="62"/>
        <v>0</v>
      </c>
      <c r="BF45" s="59">
        <f t="shared" si="62"/>
        <v>0</v>
      </c>
      <c r="BG45" s="59">
        <f t="shared" si="62"/>
        <v>0</v>
      </c>
      <c r="BH45" s="59">
        <f t="shared" si="62"/>
        <v>0</v>
      </c>
      <c r="BI45" s="59">
        <f t="shared" si="62"/>
        <v>0</v>
      </c>
      <c r="BJ45" s="59">
        <f t="shared" si="62"/>
        <v>0</v>
      </c>
      <c r="BK45" s="59">
        <f t="shared" ref="BK45:CB45" si="63">BK46+BK50+BK47</f>
        <v>0</v>
      </c>
      <c r="BL45" s="59">
        <f t="shared" si="63"/>
        <v>0</v>
      </c>
      <c r="BM45" s="59">
        <f t="shared" si="63"/>
        <v>0</v>
      </c>
      <c r="BN45" s="59">
        <f t="shared" si="63"/>
        <v>0</v>
      </c>
      <c r="BO45" s="59">
        <f t="shared" si="63"/>
        <v>0</v>
      </c>
      <c r="BP45" s="59">
        <f t="shared" si="63"/>
        <v>0</v>
      </c>
      <c r="BQ45" s="59">
        <f t="shared" si="63"/>
        <v>8</v>
      </c>
      <c r="BR45" s="59">
        <f t="shared" si="63"/>
        <v>1</v>
      </c>
      <c r="BS45" s="59">
        <f t="shared" si="63"/>
        <v>0</v>
      </c>
      <c r="BT45" s="59">
        <f t="shared" si="63"/>
        <v>-7</v>
      </c>
      <c r="BU45" s="59">
        <f t="shared" si="63"/>
        <v>281</v>
      </c>
      <c r="BV45" s="96">
        <f>BV46+BV50+BV47+BV48</f>
        <v>151.24199999999999</v>
      </c>
      <c r="BW45" s="59">
        <f t="shared" si="63"/>
        <v>0</v>
      </c>
      <c r="BX45" s="59">
        <f t="shared" si="63"/>
        <v>-129.75800000000001</v>
      </c>
      <c r="BY45" s="59">
        <f t="shared" si="63"/>
        <v>0</v>
      </c>
      <c r="BZ45" s="100">
        <f t="shared" si="63"/>
        <v>6.5</v>
      </c>
      <c r="CA45" s="59">
        <f t="shared" si="63"/>
        <v>0</v>
      </c>
      <c r="CB45" s="59">
        <f t="shared" si="63"/>
        <v>0</v>
      </c>
      <c r="CC45" s="56">
        <f t="shared" si="35"/>
        <v>289</v>
      </c>
      <c r="CD45" s="59">
        <f>CD46+CD50+CD47</f>
        <v>178.59944999999999</v>
      </c>
      <c r="CE45" s="59" t="e">
        <f>CE46+CE50+CE47</f>
        <v>#DIV/0!</v>
      </c>
      <c r="CF45" s="59">
        <f>CF46+CF50+CF47</f>
        <v>-110.40055000000001</v>
      </c>
      <c r="CG45" s="59">
        <f>CG46+CG50+CG47</f>
        <v>0</v>
      </c>
      <c r="CH45" s="79">
        <f t="shared" si="16"/>
        <v>178.59944999999999</v>
      </c>
      <c r="CI45" s="79">
        <f t="shared" si="17"/>
        <v>289</v>
      </c>
      <c r="CK45" s="88">
        <f t="shared" si="15"/>
        <v>178.59944999999999</v>
      </c>
    </row>
    <row r="46" spans="1:89">
      <c r="A46" s="64"/>
      <c r="B46" s="161" t="s">
        <v>135</v>
      </c>
      <c r="C46" s="162"/>
      <c r="D46" s="163"/>
      <c r="E46" s="51"/>
      <c r="F46" s="51">
        <v>0.55045999999999995</v>
      </c>
      <c r="G46" s="51"/>
      <c r="H46" s="51">
        <f t="shared" si="29"/>
        <v>0.55045999999999995</v>
      </c>
      <c r="I46" s="51"/>
      <c r="J46" s="51">
        <v>0.56135000000000002</v>
      </c>
      <c r="K46" s="51"/>
      <c r="L46" s="51">
        <f t="shared" si="58"/>
        <v>0.56135000000000002</v>
      </c>
      <c r="M46" s="51"/>
      <c r="N46" s="51">
        <v>0.5</v>
      </c>
      <c r="O46" s="51"/>
      <c r="P46" s="64">
        <f t="shared" si="60"/>
        <v>0.5</v>
      </c>
      <c r="Q46" s="51"/>
      <c r="R46" s="51"/>
      <c r="S46" s="51"/>
      <c r="T46" s="51">
        <f>R46-Q46</f>
        <v>0</v>
      </c>
      <c r="U46" s="51"/>
      <c r="V46" s="51">
        <v>8.3424800000000001</v>
      </c>
      <c r="W46" s="64"/>
      <c r="X46" s="64"/>
      <c r="Y46" s="51"/>
      <c r="Z46" s="51">
        <v>3.7</v>
      </c>
      <c r="AA46" s="51"/>
      <c r="AB46" s="64">
        <f t="shared" si="59"/>
        <v>3.7</v>
      </c>
      <c r="AC46" s="51"/>
      <c r="AD46" s="51">
        <v>0.70316000000000001</v>
      </c>
      <c r="AE46" s="51"/>
      <c r="AF46" s="64"/>
      <c r="AG46" s="49">
        <f t="shared" si="3"/>
        <v>0</v>
      </c>
      <c r="AH46" s="51">
        <f>F46+J46+N46+R46+V46+Z46+AD46</f>
        <v>14.35745</v>
      </c>
      <c r="AI46" s="51"/>
      <c r="AJ46" s="51">
        <f t="shared" si="61"/>
        <v>14.35745</v>
      </c>
      <c r="AK46" s="51"/>
      <c r="AL46" s="51"/>
      <c r="AM46" s="51"/>
      <c r="AN46" s="51">
        <f>AL46-AK46</f>
        <v>0</v>
      </c>
      <c r="AO46" s="51"/>
      <c r="AP46" s="51">
        <v>2</v>
      </c>
      <c r="AQ46" s="51"/>
      <c r="AR46" s="51">
        <f>AP46-AO46</f>
        <v>2</v>
      </c>
      <c r="AS46" s="51"/>
      <c r="AT46" s="51">
        <v>3</v>
      </c>
      <c r="AU46" s="51"/>
      <c r="AV46" s="51">
        <f>AT46-AS46</f>
        <v>3</v>
      </c>
      <c r="AW46" s="51"/>
      <c r="AX46" s="51">
        <v>0.5</v>
      </c>
      <c r="AY46" s="51"/>
      <c r="AZ46" s="51">
        <f>AX46-AW46</f>
        <v>0.5</v>
      </c>
      <c r="BA46" s="49">
        <f t="shared" si="8"/>
        <v>0</v>
      </c>
      <c r="BB46" s="51">
        <f>AL46+AP46+AT46+AX46</f>
        <v>5.5</v>
      </c>
      <c r="BC46" s="51"/>
      <c r="BD46" s="51">
        <f>BB46-BA46</f>
        <v>5.5</v>
      </c>
      <c r="BE46" s="51"/>
      <c r="BF46" s="51"/>
      <c r="BG46" s="51"/>
      <c r="BH46" s="51">
        <f>BF46-BE46</f>
        <v>0</v>
      </c>
      <c r="BI46" s="51"/>
      <c r="BJ46" s="51"/>
      <c r="BK46" s="51"/>
      <c r="BL46" s="51">
        <f>BJ46-BI46</f>
        <v>0</v>
      </c>
      <c r="BM46" s="51"/>
      <c r="BN46" s="95"/>
      <c r="BO46" s="51"/>
      <c r="BP46" s="51">
        <f>BN46-BM46</f>
        <v>0</v>
      </c>
      <c r="BQ46" s="51"/>
      <c r="BR46" s="51"/>
      <c r="BS46" s="51"/>
      <c r="BT46" s="64"/>
      <c r="BU46" s="51"/>
      <c r="BV46" s="95"/>
      <c r="BW46" s="53"/>
      <c r="BX46" s="64">
        <f t="shared" si="20"/>
        <v>0</v>
      </c>
      <c r="BY46" s="64"/>
      <c r="BZ46" s="101"/>
      <c r="CA46" s="64"/>
      <c r="CB46" s="64"/>
      <c r="CC46" s="49">
        <f t="shared" si="35"/>
        <v>0</v>
      </c>
      <c r="CD46" s="51">
        <f>R46+V46+Z46+AD46+BR46+BV46+F46+J46+N46+AL46+BZ46+AP46+AT46+AX46+BF46</f>
        <v>19.85745</v>
      </c>
      <c r="CE46" s="51" t="e">
        <f t="shared" si="13"/>
        <v>#DIV/0!</v>
      </c>
      <c r="CF46" s="51">
        <f t="shared" si="14"/>
        <v>19.85745</v>
      </c>
      <c r="CH46" s="84">
        <f t="shared" si="16"/>
        <v>19.85745</v>
      </c>
      <c r="CI46" s="79">
        <f t="shared" si="17"/>
        <v>0</v>
      </c>
      <c r="CK46" s="88">
        <f t="shared" si="15"/>
        <v>19.85745</v>
      </c>
    </row>
    <row r="47" spans="1:89">
      <c r="A47" s="64"/>
      <c r="B47" s="170" t="s">
        <v>108</v>
      </c>
      <c r="C47" s="171"/>
      <c r="D47" s="172"/>
      <c r="E47" s="51"/>
      <c r="F47" s="51"/>
      <c r="G47" s="51"/>
      <c r="H47" s="51"/>
      <c r="I47" s="51"/>
      <c r="J47" s="51"/>
      <c r="K47" s="64"/>
      <c r="L47" s="64"/>
      <c r="M47" s="51"/>
      <c r="N47" s="51"/>
      <c r="O47" s="51"/>
      <c r="P47" s="64"/>
      <c r="Q47" s="51"/>
      <c r="R47" s="51"/>
      <c r="S47" s="51"/>
      <c r="T47" s="51">
        <f>R47-Q47</f>
        <v>0</v>
      </c>
      <c r="U47" s="51"/>
      <c r="V47" s="51"/>
      <c r="W47" s="64"/>
      <c r="X47" s="64"/>
      <c r="Y47" s="51"/>
      <c r="Z47" s="51"/>
      <c r="AA47" s="51"/>
      <c r="AB47" s="64"/>
      <c r="AC47" s="51"/>
      <c r="AD47" s="51"/>
      <c r="AE47" s="51"/>
      <c r="AF47" s="64"/>
      <c r="AG47" s="49">
        <f t="shared" si="3"/>
        <v>0</v>
      </c>
      <c r="AH47" s="51">
        <f>F47+J47+N47+R47+V47+Z47+AD47</f>
        <v>0</v>
      </c>
      <c r="AI47" s="51" t="e">
        <f>AH47/AG47*100</f>
        <v>#DIV/0!</v>
      </c>
      <c r="AJ47" s="51">
        <f t="shared" si="61"/>
        <v>0</v>
      </c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49">
        <f t="shared" si="8"/>
        <v>0</v>
      </c>
      <c r="BB47" s="51">
        <f>AL47+AP47+AT47+AX47</f>
        <v>0</v>
      </c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64"/>
      <c r="BU47" s="51">
        <v>21</v>
      </c>
      <c r="BV47" s="95"/>
      <c r="BW47" s="53"/>
      <c r="BX47" s="64">
        <f t="shared" si="20"/>
        <v>-21</v>
      </c>
      <c r="BY47" s="64"/>
      <c r="BZ47" s="64"/>
      <c r="CA47" s="64"/>
      <c r="CB47" s="64"/>
      <c r="CC47" s="49">
        <f t="shared" si="35"/>
        <v>21</v>
      </c>
      <c r="CD47" s="51">
        <f>R47+V47+Z47+AD47+BR47+BV47+F47+J47+N47+AL47+BZ47+AP47+AT47+AX47+BF47</f>
        <v>0</v>
      </c>
      <c r="CE47" s="51">
        <f t="shared" si="13"/>
        <v>0</v>
      </c>
      <c r="CF47" s="51">
        <f t="shared" si="14"/>
        <v>-21</v>
      </c>
      <c r="CH47" s="84">
        <f t="shared" si="16"/>
        <v>0</v>
      </c>
      <c r="CI47" s="79">
        <f t="shared" si="17"/>
        <v>21</v>
      </c>
      <c r="CK47" s="88">
        <f t="shared" si="15"/>
        <v>0</v>
      </c>
    </row>
    <row r="48" spans="1:89" hidden="1">
      <c r="A48" s="64"/>
      <c r="B48" s="170" t="s">
        <v>109</v>
      </c>
      <c r="C48" s="171"/>
      <c r="D48" s="172"/>
      <c r="E48" s="51"/>
      <c r="F48" s="51"/>
      <c r="G48" s="51"/>
      <c r="H48" s="51"/>
      <c r="I48" s="51"/>
      <c r="J48" s="51"/>
      <c r="K48" s="64"/>
      <c r="L48" s="64"/>
      <c r="M48" s="51"/>
      <c r="N48" s="51"/>
      <c r="O48" s="51"/>
      <c r="P48" s="64"/>
      <c r="Q48" s="51"/>
      <c r="R48" s="51"/>
      <c r="S48" s="51"/>
      <c r="T48" s="64"/>
      <c r="U48" s="51"/>
      <c r="V48" s="51"/>
      <c r="W48" s="64"/>
      <c r="X48" s="64"/>
      <c r="Y48" s="51"/>
      <c r="Z48" s="51"/>
      <c r="AA48" s="51"/>
      <c r="AB48" s="64"/>
      <c r="AC48" s="51"/>
      <c r="AD48" s="51"/>
      <c r="AE48" s="51"/>
      <c r="AF48" s="64"/>
      <c r="AG48" s="49">
        <f t="shared" si="3"/>
        <v>0</v>
      </c>
      <c r="AH48" s="51">
        <f>F48+J48+N48+R48+V48+Z48+AD48</f>
        <v>0</v>
      </c>
      <c r="AI48" s="51" t="e">
        <f>AH48/AG48*100</f>
        <v>#DIV/0!</v>
      </c>
      <c r="AJ48" s="51">
        <f t="shared" si="61"/>
        <v>0</v>
      </c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49">
        <f t="shared" si="8"/>
        <v>0</v>
      </c>
      <c r="BB48" s="51">
        <f>AL48+AP48+AT48+AX48</f>
        <v>0</v>
      </c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64"/>
      <c r="BU48" s="51"/>
      <c r="BV48" s="95"/>
      <c r="BW48" s="53"/>
      <c r="BX48" s="64">
        <f t="shared" si="20"/>
        <v>0</v>
      </c>
      <c r="BY48" s="64"/>
      <c r="BZ48" s="64"/>
      <c r="CA48" s="64"/>
      <c r="CB48" s="64"/>
      <c r="CC48" s="49">
        <f t="shared" si="35"/>
        <v>0</v>
      </c>
      <c r="CD48" s="51">
        <f>R48+V48+Z48+AD48+BR48+BV48+F48+J48+N48+AL48+BZ48+AP48+AT48+AX48+BF48</f>
        <v>0</v>
      </c>
      <c r="CE48" s="51" t="e">
        <f t="shared" si="13"/>
        <v>#DIV/0!</v>
      </c>
      <c r="CF48" s="51">
        <f t="shared" si="14"/>
        <v>0</v>
      </c>
      <c r="CH48" s="84">
        <f t="shared" si="16"/>
        <v>0</v>
      </c>
      <c r="CI48" s="79">
        <f t="shared" si="17"/>
        <v>0</v>
      </c>
      <c r="CK48" s="88">
        <f t="shared" si="15"/>
        <v>0</v>
      </c>
    </row>
    <row r="49" spans="1:89" hidden="1">
      <c r="A49" s="64"/>
      <c r="B49" s="170" t="s">
        <v>131</v>
      </c>
      <c r="C49" s="171"/>
      <c r="D49" s="172"/>
      <c r="E49" s="51"/>
      <c r="F49" s="51"/>
      <c r="G49" s="51"/>
      <c r="H49" s="51"/>
      <c r="I49" s="51"/>
      <c r="J49" s="51"/>
      <c r="K49" s="64"/>
      <c r="L49" s="64"/>
      <c r="M49" s="51"/>
      <c r="N49" s="51"/>
      <c r="O49" s="51"/>
      <c r="P49" s="64"/>
      <c r="Q49" s="51"/>
      <c r="R49" s="51"/>
      <c r="S49" s="51"/>
      <c r="T49" s="64"/>
      <c r="U49" s="51"/>
      <c r="V49" s="51"/>
      <c r="W49" s="64"/>
      <c r="X49" s="64"/>
      <c r="Y49" s="51"/>
      <c r="Z49" s="51"/>
      <c r="AA49" s="51"/>
      <c r="AB49" s="64"/>
      <c r="AC49" s="51"/>
      <c r="AD49" s="51"/>
      <c r="AE49" s="51"/>
      <c r="AF49" s="64"/>
      <c r="AG49" s="49">
        <f t="shared" si="3"/>
        <v>0</v>
      </c>
      <c r="AH49" s="51">
        <f>F49+J49+N49+R49+V49+Z49+AD49</f>
        <v>0</v>
      </c>
      <c r="AI49" s="51" t="e">
        <f>AH49/AG49*100</f>
        <v>#DIV/0!</v>
      </c>
      <c r="AJ49" s="51">
        <f t="shared" si="61"/>
        <v>0</v>
      </c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49">
        <f t="shared" si="8"/>
        <v>0</v>
      </c>
      <c r="BB49" s="51">
        <f>AL49+AP49+AT49+AX49</f>
        <v>0</v>
      </c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64"/>
      <c r="BU49" s="51"/>
      <c r="BV49" s="95"/>
      <c r="BW49" s="53"/>
      <c r="BX49" s="64"/>
      <c r="BY49" s="64"/>
      <c r="BZ49" s="64"/>
      <c r="CA49" s="64"/>
      <c r="CB49" s="64"/>
      <c r="CC49" s="49">
        <f t="shared" si="35"/>
        <v>0</v>
      </c>
      <c r="CD49" s="51">
        <f>R49+V49+Z49+AD49+BR49+BV49+F49+J49+N49+AL49+BZ49+AP49+AT49+AX49+BF49</f>
        <v>0</v>
      </c>
      <c r="CE49" s="51"/>
      <c r="CF49" s="51">
        <f>CD49-CC49</f>
        <v>0</v>
      </c>
      <c r="CH49" s="84">
        <f t="shared" si="16"/>
        <v>0</v>
      </c>
      <c r="CI49" s="79">
        <f t="shared" si="17"/>
        <v>0</v>
      </c>
      <c r="CK49" s="88">
        <f t="shared" si="15"/>
        <v>0</v>
      </c>
    </row>
    <row r="50" spans="1:89" ht="16.5" customHeight="1">
      <c r="A50" s="64"/>
      <c r="B50" s="167" t="s">
        <v>103</v>
      </c>
      <c r="C50" s="168"/>
      <c r="D50" s="169"/>
      <c r="E50" s="51"/>
      <c r="F50" s="51"/>
      <c r="G50" s="51"/>
      <c r="H50" s="51"/>
      <c r="I50" s="51"/>
      <c r="J50" s="51"/>
      <c r="K50" s="64"/>
      <c r="L50" s="64"/>
      <c r="M50" s="51"/>
      <c r="N50" s="51"/>
      <c r="O50" s="51"/>
      <c r="P50" s="64">
        <f t="shared" si="23"/>
        <v>0</v>
      </c>
      <c r="Q50" s="51"/>
      <c r="R50" s="51"/>
      <c r="S50" s="51"/>
      <c r="T50" s="51">
        <f>R50-Q50</f>
        <v>0</v>
      </c>
      <c r="U50" s="51"/>
      <c r="V50" s="51"/>
      <c r="W50" s="64"/>
      <c r="X50" s="64">
        <f>V50-U50</f>
        <v>0</v>
      </c>
      <c r="Y50" s="51"/>
      <c r="Z50" s="51"/>
      <c r="AA50" s="51"/>
      <c r="AB50" s="64">
        <f t="shared" ref="AB50:AB58" si="64">Z50-Y50</f>
        <v>0</v>
      </c>
      <c r="AC50" s="51"/>
      <c r="AD50" s="51"/>
      <c r="AE50" s="51"/>
      <c r="AF50" s="64">
        <f>AD50-AC50</f>
        <v>0</v>
      </c>
      <c r="AG50" s="49">
        <f t="shared" si="3"/>
        <v>0</v>
      </c>
      <c r="AH50" s="51">
        <f>F50+J50+N50+R50+V50+Z50+AD50</f>
        <v>0</v>
      </c>
      <c r="AI50" s="51"/>
      <c r="AJ50" s="51">
        <f t="shared" si="61"/>
        <v>0</v>
      </c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49">
        <f t="shared" si="8"/>
        <v>0</v>
      </c>
      <c r="BB50" s="51">
        <f>AL50+AP50+AT50+AX50</f>
        <v>0</v>
      </c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>
        <v>8</v>
      </c>
      <c r="BR50" s="51">
        <v>1</v>
      </c>
      <c r="BS50" s="51"/>
      <c r="BT50" s="64">
        <f t="shared" ref="BT50:BT57" si="65">BR50-BQ50</f>
        <v>-7</v>
      </c>
      <c r="BU50" s="51">
        <v>260</v>
      </c>
      <c r="BV50" s="95">
        <v>151.24199999999999</v>
      </c>
      <c r="BW50" s="51"/>
      <c r="BX50" s="64">
        <f t="shared" si="20"/>
        <v>-108.75800000000001</v>
      </c>
      <c r="BY50" s="64"/>
      <c r="BZ50" s="64">
        <v>6.5</v>
      </c>
      <c r="CA50" s="64"/>
      <c r="CB50" s="64"/>
      <c r="CC50" s="49">
        <f t="shared" si="35"/>
        <v>268</v>
      </c>
      <c r="CD50" s="51">
        <f>R50+V50+Z50+AD50+BR50+BV50+F50+J50+N50+AL50+BZ50+AP50+AT50+AX50+BF50</f>
        <v>158.74199999999999</v>
      </c>
      <c r="CE50" s="51">
        <f t="shared" si="13"/>
        <v>59.232089552238797</v>
      </c>
      <c r="CF50" s="51">
        <f t="shared" si="14"/>
        <v>-109.25800000000001</v>
      </c>
      <c r="CH50" s="84">
        <f t="shared" si="16"/>
        <v>158.74199999999999</v>
      </c>
      <c r="CI50" s="79">
        <f t="shared" si="17"/>
        <v>268</v>
      </c>
      <c r="CK50" s="88">
        <f t="shared" si="15"/>
        <v>158.74199999999999</v>
      </c>
    </row>
    <row r="51" spans="1:89" s="75" customFormat="1" ht="19.5" customHeight="1">
      <c r="A51" s="68">
        <v>300</v>
      </c>
      <c r="B51" s="197" t="s">
        <v>110</v>
      </c>
      <c r="C51" s="198"/>
      <c r="D51" s="199"/>
      <c r="E51" s="56">
        <f>E52+E55</f>
        <v>1025</v>
      </c>
      <c r="F51" s="56">
        <f>F52+F55</f>
        <v>399.11824999999999</v>
      </c>
      <c r="G51" s="56">
        <f>F51/E51*100</f>
        <v>38.938365853658539</v>
      </c>
      <c r="H51" s="62">
        <f>F51-E51</f>
        <v>-625.88175000000001</v>
      </c>
      <c r="I51" s="56">
        <f>I52+I55</f>
        <v>2870</v>
      </c>
      <c r="J51" s="56">
        <f>J52+J55</f>
        <v>1267.6630599999999</v>
      </c>
      <c r="K51" s="56">
        <f>J51/I51*100</f>
        <v>44.169444599303134</v>
      </c>
      <c r="L51" s="76">
        <f t="shared" ref="L51:L58" si="66">J51-I51</f>
        <v>-1602.3369400000001</v>
      </c>
      <c r="M51" s="56">
        <f>M52+M55</f>
        <v>4870</v>
      </c>
      <c r="N51" s="56">
        <f>N52+N55</f>
        <v>2116.3870899999997</v>
      </c>
      <c r="O51" s="56">
        <f t="shared" ref="O51:O59" si="67">N51/M51*100</f>
        <v>43.45764045174537</v>
      </c>
      <c r="P51" s="76">
        <f t="shared" si="23"/>
        <v>-2753.6129100000003</v>
      </c>
      <c r="Q51" s="56">
        <f>Q52+Q55</f>
        <v>4728</v>
      </c>
      <c r="R51" s="56">
        <f>R52+R55</f>
        <v>2122.2739999999999</v>
      </c>
      <c r="S51" s="56">
        <f t="shared" ref="S51:S57" si="68">R51/Q51*100</f>
        <v>44.887351945854483</v>
      </c>
      <c r="T51" s="56">
        <f>R51-Q51</f>
        <v>-2605.7260000000001</v>
      </c>
      <c r="U51" s="56">
        <f>U52+U55</f>
        <v>1025</v>
      </c>
      <c r="V51" s="56">
        <f>V52+V55</f>
        <v>484.69094000000001</v>
      </c>
      <c r="W51" s="56">
        <f>V51/U51*100</f>
        <v>47.28692097560976</v>
      </c>
      <c r="X51" s="76">
        <f>V51-U51</f>
        <v>-540.30906000000004</v>
      </c>
      <c r="Y51" s="56">
        <f>Y52+Y55</f>
        <v>3385</v>
      </c>
      <c r="Z51" s="56">
        <f>Z52+Z55</f>
        <v>2239.4889400000006</v>
      </c>
      <c r="AA51" s="56">
        <f t="shared" ref="AA51:AA58" si="69">Z51/Y51*100</f>
        <v>66.159200590841976</v>
      </c>
      <c r="AB51" s="76">
        <f t="shared" si="64"/>
        <v>-1145.5110599999994</v>
      </c>
      <c r="AC51" s="56">
        <f>AC52+AC55</f>
        <v>2870</v>
      </c>
      <c r="AD51" s="56">
        <f>AD52+AD55</f>
        <v>1452.0899199999999</v>
      </c>
      <c r="AE51" s="56">
        <f t="shared" ref="AE51:AE58" si="70">AD51/AC51*100</f>
        <v>50.59546759581881</v>
      </c>
      <c r="AF51" s="76">
        <f>AD51-AC51</f>
        <v>-1417.9100800000001</v>
      </c>
      <c r="AG51" s="56">
        <f t="shared" si="3"/>
        <v>20773</v>
      </c>
      <c r="AH51" s="56">
        <f>AH52+AH55</f>
        <v>10081.712200000002</v>
      </c>
      <c r="AI51" s="56">
        <f t="shared" ref="AI51:AI58" si="71">AH51/AG51*100</f>
        <v>48.532769460357201</v>
      </c>
      <c r="AJ51" s="76">
        <f t="shared" si="61"/>
        <v>-10691.287799999998</v>
      </c>
      <c r="AK51" s="56">
        <f>AK52+AK55</f>
        <v>375</v>
      </c>
      <c r="AL51" s="56">
        <f>AL52+AL55</f>
        <v>101.61399999999999</v>
      </c>
      <c r="AM51" s="56">
        <f>AL51/AK51*100</f>
        <v>27.097066666666663</v>
      </c>
      <c r="AN51" s="62">
        <f>AL51-AK51</f>
        <v>-273.38600000000002</v>
      </c>
      <c r="AO51" s="56">
        <f>AO52+AO55</f>
        <v>145</v>
      </c>
      <c r="AP51" s="56">
        <f>AP52+AP55</f>
        <v>40.790999999999997</v>
      </c>
      <c r="AQ51" s="56">
        <f>AP51/AO51*100</f>
        <v>28.13172413793103</v>
      </c>
      <c r="AR51" s="62">
        <f>AP51-AO51</f>
        <v>-104.209</v>
      </c>
      <c r="AS51" s="56">
        <f>AS52+AS55</f>
        <v>400</v>
      </c>
      <c r="AT51" s="56">
        <f>AT52+AT55</f>
        <v>46.530660000000005</v>
      </c>
      <c r="AU51" s="56">
        <f t="shared" ref="AU51:AU57" si="72">AT51/AS51*100</f>
        <v>11.632665000000001</v>
      </c>
      <c r="AV51" s="62">
        <f t="shared" ref="AV51:AV57" si="73">AT51-AS51</f>
        <v>-353.46933999999999</v>
      </c>
      <c r="AW51" s="56">
        <f>AW52+AW55</f>
        <v>380</v>
      </c>
      <c r="AX51" s="56">
        <f>AX52+AX55</f>
        <v>74.473479999999995</v>
      </c>
      <c r="AY51" s="56">
        <f>AX51/AW51*100</f>
        <v>19.598284210526316</v>
      </c>
      <c r="AZ51" s="62">
        <f>AX51-AW51</f>
        <v>-305.52652</v>
      </c>
      <c r="BA51" s="56">
        <f t="shared" si="8"/>
        <v>1300</v>
      </c>
      <c r="BB51" s="56">
        <f>BB52+BB55</f>
        <v>263.40914000000004</v>
      </c>
      <c r="BC51" s="56">
        <f>BB51/BA51*100</f>
        <v>20.262241538461542</v>
      </c>
      <c r="BD51" s="62">
        <f>BB51-BA51</f>
        <v>-1036.59086</v>
      </c>
      <c r="BE51" s="56">
        <f>BE52+BE55</f>
        <v>0</v>
      </c>
      <c r="BF51" s="56">
        <f>BF52+BF55</f>
        <v>23.528750000000002</v>
      </c>
      <c r="BG51" s="56" t="e">
        <f>BF51/BE51*100</f>
        <v>#DIV/0!</v>
      </c>
      <c r="BH51" s="62">
        <f>BF51-BE51</f>
        <v>23.528750000000002</v>
      </c>
      <c r="BI51" s="56">
        <f>BI52+BI55</f>
        <v>0</v>
      </c>
      <c r="BJ51" s="56">
        <f>BJ52+BJ55</f>
        <v>321.36653999999999</v>
      </c>
      <c r="BK51" s="56" t="e">
        <f>BJ51/BI51*100</f>
        <v>#DIV/0!</v>
      </c>
      <c r="BL51" s="62">
        <f>BJ51-BI51</f>
        <v>321.36653999999999</v>
      </c>
      <c r="BM51" s="56">
        <f>BM52+BM55</f>
        <v>0</v>
      </c>
      <c r="BN51" s="56">
        <f>BN52+BN55</f>
        <v>8.8775999999999993</v>
      </c>
      <c r="BO51" s="56" t="e">
        <f>BN51/BM51*100</f>
        <v>#DIV/0!</v>
      </c>
      <c r="BP51" s="62">
        <f t="shared" ref="BP51:BP57" si="74">BN51-BM51</f>
        <v>8.8775999999999993</v>
      </c>
      <c r="BQ51" s="56">
        <f>BQ52+BQ55</f>
        <v>33.799999999999997</v>
      </c>
      <c r="BR51" s="56">
        <f>BR52+BR55</f>
        <v>7.4499999999999993</v>
      </c>
      <c r="BS51" s="56">
        <f t="shared" ref="BS51:BS57" si="75">BR51/BQ51*100</f>
        <v>22.041420118343193</v>
      </c>
      <c r="BT51" s="76">
        <f t="shared" si="65"/>
        <v>-26.349999999999998</v>
      </c>
      <c r="BU51" s="56">
        <f>BU52+BU55</f>
        <v>710</v>
      </c>
      <c r="BV51" s="41">
        <f>BV52+BV55</f>
        <v>446.06</v>
      </c>
      <c r="BW51" s="58">
        <f>BV51/BU51*100</f>
        <v>62.825352112676057</v>
      </c>
      <c r="BX51" s="57">
        <f t="shared" si="20"/>
        <v>-263.94</v>
      </c>
      <c r="BY51" s="56">
        <f>BY52+BY55</f>
        <v>11.5</v>
      </c>
      <c r="BZ51" s="56">
        <f>BZ52+BZ55</f>
        <v>9.98</v>
      </c>
      <c r="CA51" s="58">
        <f>BZ51/BY51*100</f>
        <v>86.782608695652172</v>
      </c>
      <c r="CB51" s="57">
        <f>BZ51-BY51</f>
        <v>-1.5199999999999996</v>
      </c>
      <c r="CC51" s="56">
        <f t="shared" si="35"/>
        <v>22828.3</v>
      </c>
      <c r="CD51" s="56">
        <f>CD52+CD55</f>
        <v>11162.384229999998</v>
      </c>
      <c r="CE51" s="56">
        <f t="shared" si="13"/>
        <v>48.897133076050331</v>
      </c>
      <c r="CF51" s="56">
        <f t="shared" si="14"/>
        <v>-11665.915770000001</v>
      </c>
      <c r="CH51" s="79">
        <f t="shared" si="16"/>
        <v>11162.384230000001</v>
      </c>
      <c r="CI51" s="79">
        <f t="shared" si="17"/>
        <v>22828.300000000003</v>
      </c>
      <c r="CK51" s="88">
        <f t="shared" si="15"/>
        <v>11162.384230000001</v>
      </c>
    </row>
    <row r="52" spans="1:89" s="87" customFormat="1">
      <c r="A52" s="69">
        <v>310</v>
      </c>
      <c r="B52" s="185" t="s">
        <v>111</v>
      </c>
      <c r="C52" s="186"/>
      <c r="D52" s="187"/>
      <c r="E52" s="61">
        <f>E53+E54</f>
        <v>0</v>
      </c>
      <c r="F52" s="61">
        <f>F53+F54</f>
        <v>30</v>
      </c>
      <c r="G52" s="61" t="e">
        <f>F52/E52*100</f>
        <v>#DIV/0!</v>
      </c>
      <c r="H52" s="61">
        <f>F52-E52</f>
        <v>30</v>
      </c>
      <c r="I52" s="61">
        <f>I53+I54</f>
        <v>0</v>
      </c>
      <c r="J52" s="61">
        <f>J53+J54</f>
        <v>26.83849</v>
      </c>
      <c r="K52" s="61"/>
      <c r="L52" s="76">
        <f t="shared" si="66"/>
        <v>26.83849</v>
      </c>
      <c r="M52" s="61">
        <f>M53+M54</f>
        <v>0</v>
      </c>
      <c r="N52" s="61">
        <f>N53+N54</f>
        <v>68.319000000000003</v>
      </c>
      <c r="O52" s="61" t="e">
        <f t="shared" si="67"/>
        <v>#DIV/0!</v>
      </c>
      <c r="P52" s="61">
        <f t="shared" si="23"/>
        <v>68.319000000000003</v>
      </c>
      <c r="Q52" s="61">
        <f>Q53+Q54</f>
        <v>0</v>
      </c>
      <c r="R52" s="61">
        <f>R53+R54</f>
        <v>91.7</v>
      </c>
      <c r="S52" s="61" t="e">
        <f t="shared" si="68"/>
        <v>#DIV/0!</v>
      </c>
      <c r="T52" s="61">
        <f>R52-Q52</f>
        <v>91.7</v>
      </c>
      <c r="U52" s="61">
        <f>U53+U54</f>
        <v>0</v>
      </c>
      <c r="V52" s="61">
        <f>V53+V54</f>
        <v>13.14034</v>
      </c>
      <c r="W52" s="61"/>
      <c r="X52" s="61">
        <f>V52-U52</f>
        <v>13.14034</v>
      </c>
      <c r="Y52" s="61">
        <f>Y53+Y54</f>
        <v>0</v>
      </c>
      <c r="Z52" s="61">
        <f>Z53+Z54</f>
        <v>31.28</v>
      </c>
      <c r="AA52" s="62" t="e">
        <f t="shared" si="69"/>
        <v>#DIV/0!</v>
      </c>
      <c r="AB52" s="76">
        <f t="shared" si="64"/>
        <v>31.28</v>
      </c>
      <c r="AC52" s="61">
        <f>AC53+AC54</f>
        <v>0</v>
      </c>
      <c r="AD52" s="61">
        <f>AD53+AD54</f>
        <v>0</v>
      </c>
      <c r="AE52" s="61"/>
      <c r="AF52" s="61">
        <f>AD52-AC52</f>
        <v>0</v>
      </c>
      <c r="AG52" s="56">
        <f t="shared" si="3"/>
        <v>0</v>
      </c>
      <c r="AH52" s="61">
        <f>AH53+AH54</f>
        <v>261.27782999999999</v>
      </c>
      <c r="AI52" s="61" t="e">
        <f t="shared" si="71"/>
        <v>#DIV/0!</v>
      </c>
      <c r="AJ52" s="69">
        <f t="shared" si="61"/>
        <v>261.27782999999999</v>
      </c>
      <c r="AK52" s="61">
        <f>AK53+AK54</f>
        <v>0</v>
      </c>
      <c r="AL52" s="61">
        <f>AL53+AL54</f>
        <v>19.498999999999999</v>
      </c>
      <c r="AM52" s="61" t="e">
        <f>AL52/AK52*100</f>
        <v>#DIV/0!</v>
      </c>
      <c r="AN52" s="61">
        <f>AL52-AK52</f>
        <v>19.498999999999999</v>
      </c>
      <c r="AO52" s="61">
        <f>AO53+AO54</f>
        <v>0</v>
      </c>
      <c r="AP52" s="61">
        <f>AP53+AP54</f>
        <v>0</v>
      </c>
      <c r="AQ52" s="61"/>
      <c r="AR52" s="61">
        <f>AP52-AO52</f>
        <v>0</v>
      </c>
      <c r="AS52" s="61">
        <f>AS53+AS54</f>
        <v>0</v>
      </c>
      <c r="AT52" s="61">
        <f>AT53+AT54</f>
        <v>0</v>
      </c>
      <c r="AU52" s="61" t="e">
        <f t="shared" si="72"/>
        <v>#DIV/0!</v>
      </c>
      <c r="AV52" s="61">
        <f t="shared" si="73"/>
        <v>0</v>
      </c>
      <c r="AW52" s="61">
        <f>AW53+AW54</f>
        <v>0</v>
      </c>
      <c r="AX52" s="61">
        <f>AX53+AX54</f>
        <v>0</v>
      </c>
      <c r="AY52" s="61" t="e">
        <f>AX52/AW52*100</f>
        <v>#DIV/0!</v>
      </c>
      <c r="AZ52" s="61">
        <f>AX52-AW52</f>
        <v>0</v>
      </c>
      <c r="BA52" s="56">
        <f t="shared" si="8"/>
        <v>0</v>
      </c>
      <c r="BB52" s="61">
        <f>BB53+BB54</f>
        <v>19.498999999999999</v>
      </c>
      <c r="BC52" s="61" t="e">
        <f>BB52/BA52*100</f>
        <v>#DIV/0!</v>
      </c>
      <c r="BD52" s="61">
        <f>BB52-BA52</f>
        <v>19.498999999999999</v>
      </c>
      <c r="BE52" s="61">
        <f>BE53+BE54</f>
        <v>0</v>
      </c>
      <c r="BF52" s="61">
        <f>BF53+BF54</f>
        <v>0</v>
      </c>
      <c r="BG52" s="61"/>
      <c r="BH52" s="61">
        <f>BF52-BE52</f>
        <v>0</v>
      </c>
      <c r="BI52" s="61">
        <f>BI53+BI54</f>
        <v>0</v>
      </c>
      <c r="BJ52" s="61">
        <f>BJ53+BJ54</f>
        <v>0</v>
      </c>
      <c r="BK52" s="61" t="e">
        <f>BJ52/BI52*100</f>
        <v>#DIV/0!</v>
      </c>
      <c r="BL52" s="61">
        <f>BJ52-BI52</f>
        <v>0</v>
      </c>
      <c r="BM52" s="61">
        <f>BM53+BM54</f>
        <v>0</v>
      </c>
      <c r="BN52" s="61">
        <f>BN53+BN54</f>
        <v>0</v>
      </c>
      <c r="BO52" s="61" t="e">
        <f>BN52/BM52*100</f>
        <v>#DIV/0!</v>
      </c>
      <c r="BP52" s="61">
        <f t="shared" si="74"/>
        <v>0</v>
      </c>
      <c r="BQ52" s="61">
        <f>BQ53+BQ54</f>
        <v>16</v>
      </c>
      <c r="BR52" s="61">
        <f>BR53+BR54</f>
        <v>0</v>
      </c>
      <c r="BS52" s="61"/>
      <c r="BT52" s="69">
        <f t="shared" si="65"/>
        <v>-16</v>
      </c>
      <c r="BU52" s="61">
        <f>BU53+BU54</f>
        <v>250</v>
      </c>
      <c r="BV52" s="103">
        <f>BV53+BV54</f>
        <v>206.27</v>
      </c>
      <c r="BW52" s="63">
        <f>BV52/BU52*100</f>
        <v>82.50800000000001</v>
      </c>
      <c r="BX52" s="69">
        <f t="shared" si="20"/>
        <v>-43.72999999999999</v>
      </c>
      <c r="BY52" s="61">
        <f>BY53+BY54</f>
        <v>5</v>
      </c>
      <c r="BZ52" s="61">
        <f>BZ53+BZ54</f>
        <v>0</v>
      </c>
      <c r="CA52" s="63">
        <f>BZ52/BY52*100</f>
        <v>0</v>
      </c>
      <c r="CB52" s="69">
        <f>BZ52-BY52</f>
        <v>-5</v>
      </c>
      <c r="CC52" s="56">
        <f t="shared" si="35"/>
        <v>271</v>
      </c>
      <c r="CD52" s="61">
        <f>CD53+CD54</f>
        <v>487.04683000000006</v>
      </c>
      <c r="CE52" s="61">
        <f t="shared" si="13"/>
        <v>179.72207749077492</v>
      </c>
      <c r="CF52" s="61">
        <f t="shared" si="14"/>
        <v>216.04683000000006</v>
      </c>
      <c r="CH52" s="79">
        <f t="shared" si="16"/>
        <v>487.04683</v>
      </c>
      <c r="CI52" s="79">
        <f t="shared" si="17"/>
        <v>271</v>
      </c>
      <c r="CK52" s="88">
        <f t="shared" si="15"/>
        <v>487.04683</v>
      </c>
    </row>
    <row r="53" spans="1:89">
      <c r="A53" s="64"/>
      <c r="B53" s="191" t="s">
        <v>112</v>
      </c>
      <c r="C53" s="192"/>
      <c r="D53" s="193"/>
      <c r="E53" s="51"/>
      <c r="F53" s="51">
        <v>30</v>
      </c>
      <c r="G53" s="51"/>
      <c r="H53" s="51">
        <f>F53-E53</f>
        <v>30</v>
      </c>
      <c r="I53" s="51"/>
      <c r="J53" s="51">
        <v>26.83849</v>
      </c>
      <c r="K53" s="51"/>
      <c r="L53" s="64">
        <f t="shared" si="66"/>
        <v>26.83849</v>
      </c>
      <c r="M53" s="51"/>
      <c r="N53" s="51">
        <v>68.319000000000003</v>
      </c>
      <c r="O53" s="52" t="e">
        <f t="shared" si="67"/>
        <v>#DIV/0!</v>
      </c>
      <c r="P53" s="52">
        <f t="shared" si="23"/>
        <v>68.319000000000003</v>
      </c>
      <c r="Q53" s="51"/>
      <c r="R53" s="51">
        <v>91.7</v>
      </c>
      <c r="S53" s="51" t="e">
        <f t="shared" si="68"/>
        <v>#DIV/0!</v>
      </c>
      <c r="T53" s="52">
        <f>R53-Q53</f>
        <v>91.7</v>
      </c>
      <c r="U53" s="51"/>
      <c r="V53" s="51">
        <v>13.14034</v>
      </c>
      <c r="W53" s="51"/>
      <c r="X53" s="64">
        <f>V53-U53</f>
        <v>13.14034</v>
      </c>
      <c r="Y53" s="51"/>
      <c r="Z53" s="51">
        <v>31.28</v>
      </c>
      <c r="AA53" s="51" t="e">
        <f t="shared" si="69"/>
        <v>#DIV/0!</v>
      </c>
      <c r="AB53" s="64">
        <f t="shared" si="64"/>
        <v>31.28</v>
      </c>
      <c r="AC53" s="51"/>
      <c r="AD53" s="51"/>
      <c r="AE53" s="51"/>
      <c r="AF53" s="64">
        <f>AD53-AC53</f>
        <v>0</v>
      </c>
      <c r="AG53" s="49">
        <f t="shared" si="3"/>
        <v>0</v>
      </c>
      <c r="AH53" s="51">
        <f>F53+J53+N53+R53+V53+Z53+AD53</f>
        <v>261.27782999999999</v>
      </c>
      <c r="AI53" s="52" t="e">
        <f t="shared" si="71"/>
        <v>#DIV/0!</v>
      </c>
      <c r="AJ53" s="64">
        <f t="shared" si="61"/>
        <v>261.27782999999999</v>
      </c>
      <c r="AK53" s="51"/>
      <c r="AL53" s="51"/>
      <c r="AM53" s="51" t="e">
        <f>AL53/AK53*100</f>
        <v>#DIV/0!</v>
      </c>
      <c r="AN53" s="51">
        <f>AL53-AK53</f>
        <v>0</v>
      </c>
      <c r="AO53" s="51"/>
      <c r="AP53" s="51"/>
      <c r="AQ53" s="51"/>
      <c r="AR53" s="51">
        <f>AP53-AO53</f>
        <v>0</v>
      </c>
      <c r="AS53" s="51"/>
      <c r="AT53" s="51"/>
      <c r="AU53" s="51" t="e">
        <f t="shared" si="72"/>
        <v>#DIV/0!</v>
      </c>
      <c r="AV53" s="51">
        <f t="shared" si="73"/>
        <v>0</v>
      </c>
      <c r="AW53" s="51"/>
      <c r="AX53" s="51"/>
      <c r="AY53" s="51" t="e">
        <f>AX53/AW53*100</f>
        <v>#DIV/0!</v>
      </c>
      <c r="AZ53" s="51">
        <f>AX53-AW53</f>
        <v>0</v>
      </c>
      <c r="BA53" s="49">
        <f t="shared" si="8"/>
        <v>0</v>
      </c>
      <c r="BB53" s="51">
        <f>AL53+AP53+AT53+AX53</f>
        <v>0</v>
      </c>
      <c r="BC53" s="51" t="e">
        <f>BB53/BA53*100</f>
        <v>#DIV/0!</v>
      </c>
      <c r="BD53" s="51">
        <f>BB53-BA53</f>
        <v>0</v>
      </c>
      <c r="BE53" s="51"/>
      <c r="BF53" s="51"/>
      <c r="BG53" s="51"/>
      <c r="BH53" s="51">
        <f>BF53-BE53</f>
        <v>0</v>
      </c>
      <c r="BI53" s="51"/>
      <c r="BJ53" s="51"/>
      <c r="BK53" s="51"/>
      <c r="BL53" s="51">
        <f>BJ53-BI53</f>
        <v>0</v>
      </c>
      <c r="BM53" s="51"/>
      <c r="BN53" s="51"/>
      <c r="BO53" s="61" t="e">
        <f>BN53/BM53*100</f>
        <v>#DIV/0!</v>
      </c>
      <c r="BP53" s="51">
        <f t="shared" si="74"/>
        <v>0</v>
      </c>
      <c r="BQ53" s="95"/>
      <c r="BR53" s="51"/>
      <c r="BS53" s="51"/>
      <c r="BT53" s="64">
        <f t="shared" si="65"/>
        <v>0</v>
      </c>
      <c r="BU53" s="51">
        <v>180</v>
      </c>
      <c r="BV53" s="95">
        <v>206.27</v>
      </c>
      <c r="BW53" s="53">
        <f>BV53/BU53*100</f>
        <v>114.59444444444445</v>
      </c>
      <c r="BX53" s="64">
        <f t="shared" si="20"/>
        <v>26.27000000000001</v>
      </c>
      <c r="BY53" s="64">
        <v>5</v>
      </c>
      <c r="BZ53" s="64"/>
      <c r="CA53" s="64"/>
      <c r="CB53" s="64"/>
      <c r="CC53" s="49">
        <f t="shared" si="35"/>
        <v>185</v>
      </c>
      <c r="CD53" s="51">
        <f>R53+V53+Z53+AD53+BR53+BV53+F53+J53+N53+AL53+BZ53+AP53+AT53+AX53+BF53</f>
        <v>467.54783000000003</v>
      </c>
      <c r="CE53" s="51">
        <f t="shared" si="13"/>
        <v>252.72855675675677</v>
      </c>
      <c r="CF53" s="51">
        <f t="shared" si="14"/>
        <v>282.54783000000003</v>
      </c>
      <c r="CG53" s="55">
        <v>60</v>
      </c>
      <c r="CH53" s="84">
        <f t="shared" si="16"/>
        <v>467.54782999999998</v>
      </c>
      <c r="CI53" s="79">
        <f t="shared" si="17"/>
        <v>185</v>
      </c>
      <c r="CK53" s="88">
        <f t="shared" si="15"/>
        <v>467.54782999999998</v>
      </c>
    </row>
    <row r="54" spans="1:89">
      <c r="A54" s="64"/>
      <c r="B54" s="191" t="s">
        <v>113</v>
      </c>
      <c r="C54" s="192"/>
      <c r="D54" s="193"/>
      <c r="E54" s="51"/>
      <c r="F54" s="51"/>
      <c r="G54" s="51"/>
      <c r="H54" s="51"/>
      <c r="I54" s="51"/>
      <c r="J54" s="51"/>
      <c r="K54" s="51"/>
      <c r="L54" s="64">
        <f t="shared" si="66"/>
        <v>0</v>
      </c>
      <c r="M54" s="51"/>
      <c r="N54" s="51"/>
      <c r="O54" s="52" t="e">
        <f t="shared" si="67"/>
        <v>#DIV/0!</v>
      </c>
      <c r="P54" s="52">
        <f t="shared" si="23"/>
        <v>0</v>
      </c>
      <c r="Q54" s="51"/>
      <c r="R54" s="51"/>
      <c r="S54" s="51"/>
      <c r="T54" s="51"/>
      <c r="U54" s="51"/>
      <c r="V54" s="51"/>
      <c r="W54" s="51"/>
      <c r="X54" s="64"/>
      <c r="Y54" s="51"/>
      <c r="Z54" s="51"/>
      <c r="AA54" s="51"/>
      <c r="AB54" s="64">
        <f t="shared" si="64"/>
        <v>0</v>
      </c>
      <c r="AC54" s="51"/>
      <c r="AD54" s="51"/>
      <c r="AE54" s="51"/>
      <c r="AF54" s="64"/>
      <c r="AG54" s="49">
        <f t="shared" si="3"/>
        <v>0</v>
      </c>
      <c r="AH54" s="51">
        <f>F54+J54+N54+R54+V54+Z54+AD54</f>
        <v>0</v>
      </c>
      <c r="AI54" s="52" t="e">
        <f t="shared" si="71"/>
        <v>#DIV/0!</v>
      </c>
      <c r="AJ54" s="64">
        <f t="shared" si="61"/>
        <v>0</v>
      </c>
      <c r="AK54" s="51"/>
      <c r="AL54" s="51">
        <v>19.498999999999999</v>
      </c>
      <c r="AM54" s="51"/>
      <c r="AN54" s="51"/>
      <c r="AO54" s="51"/>
      <c r="AP54" s="51"/>
      <c r="AQ54" s="51"/>
      <c r="AR54" s="51"/>
      <c r="AS54" s="51"/>
      <c r="AT54" s="51"/>
      <c r="AU54" s="51" t="e">
        <f t="shared" si="72"/>
        <v>#DIV/0!</v>
      </c>
      <c r="AV54" s="51">
        <f t="shared" si="73"/>
        <v>0</v>
      </c>
      <c r="AW54" s="51"/>
      <c r="AX54" s="51"/>
      <c r="AY54" s="51"/>
      <c r="AZ54" s="51"/>
      <c r="BA54" s="49">
        <f t="shared" si="8"/>
        <v>0</v>
      </c>
      <c r="BB54" s="51">
        <f>AL54+AP54+AT54+AX54</f>
        <v>19.498999999999999</v>
      </c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61" t="e">
        <f>BN54/BM54*100</f>
        <v>#DIV/0!</v>
      </c>
      <c r="BP54" s="51">
        <f t="shared" si="74"/>
        <v>0</v>
      </c>
      <c r="BQ54" s="51">
        <v>16</v>
      </c>
      <c r="BR54" s="51"/>
      <c r="BS54" s="49"/>
      <c r="BT54" s="64">
        <f t="shared" si="65"/>
        <v>-16</v>
      </c>
      <c r="BU54" s="51">
        <v>70</v>
      </c>
      <c r="BV54" s="95"/>
      <c r="BW54" s="53"/>
      <c r="BX54" s="64"/>
      <c r="BY54" s="64"/>
      <c r="BZ54" s="64"/>
      <c r="CA54" s="64"/>
      <c r="CB54" s="64"/>
      <c r="CC54" s="49">
        <f t="shared" si="35"/>
        <v>86</v>
      </c>
      <c r="CD54" s="51">
        <f>R54+V54+Z54+AD54+BR54+BV54+F54+J54+N54+BJ54+BB54</f>
        <v>19.498999999999999</v>
      </c>
      <c r="CE54" s="51">
        <f>CD54/CC54*100</f>
        <v>22.673255813953485</v>
      </c>
      <c r="CF54" s="51">
        <f>CD54-CC54</f>
        <v>-66.501000000000005</v>
      </c>
      <c r="CH54" s="84">
        <f t="shared" si="16"/>
        <v>19.498999999999999</v>
      </c>
      <c r="CI54" s="79">
        <f t="shared" si="17"/>
        <v>86</v>
      </c>
      <c r="CK54" s="88">
        <f t="shared" si="15"/>
        <v>19.498999999999999</v>
      </c>
    </row>
    <row r="55" spans="1:89" s="83" customFormat="1" ht="24.75" customHeight="1">
      <c r="A55" s="65">
        <v>340</v>
      </c>
      <c r="B55" s="194" t="s">
        <v>58</v>
      </c>
      <c r="C55" s="195"/>
      <c r="D55" s="196"/>
      <c r="E55" s="59">
        <f>SUM(E56:E65)</f>
        <v>1025</v>
      </c>
      <c r="F55" s="59">
        <f>SUM(F56:F65)</f>
        <v>369.11824999999999</v>
      </c>
      <c r="G55" s="59">
        <f>F55/E55*100</f>
        <v>36.011536585365853</v>
      </c>
      <c r="H55" s="59">
        <f>F55-E55</f>
        <v>-655.88175000000001</v>
      </c>
      <c r="I55" s="59">
        <f>SUM(I56:I65)</f>
        <v>2870</v>
      </c>
      <c r="J55" s="59">
        <f>SUM(J56:J65)</f>
        <v>1240.8245699999998</v>
      </c>
      <c r="K55" s="59">
        <f t="shared" ref="K55:K60" si="76">J55/I55*100</f>
        <v>43.234305574912888</v>
      </c>
      <c r="L55" s="76">
        <f t="shared" si="66"/>
        <v>-1629.1754300000002</v>
      </c>
      <c r="M55" s="59">
        <f>SUM(M56:M65)</f>
        <v>4870</v>
      </c>
      <c r="N55" s="59">
        <f>SUM(N56:N65)</f>
        <v>2048.0680899999998</v>
      </c>
      <c r="O55" s="59">
        <f t="shared" si="67"/>
        <v>42.054786242299791</v>
      </c>
      <c r="P55" s="59">
        <f>N55-M55</f>
        <v>-2821.9319100000002</v>
      </c>
      <c r="Q55" s="59">
        <f>SUM(Q56:Q65)</f>
        <v>4728</v>
      </c>
      <c r="R55" s="59">
        <f>SUM(R56:R65)</f>
        <v>2030.5740000000001</v>
      </c>
      <c r="S55" s="59">
        <f>R55/Q55*100</f>
        <v>42.947842639593908</v>
      </c>
      <c r="T55" s="59">
        <f>R55-Q55</f>
        <v>-2697.4259999999999</v>
      </c>
      <c r="U55" s="59">
        <f>SUM(U56:U65)</f>
        <v>1025</v>
      </c>
      <c r="V55" s="59">
        <f>SUM(V56:V65)</f>
        <v>471.55060000000003</v>
      </c>
      <c r="W55" s="59">
        <f>V55/U55*100</f>
        <v>46.004936585365854</v>
      </c>
      <c r="X55" s="59">
        <f>V55-U55</f>
        <v>-553.44939999999997</v>
      </c>
      <c r="Y55" s="59">
        <f>SUM(Y56:Y65)</f>
        <v>3385</v>
      </c>
      <c r="Z55" s="59">
        <f>SUM(Z56:Z65)</f>
        <v>2208.2089400000004</v>
      </c>
      <c r="AA55" s="56">
        <f t="shared" si="69"/>
        <v>65.235123781388495</v>
      </c>
      <c r="AB55" s="57">
        <f t="shared" si="64"/>
        <v>-1176.7910599999996</v>
      </c>
      <c r="AC55" s="59">
        <f>SUM(AC56:AC65)</f>
        <v>2870</v>
      </c>
      <c r="AD55" s="59">
        <f>SUM(AD56:AD65)</f>
        <v>1452.0899199999999</v>
      </c>
      <c r="AE55" s="59">
        <f>AD55/AC55*100</f>
        <v>50.59546759581881</v>
      </c>
      <c r="AF55" s="59">
        <f>AD55-AC55</f>
        <v>-1417.9100800000001</v>
      </c>
      <c r="AG55" s="56">
        <f t="shared" si="3"/>
        <v>20773</v>
      </c>
      <c r="AH55" s="59">
        <f>AH56+AH57+AH58+AH59+AH60+AH61+AH62+AH63+AH64+AH65</f>
        <v>9820.4343700000009</v>
      </c>
      <c r="AI55" s="59">
        <f t="shared" si="71"/>
        <v>47.274993356761186</v>
      </c>
      <c r="AJ55" s="65">
        <f t="shared" si="61"/>
        <v>-10952.565629999999</v>
      </c>
      <c r="AK55" s="59">
        <f>SUM(AK56:AK65)</f>
        <v>375</v>
      </c>
      <c r="AL55" s="59">
        <f>SUM(AL56:AL65)</f>
        <v>82.114999999999995</v>
      </c>
      <c r="AM55" s="59">
        <f>AL55/AK55*100</f>
        <v>21.897333333333332</v>
      </c>
      <c r="AN55" s="59">
        <f>AL55-AK55</f>
        <v>-292.88499999999999</v>
      </c>
      <c r="AO55" s="59">
        <f>SUM(AO56:AO65)</f>
        <v>145</v>
      </c>
      <c r="AP55" s="59">
        <f>SUM(AP56:AP65)</f>
        <v>40.790999999999997</v>
      </c>
      <c r="AQ55" s="59">
        <f>AP55/AO55*100</f>
        <v>28.13172413793103</v>
      </c>
      <c r="AR55" s="59">
        <f>AP55-AO55</f>
        <v>-104.209</v>
      </c>
      <c r="AS55" s="59">
        <f>SUM(AS56:AS65)</f>
        <v>400</v>
      </c>
      <c r="AT55" s="59">
        <f>SUM(AT56:AT65)</f>
        <v>46.530660000000005</v>
      </c>
      <c r="AU55" s="59">
        <f t="shared" si="72"/>
        <v>11.632665000000001</v>
      </c>
      <c r="AV55" s="59">
        <f t="shared" si="73"/>
        <v>-353.46933999999999</v>
      </c>
      <c r="AW55" s="59">
        <f>SUM(AW56:AW65)</f>
        <v>380</v>
      </c>
      <c r="AX55" s="59">
        <f>SUM(AX56:AX65)</f>
        <v>74.473479999999995</v>
      </c>
      <c r="AY55" s="59">
        <f>AX55/AW55*100</f>
        <v>19.598284210526316</v>
      </c>
      <c r="AZ55" s="59">
        <f>AX55-AW55</f>
        <v>-305.52652</v>
      </c>
      <c r="BA55" s="56">
        <f t="shared" si="8"/>
        <v>1300</v>
      </c>
      <c r="BB55" s="59">
        <f>SUM(BB56:BB65)</f>
        <v>243.91014000000001</v>
      </c>
      <c r="BC55" s="59">
        <f>BB55/BA55*100</f>
        <v>18.762318461538463</v>
      </c>
      <c r="BD55" s="59">
        <f>BB55-BA55</f>
        <v>-1056.08986</v>
      </c>
      <c r="BE55" s="59">
        <f>SUM(BE56:BE65)</f>
        <v>0</v>
      </c>
      <c r="BF55" s="59">
        <f>SUM(BF56:BF65)</f>
        <v>23.528750000000002</v>
      </c>
      <c r="BG55" s="59" t="e">
        <f>BF55/BE55*100</f>
        <v>#DIV/0!</v>
      </c>
      <c r="BH55" s="59">
        <f>BF55-BE55</f>
        <v>23.528750000000002</v>
      </c>
      <c r="BI55" s="59">
        <f>SUM(BI56:BI65)</f>
        <v>0</v>
      </c>
      <c r="BJ55" s="59">
        <f>SUM(BJ56:BJ65)</f>
        <v>321.36653999999999</v>
      </c>
      <c r="BK55" s="59" t="e">
        <f>BJ55/BI55*100</f>
        <v>#DIV/0!</v>
      </c>
      <c r="BL55" s="59">
        <f>BJ55-BI55</f>
        <v>321.36653999999999</v>
      </c>
      <c r="BM55" s="59">
        <f>SUM(BM56:BM65)</f>
        <v>0</v>
      </c>
      <c r="BN55" s="59">
        <f>SUM(BN56:BN65)</f>
        <v>8.8775999999999993</v>
      </c>
      <c r="BO55" s="59"/>
      <c r="BP55" s="59">
        <f t="shared" si="74"/>
        <v>8.8775999999999993</v>
      </c>
      <c r="BQ55" s="96">
        <f>SUM(BQ56:BQ65)</f>
        <v>17.8</v>
      </c>
      <c r="BR55" s="96">
        <f>SUM(BR56:BR65)</f>
        <v>7.4499999999999993</v>
      </c>
      <c r="BS55" s="59">
        <f t="shared" si="75"/>
        <v>41.853932584269657</v>
      </c>
      <c r="BT55" s="65">
        <f t="shared" si="65"/>
        <v>-10.350000000000001</v>
      </c>
      <c r="BU55" s="59">
        <f>SUM(BU56:BU65)</f>
        <v>460</v>
      </c>
      <c r="BV55" s="96">
        <f>SUM(BV56:BV65)</f>
        <v>239.79</v>
      </c>
      <c r="BW55" s="60">
        <f>BV55/BU55*100</f>
        <v>52.12826086956521</v>
      </c>
      <c r="BX55" s="65">
        <f t="shared" si="20"/>
        <v>-220.21</v>
      </c>
      <c r="BY55" s="96">
        <f>SUM(BY56:BY65)</f>
        <v>6.5</v>
      </c>
      <c r="BZ55" s="96">
        <f>SUM(BZ56:BZ65)</f>
        <v>9.98</v>
      </c>
      <c r="CA55" s="60">
        <f>BZ55/BY55*100</f>
        <v>153.53846153846155</v>
      </c>
      <c r="CB55" s="65">
        <f>BZ55-BY55</f>
        <v>3.4800000000000004</v>
      </c>
      <c r="CC55" s="56">
        <f t="shared" si="35"/>
        <v>22557.3</v>
      </c>
      <c r="CD55" s="59">
        <f>CD56+CD57+CD58+CD59+CD60+CD61+CD62+CD63+CD64+CD65</f>
        <v>10675.337399999999</v>
      </c>
      <c r="CE55" s="59">
        <f t="shared" si="13"/>
        <v>47.3254219254964</v>
      </c>
      <c r="CF55" s="59">
        <f t="shared" si="14"/>
        <v>-11881.962600000001</v>
      </c>
      <c r="CG55" s="83">
        <v>32.200000000000003</v>
      </c>
      <c r="CH55" s="79">
        <f t="shared" si="16"/>
        <v>10675.3374</v>
      </c>
      <c r="CI55" s="79">
        <f t="shared" si="17"/>
        <v>22557.300000000003</v>
      </c>
      <c r="CK55" s="88">
        <f t="shared" si="15"/>
        <v>10675.3374</v>
      </c>
    </row>
    <row r="56" spans="1:89">
      <c r="A56" s="64"/>
      <c r="B56" s="188" t="s">
        <v>114</v>
      </c>
      <c r="C56" s="189"/>
      <c r="D56" s="190"/>
      <c r="E56" s="51">
        <v>850</v>
      </c>
      <c r="F56" s="51">
        <v>277.71125000000001</v>
      </c>
      <c r="G56" s="51">
        <f>F56/E56*100</f>
        <v>32.671911764705882</v>
      </c>
      <c r="H56" s="51">
        <f>F56-E56</f>
        <v>-572.28874999999994</v>
      </c>
      <c r="I56" s="51">
        <v>2500</v>
      </c>
      <c r="J56" s="51">
        <v>808.99824999999998</v>
      </c>
      <c r="K56" s="51">
        <f t="shared" si="76"/>
        <v>32.359929999999999</v>
      </c>
      <c r="L56" s="64">
        <f t="shared" si="66"/>
        <v>-1691.0017499999999</v>
      </c>
      <c r="M56" s="51">
        <v>4200</v>
      </c>
      <c r="N56" s="51">
        <v>1772.15509</v>
      </c>
      <c r="O56" s="51">
        <f t="shared" si="67"/>
        <v>42.194168809523809</v>
      </c>
      <c r="P56" s="64">
        <f t="shared" si="23"/>
        <v>-2427.8449099999998</v>
      </c>
      <c r="Q56" s="51">
        <v>4058</v>
      </c>
      <c r="R56" s="51">
        <v>1153.4000000000001</v>
      </c>
      <c r="S56" s="51">
        <f t="shared" si="68"/>
        <v>28.422868408082802</v>
      </c>
      <c r="T56" s="64">
        <f>R56-Q56</f>
        <v>-2904.6</v>
      </c>
      <c r="U56" s="51">
        <v>850</v>
      </c>
      <c r="V56" s="51">
        <v>297.70742000000001</v>
      </c>
      <c r="W56" s="51">
        <f>V56/U56*100</f>
        <v>35.024402352941181</v>
      </c>
      <c r="X56" s="64">
        <f>V56-U56</f>
        <v>-552.29258000000004</v>
      </c>
      <c r="Y56" s="51">
        <v>2950</v>
      </c>
      <c r="Z56" s="51">
        <v>1850.6519900000001</v>
      </c>
      <c r="AA56" s="51">
        <f t="shared" si="69"/>
        <v>62.733965762711861</v>
      </c>
      <c r="AB56" s="64">
        <f t="shared" si="64"/>
        <v>-1099.3480099999999</v>
      </c>
      <c r="AC56" s="51">
        <v>2500</v>
      </c>
      <c r="AD56" s="51">
        <v>1102.83943</v>
      </c>
      <c r="AE56" s="51">
        <f t="shared" si="70"/>
        <v>44.113577199999995</v>
      </c>
      <c r="AF56" s="64">
        <f>AD56-AC56</f>
        <v>-1397.16057</v>
      </c>
      <c r="AG56" s="49">
        <f t="shared" si="3"/>
        <v>17908</v>
      </c>
      <c r="AH56" s="51">
        <f t="shared" ref="AH56:AH65" si="77">F56+J56+N56+R56+V56+Z56+AD56</f>
        <v>7263.4634300000007</v>
      </c>
      <c r="AI56" s="51">
        <f t="shared" si="71"/>
        <v>40.559880667857946</v>
      </c>
      <c r="AJ56" s="64">
        <f t="shared" si="61"/>
        <v>-10644.53657</v>
      </c>
      <c r="AK56" s="51">
        <v>275</v>
      </c>
      <c r="AL56" s="51"/>
      <c r="AM56" s="51">
        <f>AL56/AK56*100</f>
        <v>0</v>
      </c>
      <c r="AN56" s="51">
        <f>AL56-AK56</f>
        <v>-275</v>
      </c>
      <c r="AO56" s="51">
        <v>75</v>
      </c>
      <c r="AP56" s="51">
        <v>6.4909999999999997</v>
      </c>
      <c r="AQ56" s="51"/>
      <c r="AR56" s="51">
        <f>AP56-AO56</f>
        <v>-68.509</v>
      </c>
      <c r="AS56" s="51">
        <v>250</v>
      </c>
      <c r="AT56" s="51"/>
      <c r="AU56" s="51">
        <f t="shared" si="72"/>
        <v>0</v>
      </c>
      <c r="AV56" s="51">
        <f t="shared" si="73"/>
        <v>-250</v>
      </c>
      <c r="AW56" s="51">
        <v>280</v>
      </c>
      <c r="AX56" s="51"/>
      <c r="AY56" s="51"/>
      <c r="AZ56" s="51">
        <f>AX56-AW56</f>
        <v>-280</v>
      </c>
      <c r="BA56" s="49">
        <f t="shared" si="8"/>
        <v>880</v>
      </c>
      <c r="BB56" s="51">
        <f t="shared" ref="BB56:BB65" si="78">AL56+AP56+AT56+AX56</f>
        <v>6.4909999999999997</v>
      </c>
      <c r="BC56" s="51">
        <f>BB56/BA56*100</f>
        <v>0.7376136363636363</v>
      </c>
      <c r="BD56" s="51">
        <f>BB56-BA56</f>
        <v>-873.50900000000001</v>
      </c>
      <c r="BE56" s="51"/>
      <c r="BF56" s="51">
        <v>12.02875</v>
      </c>
      <c r="BG56" s="51"/>
      <c r="BH56" s="51">
        <f>BF56-BE56</f>
        <v>12.02875</v>
      </c>
      <c r="BI56" s="51"/>
      <c r="BJ56" s="51">
        <v>15.596539999999999</v>
      </c>
      <c r="BK56" s="51"/>
      <c r="BL56" s="51">
        <f>BJ56-BI56</f>
        <v>15.596539999999999</v>
      </c>
      <c r="BM56" s="51"/>
      <c r="BN56" s="51"/>
      <c r="BO56" s="51"/>
      <c r="BP56" s="51">
        <f t="shared" si="74"/>
        <v>0</v>
      </c>
      <c r="BQ56" s="51"/>
      <c r="BR56" s="51"/>
      <c r="BS56" s="51"/>
      <c r="BT56" s="64">
        <f t="shared" si="65"/>
        <v>0</v>
      </c>
      <c r="BU56" s="51"/>
      <c r="BV56" s="95"/>
      <c r="BW56" s="53"/>
      <c r="BX56" s="64">
        <f t="shared" si="20"/>
        <v>0</v>
      </c>
      <c r="BY56" s="64"/>
      <c r="BZ56" s="97"/>
      <c r="CA56" s="64"/>
      <c r="CB56" s="64"/>
      <c r="CC56" s="49">
        <f t="shared" si="35"/>
        <v>18788</v>
      </c>
      <c r="CD56" s="51">
        <f>R56+V56+Z56+AD56+BR56+BV56+F56+J56+N56+AL56+BZ56+AP56+AT56+AX56+BF56+BJ56</f>
        <v>7297.5797200000006</v>
      </c>
      <c r="CE56" s="51">
        <f t="shared" si="13"/>
        <v>38.841705982542052</v>
      </c>
      <c r="CF56" s="51">
        <f t="shared" si="14"/>
        <v>-11490.420279999998</v>
      </c>
      <c r="CH56" s="84">
        <f t="shared" si="16"/>
        <v>7297.5797200000006</v>
      </c>
      <c r="CI56" s="79">
        <f t="shared" si="17"/>
        <v>18788</v>
      </c>
      <c r="CK56" s="88">
        <f t="shared" si="15"/>
        <v>7297.5797200000006</v>
      </c>
    </row>
    <row r="57" spans="1:89">
      <c r="A57" s="64"/>
      <c r="B57" s="188" t="s">
        <v>300</v>
      </c>
      <c r="C57" s="189"/>
      <c r="D57" s="190"/>
      <c r="E57" s="51">
        <v>100</v>
      </c>
      <c r="F57" s="51">
        <v>88.147000000000006</v>
      </c>
      <c r="G57" s="51"/>
      <c r="H57" s="51">
        <f>F57-E57</f>
        <v>-11.852999999999994</v>
      </c>
      <c r="I57" s="51">
        <v>200</v>
      </c>
      <c r="J57" s="51">
        <v>288.42732000000001</v>
      </c>
      <c r="K57" s="51">
        <f t="shared" si="76"/>
        <v>144.21366</v>
      </c>
      <c r="L57" s="64">
        <f t="shared" si="66"/>
        <v>88.427320000000009</v>
      </c>
      <c r="M57" s="51">
        <v>450</v>
      </c>
      <c r="N57" s="51">
        <v>263.50200000000001</v>
      </c>
      <c r="O57" s="51">
        <f t="shared" si="67"/>
        <v>58.555999999999997</v>
      </c>
      <c r="P57" s="64">
        <f t="shared" si="23"/>
        <v>-186.49799999999999</v>
      </c>
      <c r="Q57" s="51">
        <v>450</v>
      </c>
      <c r="R57" s="51">
        <v>713.35</v>
      </c>
      <c r="S57" s="51">
        <f t="shared" si="68"/>
        <v>158.52222222222224</v>
      </c>
      <c r="T57" s="64">
        <f>R57-Q57</f>
        <v>263.35000000000002</v>
      </c>
      <c r="U57" s="51">
        <v>100</v>
      </c>
      <c r="V57" s="51">
        <v>129.72718</v>
      </c>
      <c r="W57" s="51">
        <f>V57/U57*100</f>
        <v>129.72718</v>
      </c>
      <c r="X57" s="64">
        <f>V57-U57</f>
        <v>29.727180000000004</v>
      </c>
      <c r="Y57" s="51">
        <v>250</v>
      </c>
      <c r="Z57" s="51">
        <v>289.99400000000003</v>
      </c>
      <c r="AA57" s="51">
        <f t="shared" si="69"/>
        <v>115.99760000000001</v>
      </c>
      <c r="AB57" s="64">
        <f t="shared" si="64"/>
        <v>39.994000000000028</v>
      </c>
      <c r="AC57" s="51">
        <v>200</v>
      </c>
      <c r="AD57" s="51">
        <v>119.36112</v>
      </c>
      <c r="AE57" s="51">
        <f t="shared" si="70"/>
        <v>59.680560000000007</v>
      </c>
      <c r="AF57" s="64">
        <f>AD57-AC57</f>
        <v>-80.63888</v>
      </c>
      <c r="AG57" s="49">
        <f t="shared" si="3"/>
        <v>1750</v>
      </c>
      <c r="AH57" s="51">
        <f t="shared" si="77"/>
        <v>1892.5086200000001</v>
      </c>
      <c r="AI57" s="51">
        <f t="shared" si="71"/>
        <v>108.14334971428572</v>
      </c>
      <c r="AJ57" s="64">
        <f t="shared" si="61"/>
        <v>142.50862000000006</v>
      </c>
      <c r="AK57" s="51"/>
      <c r="AL57" s="51">
        <f>31.95+2.332</f>
        <v>34.281999999999996</v>
      </c>
      <c r="AM57" s="51" t="e">
        <f>AL57/AK57*100</f>
        <v>#DIV/0!</v>
      </c>
      <c r="AN57" s="51">
        <f>AL57-AK57</f>
        <v>34.281999999999996</v>
      </c>
      <c r="AO57" s="51"/>
      <c r="AP57" s="51">
        <v>5.5</v>
      </c>
      <c r="AQ57" s="51" t="e">
        <f>AP57/AO57*100</f>
        <v>#DIV/0!</v>
      </c>
      <c r="AR57" s="51">
        <f>AP57-AO57</f>
        <v>5.5</v>
      </c>
      <c r="AS57" s="51"/>
      <c r="AT57" s="51">
        <v>11.505000000000001</v>
      </c>
      <c r="AU57" s="51" t="e">
        <f t="shared" si="72"/>
        <v>#DIV/0!</v>
      </c>
      <c r="AV57" s="51">
        <f t="shared" si="73"/>
        <v>11.505000000000001</v>
      </c>
      <c r="AW57" s="51"/>
      <c r="AX57" s="51">
        <v>57.415480000000002</v>
      </c>
      <c r="AY57" s="51" t="e">
        <f>AX57/AW57*100</f>
        <v>#DIV/0!</v>
      </c>
      <c r="AZ57" s="51">
        <f>AX57-AW57</f>
        <v>57.415480000000002</v>
      </c>
      <c r="BA57" s="49">
        <f t="shared" si="8"/>
        <v>0</v>
      </c>
      <c r="BB57" s="51">
        <f t="shared" si="78"/>
        <v>108.70248000000001</v>
      </c>
      <c r="BC57" s="51" t="e">
        <f>BB57/BA57*100</f>
        <v>#DIV/0!</v>
      </c>
      <c r="BD57" s="51">
        <f>BB57-BA57</f>
        <v>108.70248000000001</v>
      </c>
      <c r="BE57" s="51"/>
      <c r="BF57" s="51">
        <v>9</v>
      </c>
      <c r="BG57" s="51" t="e">
        <f>BF57/BE57*100</f>
        <v>#DIV/0!</v>
      </c>
      <c r="BH57" s="51">
        <f>BF57-BE57</f>
        <v>9</v>
      </c>
      <c r="BI57" s="51"/>
      <c r="BJ57" s="51">
        <v>128.51187999999999</v>
      </c>
      <c r="BK57" s="51" t="e">
        <f>BJ57/BI57*100</f>
        <v>#DIV/0!</v>
      </c>
      <c r="BL57" s="51">
        <f>BJ57-BI57</f>
        <v>128.51187999999999</v>
      </c>
      <c r="BM57" s="51"/>
      <c r="BN57" s="51">
        <v>8.8775999999999993</v>
      </c>
      <c r="BO57" s="51"/>
      <c r="BP57" s="51">
        <f t="shared" si="74"/>
        <v>8.8775999999999993</v>
      </c>
      <c r="BQ57" s="95">
        <v>7.8</v>
      </c>
      <c r="BR57" s="95">
        <v>1.1499999999999999</v>
      </c>
      <c r="BS57" s="51">
        <f t="shared" si="75"/>
        <v>14.743589743589745</v>
      </c>
      <c r="BT57" s="64">
        <f t="shared" si="65"/>
        <v>-6.65</v>
      </c>
      <c r="BU57" s="51">
        <v>85</v>
      </c>
      <c r="BV57" s="95">
        <v>33.799999999999997</v>
      </c>
      <c r="BW57" s="53">
        <f>BV57/BU57*100</f>
        <v>39.764705882352935</v>
      </c>
      <c r="BX57" s="64">
        <f t="shared" si="20"/>
        <v>-51.2</v>
      </c>
      <c r="BY57" s="97">
        <v>6.5</v>
      </c>
      <c r="BZ57" s="97">
        <v>8.32</v>
      </c>
      <c r="CA57" s="64"/>
      <c r="CB57" s="64"/>
      <c r="CC57" s="49">
        <f t="shared" si="35"/>
        <v>1849.3</v>
      </c>
      <c r="CD57" s="51">
        <f>R57+V57+Z57+AD57+BR57+BV57+F57+J57+N57+AL57+BZ57+AP57+AT57+AX57+BF57+BJ57+BN57</f>
        <v>2190.8705799999998</v>
      </c>
      <c r="CE57" s="51">
        <f t="shared" si="13"/>
        <v>118.47026334288648</v>
      </c>
      <c r="CF57" s="51">
        <f t="shared" si="14"/>
        <v>341.57057999999984</v>
      </c>
      <c r="CH57" s="84">
        <f t="shared" si="16"/>
        <v>2190.8705800000002</v>
      </c>
      <c r="CI57" s="79">
        <f t="shared" si="17"/>
        <v>1849.3000000000002</v>
      </c>
      <c r="CK57" s="88">
        <f t="shared" si="15"/>
        <v>2190.8705800000002</v>
      </c>
    </row>
    <row r="58" spans="1:89">
      <c r="A58" s="64"/>
      <c r="B58" s="188" t="s">
        <v>115</v>
      </c>
      <c r="C58" s="189"/>
      <c r="D58" s="190"/>
      <c r="E58" s="51">
        <v>15</v>
      </c>
      <c r="F58" s="51">
        <v>3.26</v>
      </c>
      <c r="G58" s="51">
        <f>F58/E58*100</f>
        <v>21.733333333333331</v>
      </c>
      <c r="H58" s="51">
        <f t="shared" ref="H58:H65" si="79">F58-E58</f>
        <v>-11.74</v>
      </c>
      <c r="I58" s="51">
        <v>20</v>
      </c>
      <c r="J58" s="51">
        <v>23.530999999999999</v>
      </c>
      <c r="K58" s="51">
        <f t="shared" si="76"/>
        <v>117.655</v>
      </c>
      <c r="L58" s="64">
        <f t="shared" si="66"/>
        <v>3.5309999999999988</v>
      </c>
      <c r="M58" s="51">
        <v>30</v>
      </c>
      <c r="N58" s="51">
        <v>12.411</v>
      </c>
      <c r="O58" s="51">
        <f t="shared" si="67"/>
        <v>41.370000000000005</v>
      </c>
      <c r="P58" s="64">
        <f t="shared" si="23"/>
        <v>-17.588999999999999</v>
      </c>
      <c r="Q58" s="51">
        <v>30</v>
      </c>
      <c r="R58" s="51">
        <v>8.1890000000000001</v>
      </c>
      <c r="S58" s="51">
        <f>R58/Q58*100</f>
        <v>27.29666666666667</v>
      </c>
      <c r="T58" s="64">
        <f t="shared" ref="T58:T65" si="80">R58-Q58</f>
        <v>-21.811</v>
      </c>
      <c r="U58" s="51">
        <v>15</v>
      </c>
      <c r="V58" s="51"/>
      <c r="W58" s="51">
        <f>V58/U58*100</f>
        <v>0</v>
      </c>
      <c r="X58" s="64">
        <f t="shared" ref="X58:X65" si="81">V58-U58</f>
        <v>-15</v>
      </c>
      <c r="Y58" s="51">
        <v>25</v>
      </c>
      <c r="Z58" s="51">
        <v>1.8</v>
      </c>
      <c r="AA58" s="51">
        <f t="shared" si="69"/>
        <v>7.2000000000000011</v>
      </c>
      <c r="AB58" s="64">
        <f t="shared" si="64"/>
        <v>-23.2</v>
      </c>
      <c r="AC58" s="51">
        <v>20</v>
      </c>
      <c r="AD58" s="51"/>
      <c r="AE58" s="51">
        <f t="shared" si="70"/>
        <v>0</v>
      </c>
      <c r="AF58" s="64">
        <f>AD58-AC58</f>
        <v>-20</v>
      </c>
      <c r="AG58" s="49">
        <f t="shared" si="3"/>
        <v>155</v>
      </c>
      <c r="AH58" s="51">
        <f t="shared" si="77"/>
        <v>49.190999999999995</v>
      </c>
      <c r="AI58" s="51">
        <f t="shared" si="71"/>
        <v>31.736129032258059</v>
      </c>
      <c r="AJ58" s="64">
        <f t="shared" si="61"/>
        <v>-105.809</v>
      </c>
      <c r="AK58" s="51"/>
      <c r="AL58" s="51"/>
      <c r="AM58" s="51"/>
      <c r="AN58" s="51">
        <f t="shared" ref="AN58:AN65" si="82">AL58-AK58</f>
        <v>0</v>
      </c>
      <c r="AO58" s="51"/>
      <c r="AP58" s="51"/>
      <c r="AQ58" s="51"/>
      <c r="AR58" s="51">
        <f t="shared" ref="AR58:AR65" si="83">AP58-AO58</f>
        <v>0</v>
      </c>
      <c r="AS58" s="51"/>
      <c r="AT58" s="51"/>
      <c r="AU58" s="51"/>
      <c r="AV58" s="51">
        <f t="shared" ref="AV58:AV65" si="84">AT58-AS58</f>
        <v>0</v>
      </c>
      <c r="AW58" s="51"/>
      <c r="AX58" s="51">
        <v>2.3879999999999999</v>
      </c>
      <c r="AY58" s="51"/>
      <c r="AZ58" s="51">
        <f t="shared" ref="AZ58:AZ65" si="85">AX58-AW58</f>
        <v>2.3879999999999999</v>
      </c>
      <c r="BA58" s="49">
        <f t="shared" si="8"/>
        <v>0</v>
      </c>
      <c r="BB58" s="51">
        <f t="shared" si="78"/>
        <v>2.3879999999999999</v>
      </c>
      <c r="BC58" s="51"/>
      <c r="BD58" s="51">
        <f t="shared" ref="BD58:BD65" si="86">BB58-BA58</f>
        <v>2.3879999999999999</v>
      </c>
      <c r="BE58" s="51"/>
      <c r="BF58" s="51">
        <v>2.5</v>
      </c>
      <c r="BG58" s="51"/>
      <c r="BH58" s="51">
        <f t="shared" ref="BH58:BH65" si="87">BF58-BE58</f>
        <v>2.5</v>
      </c>
      <c r="BI58" s="51"/>
      <c r="BJ58" s="51"/>
      <c r="BK58" s="51"/>
      <c r="BL58" s="51">
        <f t="shared" ref="BL58:BL65" si="88">BJ58-BI58</f>
        <v>0</v>
      </c>
      <c r="BM58" s="51"/>
      <c r="BN58" s="51"/>
      <c r="BO58" s="51"/>
      <c r="BP58" s="51">
        <f t="shared" ref="BP58:BP65" si="89">BN58-BM58</f>
        <v>0</v>
      </c>
      <c r="BQ58" s="51"/>
      <c r="BR58" s="51"/>
      <c r="BS58" s="51"/>
      <c r="BT58" s="64"/>
      <c r="BU58" s="51"/>
      <c r="BV58" s="95"/>
      <c r="BW58" s="53"/>
      <c r="BX58" s="64">
        <f t="shared" si="20"/>
        <v>0</v>
      </c>
      <c r="BY58" s="64"/>
      <c r="BZ58" s="64"/>
      <c r="CA58" s="64"/>
      <c r="CB58" s="64"/>
      <c r="CC58" s="49">
        <f t="shared" si="35"/>
        <v>155</v>
      </c>
      <c r="CD58" s="51">
        <f>R58+V58+Z58+AD58+BR58+BV58+F58+J58+N58+AL58+BZ58+AP58+AT58+AX58+BF58+BJ58+BN58</f>
        <v>54.079000000000001</v>
      </c>
      <c r="CE58" s="51">
        <f t="shared" si="13"/>
        <v>34.88967741935484</v>
      </c>
      <c r="CF58" s="51">
        <f t="shared" si="14"/>
        <v>-100.92099999999999</v>
      </c>
      <c r="CH58" s="84">
        <f t="shared" si="16"/>
        <v>54.078999999999994</v>
      </c>
      <c r="CI58" s="79">
        <f t="shared" si="17"/>
        <v>155</v>
      </c>
      <c r="CK58" s="88">
        <f t="shared" si="15"/>
        <v>54.078999999999994</v>
      </c>
    </row>
    <row r="59" spans="1:89">
      <c r="A59" s="64"/>
      <c r="B59" s="188" t="s">
        <v>116</v>
      </c>
      <c r="C59" s="189"/>
      <c r="D59" s="190"/>
      <c r="E59" s="51">
        <v>20</v>
      </c>
      <c r="F59" s="51"/>
      <c r="G59" s="51">
        <f>F59/E59*100</f>
        <v>0</v>
      </c>
      <c r="H59" s="51">
        <f t="shared" si="79"/>
        <v>-20</v>
      </c>
      <c r="I59" s="51">
        <v>50</v>
      </c>
      <c r="J59" s="51">
        <v>103</v>
      </c>
      <c r="K59" s="51">
        <f t="shared" si="76"/>
        <v>206</v>
      </c>
      <c r="L59" s="64">
        <f t="shared" ref="L59:L65" si="90">J59-I59</f>
        <v>53</v>
      </c>
      <c r="M59" s="51">
        <v>70</v>
      </c>
      <c r="N59" s="51"/>
      <c r="O59" s="51">
        <f t="shared" si="67"/>
        <v>0</v>
      </c>
      <c r="P59" s="64">
        <f t="shared" ref="P59:P65" si="91">N59-M59</f>
        <v>-70</v>
      </c>
      <c r="Q59" s="51">
        <v>70</v>
      </c>
      <c r="R59" s="51">
        <v>108.036</v>
      </c>
      <c r="S59" s="51">
        <f>R59/Q59*100</f>
        <v>154.33714285714285</v>
      </c>
      <c r="T59" s="64">
        <f t="shared" si="80"/>
        <v>38.036000000000001</v>
      </c>
      <c r="U59" s="51">
        <v>20</v>
      </c>
      <c r="V59" s="51"/>
      <c r="W59" s="51"/>
      <c r="X59" s="64">
        <f t="shared" si="81"/>
        <v>-20</v>
      </c>
      <c r="Y59" s="51">
        <v>60</v>
      </c>
      <c r="Z59" s="51">
        <v>17.565950000000001</v>
      </c>
      <c r="AA59" s="51"/>
      <c r="AB59" s="64">
        <f t="shared" ref="AB59:AB65" si="92">Z59-Y59</f>
        <v>-42.434049999999999</v>
      </c>
      <c r="AC59" s="51">
        <v>50</v>
      </c>
      <c r="AD59" s="51">
        <v>56.37</v>
      </c>
      <c r="AE59" s="51">
        <f>AD59/AC59*100</f>
        <v>112.74</v>
      </c>
      <c r="AF59" s="64">
        <f t="shared" ref="AF59:AF65" si="93">AD59-AC59</f>
        <v>6.3699999999999974</v>
      </c>
      <c r="AG59" s="49">
        <f t="shared" si="3"/>
        <v>340</v>
      </c>
      <c r="AH59" s="51">
        <f t="shared" si="77"/>
        <v>284.97194999999999</v>
      </c>
      <c r="AI59" s="51">
        <f t="shared" ref="AI59:AI66" si="94">AH59/AG59*100</f>
        <v>83.815279411764692</v>
      </c>
      <c r="AJ59" s="64">
        <f t="shared" si="61"/>
        <v>-55.028050000000007</v>
      </c>
      <c r="AK59" s="51"/>
      <c r="AL59" s="51">
        <v>21.9</v>
      </c>
      <c r="AM59" s="51"/>
      <c r="AN59" s="51">
        <f t="shared" si="82"/>
        <v>21.9</v>
      </c>
      <c r="AO59" s="51"/>
      <c r="AP59" s="51"/>
      <c r="AQ59" s="51"/>
      <c r="AR59" s="51">
        <f t="shared" si="83"/>
        <v>0</v>
      </c>
      <c r="AS59" s="51"/>
      <c r="AT59" s="51"/>
      <c r="AU59" s="51"/>
      <c r="AV59" s="51">
        <f t="shared" si="84"/>
        <v>0</v>
      </c>
      <c r="AW59" s="51"/>
      <c r="AX59" s="51">
        <v>14.67</v>
      </c>
      <c r="AY59" s="51" t="e">
        <f>AX59/AW59*100</f>
        <v>#DIV/0!</v>
      </c>
      <c r="AZ59" s="51">
        <f t="shared" si="85"/>
        <v>14.67</v>
      </c>
      <c r="BA59" s="49">
        <f t="shared" si="8"/>
        <v>0</v>
      </c>
      <c r="BB59" s="51">
        <f t="shared" si="78"/>
        <v>36.57</v>
      </c>
      <c r="BC59" s="51" t="e">
        <f>BB59/BA59*100</f>
        <v>#DIV/0!</v>
      </c>
      <c r="BD59" s="51">
        <f t="shared" si="86"/>
        <v>36.57</v>
      </c>
      <c r="BE59" s="51"/>
      <c r="BF59" s="51"/>
      <c r="BG59" s="51"/>
      <c r="BH59" s="51">
        <f t="shared" si="87"/>
        <v>0</v>
      </c>
      <c r="BI59" s="51"/>
      <c r="BJ59" s="51">
        <v>177.25811999999999</v>
      </c>
      <c r="BK59" s="51"/>
      <c r="BL59" s="51">
        <f t="shared" si="88"/>
        <v>177.25811999999999</v>
      </c>
      <c r="BM59" s="51"/>
      <c r="BN59" s="51"/>
      <c r="BO59" s="51"/>
      <c r="BP59" s="51">
        <f t="shared" si="89"/>
        <v>0</v>
      </c>
      <c r="BQ59" s="51"/>
      <c r="BR59" s="51"/>
      <c r="BS59" s="51"/>
      <c r="BT59" s="64"/>
      <c r="BU59" s="51">
        <v>50</v>
      </c>
      <c r="BV59" s="95">
        <v>21.195</v>
      </c>
      <c r="BW59" s="53"/>
      <c r="BX59" s="64">
        <f t="shared" si="20"/>
        <v>-28.805</v>
      </c>
      <c r="BY59" s="64"/>
      <c r="BZ59" s="64"/>
      <c r="CA59" s="64"/>
      <c r="CB59" s="64"/>
      <c r="CC59" s="49">
        <f t="shared" si="35"/>
        <v>390</v>
      </c>
      <c r="CD59" s="51">
        <f>R59+V59+Z59+AD59+BR59+BV59+F59+J59+N59+AL59+BZ59+AP59+AT59+AX59+BF59+BJ59+BN59</f>
        <v>519.99506999999994</v>
      </c>
      <c r="CE59" s="51">
        <f t="shared" si="13"/>
        <v>133.33206923076921</v>
      </c>
      <c r="CF59" s="51">
        <f t="shared" si="14"/>
        <v>129.99506999999994</v>
      </c>
      <c r="CH59" s="84">
        <f t="shared" si="16"/>
        <v>519.99507000000006</v>
      </c>
      <c r="CI59" s="79">
        <f t="shared" si="17"/>
        <v>390</v>
      </c>
      <c r="CK59" s="88">
        <f t="shared" si="15"/>
        <v>519.99507000000006</v>
      </c>
    </row>
    <row r="60" spans="1:89">
      <c r="A60" s="64"/>
      <c r="B60" s="188" t="s">
        <v>117</v>
      </c>
      <c r="C60" s="189"/>
      <c r="D60" s="190"/>
      <c r="E60" s="51">
        <v>40</v>
      </c>
      <c r="F60" s="51"/>
      <c r="G60" s="51"/>
      <c r="H60" s="51">
        <f t="shared" si="79"/>
        <v>-40</v>
      </c>
      <c r="I60" s="51">
        <v>100</v>
      </c>
      <c r="J60" s="51">
        <v>16.867999999999999</v>
      </c>
      <c r="K60" s="51">
        <f t="shared" si="76"/>
        <v>16.867999999999999</v>
      </c>
      <c r="L60" s="64">
        <f t="shared" si="90"/>
        <v>-83.132000000000005</v>
      </c>
      <c r="M60" s="51">
        <v>120</v>
      </c>
      <c r="N60" s="51"/>
      <c r="O60" s="51"/>
      <c r="P60" s="64">
        <f t="shared" si="91"/>
        <v>-120</v>
      </c>
      <c r="Q60" s="51">
        <v>120</v>
      </c>
      <c r="R60" s="51">
        <v>47.598999999999997</v>
      </c>
      <c r="S60" s="51"/>
      <c r="T60" s="64">
        <f t="shared" si="80"/>
        <v>-72.40100000000001</v>
      </c>
      <c r="U60" s="51">
        <v>40</v>
      </c>
      <c r="V60" s="51">
        <v>44.116</v>
      </c>
      <c r="W60" s="51"/>
      <c r="X60" s="64">
        <f t="shared" si="81"/>
        <v>4.1159999999999997</v>
      </c>
      <c r="Y60" s="51">
        <v>100</v>
      </c>
      <c r="Z60" s="51">
        <v>48.197000000000003</v>
      </c>
      <c r="AA60" s="51"/>
      <c r="AB60" s="64">
        <f t="shared" si="92"/>
        <v>-51.802999999999997</v>
      </c>
      <c r="AC60" s="51">
        <v>100</v>
      </c>
      <c r="AD60" s="51">
        <v>173.51937000000001</v>
      </c>
      <c r="AE60" s="51">
        <f>AD60/AC60*100</f>
        <v>173.51937000000001</v>
      </c>
      <c r="AF60" s="64">
        <f t="shared" si="93"/>
        <v>73.519370000000009</v>
      </c>
      <c r="AG60" s="49">
        <f t="shared" si="3"/>
        <v>620</v>
      </c>
      <c r="AH60" s="51">
        <f t="shared" si="77"/>
        <v>330.29937000000001</v>
      </c>
      <c r="AI60" s="51"/>
      <c r="AJ60" s="64">
        <f t="shared" si="61"/>
        <v>-289.70062999999999</v>
      </c>
      <c r="AK60" s="51">
        <v>100</v>
      </c>
      <c r="AL60" s="51">
        <v>25.933</v>
      </c>
      <c r="AM60" s="51"/>
      <c r="AN60" s="51">
        <f t="shared" si="82"/>
        <v>-74.067000000000007</v>
      </c>
      <c r="AO60" s="51">
        <v>70</v>
      </c>
      <c r="AP60" s="51">
        <v>28.8</v>
      </c>
      <c r="AQ60" s="51"/>
      <c r="AR60" s="51">
        <f t="shared" si="83"/>
        <v>-41.2</v>
      </c>
      <c r="AS60" s="51">
        <v>150</v>
      </c>
      <c r="AT60" s="51">
        <v>35.025660000000002</v>
      </c>
      <c r="AU60" s="51"/>
      <c r="AV60" s="51">
        <f t="shared" si="84"/>
        <v>-114.97434</v>
      </c>
      <c r="AW60" s="51">
        <v>100</v>
      </c>
      <c r="AX60" s="51"/>
      <c r="AY60" s="51"/>
      <c r="AZ60" s="51">
        <f t="shared" si="85"/>
        <v>-100</v>
      </c>
      <c r="BA60" s="49">
        <f t="shared" si="8"/>
        <v>420</v>
      </c>
      <c r="BB60" s="51">
        <f t="shared" si="78"/>
        <v>89.758660000000006</v>
      </c>
      <c r="BC60" s="51"/>
      <c r="BD60" s="51">
        <f t="shared" si="86"/>
        <v>-330.24133999999998</v>
      </c>
      <c r="BE60" s="51"/>
      <c r="BF60" s="51"/>
      <c r="BG60" s="51"/>
      <c r="BH60" s="51">
        <f t="shared" si="87"/>
        <v>0</v>
      </c>
      <c r="BI60" s="51"/>
      <c r="BJ60" s="51"/>
      <c r="BK60" s="51"/>
      <c r="BL60" s="51">
        <f t="shared" si="88"/>
        <v>0</v>
      </c>
      <c r="BM60" s="51"/>
      <c r="BN60" s="51"/>
      <c r="BO60" s="51"/>
      <c r="BP60" s="51">
        <f t="shared" si="89"/>
        <v>0</v>
      </c>
      <c r="BQ60" s="51">
        <v>10</v>
      </c>
      <c r="BR60" s="51">
        <v>6.3</v>
      </c>
      <c r="BS60" s="51"/>
      <c r="BT60" s="64"/>
      <c r="BU60" s="51">
        <v>130</v>
      </c>
      <c r="BV60" s="95">
        <v>39.83</v>
      </c>
      <c r="BW60" s="53"/>
      <c r="BX60" s="64"/>
      <c r="BY60" s="64"/>
      <c r="BZ60" s="64"/>
      <c r="CA60" s="64"/>
      <c r="CB60" s="64"/>
      <c r="CC60" s="49">
        <f t="shared" si="35"/>
        <v>1180</v>
      </c>
      <c r="CD60" s="51">
        <f t="shared" ref="CD60:CD65" si="95">R60+V60+Z60+AD60+BR60+BV60+F60+J60+N60+AL60+BZ60+AP60+AT60+AX60+BF60</f>
        <v>466.18803000000003</v>
      </c>
      <c r="CE60" s="51">
        <f>CD60/CC60*100</f>
        <v>39.507460169491523</v>
      </c>
      <c r="CF60" s="51">
        <f>CD60-CC60</f>
        <v>-713.81196999999997</v>
      </c>
      <c r="CH60" s="84">
        <f t="shared" si="16"/>
        <v>466.18803000000003</v>
      </c>
      <c r="CI60" s="79">
        <f t="shared" si="17"/>
        <v>1180</v>
      </c>
      <c r="CK60" s="88">
        <f t="shared" si="15"/>
        <v>466.18803000000003</v>
      </c>
    </row>
    <row r="61" spans="1:89" hidden="1">
      <c r="A61" s="64"/>
      <c r="B61" s="188" t="s">
        <v>118</v>
      </c>
      <c r="C61" s="189"/>
      <c r="D61" s="190"/>
      <c r="E61" s="51"/>
      <c r="F61" s="51"/>
      <c r="G61" s="51"/>
      <c r="H61" s="51">
        <f t="shared" si="79"/>
        <v>0</v>
      </c>
      <c r="I61" s="51"/>
      <c r="J61" s="51"/>
      <c r="K61" s="51"/>
      <c r="L61" s="64">
        <f t="shared" si="90"/>
        <v>0</v>
      </c>
      <c r="M61" s="51"/>
      <c r="N61" s="51"/>
      <c r="O61" s="51"/>
      <c r="P61" s="64">
        <f t="shared" si="91"/>
        <v>0</v>
      </c>
      <c r="Q61" s="51"/>
      <c r="R61" s="51"/>
      <c r="S61" s="51"/>
      <c r="T61" s="64">
        <f t="shared" si="80"/>
        <v>0</v>
      </c>
      <c r="U61" s="51"/>
      <c r="V61" s="51"/>
      <c r="W61" s="51"/>
      <c r="X61" s="64">
        <f t="shared" si="81"/>
        <v>0</v>
      </c>
      <c r="Y61" s="51"/>
      <c r="Z61" s="51"/>
      <c r="AA61" s="51"/>
      <c r="AB61" s="64">
        <f t="shared" si="92"/>
        <v>0</v>
      </c>
      <c r="AC61" s="51"/>
      <c r="AD61" s="51"/>
      <c r="AE61" s="51"/>
      <c r="AF61" s="64">
        <f t="shared" si="93"/>
        <v>0</v>
      </c>
      <c r="AG61" s="49">
        <f t="shared" si="3"/>
        <v>0</v>
      </c>
      <c r="AH61" s="51">
        <f t="shared" si="77"/>
        <v>0</v>
      </c>
      <c r="AI61" s="51" t="e">
        <f t="shared" si="94"/>
        <v>#DIV/0!</v>
      </c>
      <c r="AJ61" s="64">
        <f t="shared" si="61"/>
        <v>0</v>
      </c>
      <c r="AK61" s="51"/>
      <c r="AL61" s="51"/>
      <c r="AM61" s="51"/>
      <c r="AN61" s="51">
        <f t="shared" si="82"/>
        <v>0</v>
      </c>
      <c r="AO61" s="51"/>
      <c r="AP61" s="51"/>
      <c r="AQ61" s="51"/>
      <c r="AR61" s="51">
        <f t="shared" si="83"/>
        <v>0</v>
      </c>
      <c r="AS61" s="51"/>
      <c r="AT61" s="51"/>
      <c r="AU61" s="51"/>
      <c r="AV61" s="51">
        <f t="shared" si="84"/>
        <v>0</v>
      </c>
      <c r="AW61" s="51"/>
      <c r="AX61" s="51"/>
      <c r="AY61" s="51"/>
      <c r="AZ61" s="51">
        <f t="shared" si="85"/>
        <v>0</v>
      </c>
      <c r="BA61" s="49">
        <f t="shared" si="8"/>
        <v>0</v>
      </c>
      <c r="BB61" s="51">
        <f t="shared" si="78"/>
        <v>0</v>
      </c>
      <c r="BC61" s="51"/>
      <c r="BD61" s="51">
        <f t="shared" si="86"/>
        <v>0</v>
      </c>
      <c r="BE61" s="51"/>
      <c r="BF61" s="51"/>
      <c r="BG61" s="51"/>
      <c r="BH61" s="51">
        <f t="shared" si="87"/>
        <v>0</v>
      </c>
      <c r="BI61" s="51"/>
      <c r="BJ61" s="51"/>
      <c r="BK61" s="51"/>
      <c r="BL61" s="51">
        <f t="shared" si="88"/>
        <v>0</v>
      </c>
      <c r="BM61" s="51"/>
      <c r="BN61" s="51"/>
      <c r="BO61" s="51"/>
      <c r="BP61" s="51">
        <f t="shared" si="89"/>
        <v>0</v>
      </c>
      <c r="BQ61" s="51"/>
      <c r="BR61" s="51"/>
      <c r="BS61" s="51"/>
      <c r="BT61" s="64"/>
      <c r="BU61" s="51"/>
      <c r="BV61" s="95"/>
      <c r="BW61" s="53"/>
      <c r="BX61" s="64">
        <f t="shared" si="20"/>
        <v>0</v>
      </c>
      <c r="BY61" s="64"/>
      <c r="BZ61" s="64"/>
      <c r="CA61" s="64"/>
      <c r="CB61" s="64"/>
      <c r="CC61" s="49">
        <f t="shared" si="35"/>
        <v>0</v>
      </c>
      <c r="CD61" s="51">
        <f t="shared" si="95"/>
        <v>0</v>
      </c>
      <c r="CE61" s="51" t="e">
        <f>CD61/CC61*100</f>
        <v>#DIV/0!</v>
      </c>
      <c r="CF61" s="51">
        <f>CD61-CC61</f>
        <v>0</v>
      </c>
      <c r="CH61" s="84">
        <f t="shared" si="16"/>
        <v>0</v>
      </c>
      <c r="CI61" s="79">
        <f t="shared" si="17"/>
        <v>0</v>
      </c>
      <c r="CK61" s="88">
        <f t="shared" si="15"/>
        <v>0</v>
      </c>
    </row>
    <row r="62" spans="1:89">
      <c r="A62" s="64"/>
      <c r="B62" s="188" t="s">
        <v>134</v>
      </c>
      <c r="C62" s="189"/>
      <c r="D62" s="190"/>
      <c r="E62" s="51"/>
      <c r="F62" s="51"/>
      <c r="G62" s="51"/>
      <c r="H62" s="51">
        <f t="shared" si="79"/>
        <v>0</v>
      </c>
      <c r="I62" s="51"/>
      <c r="J62" s="51"/>
      <c r="K62" s="51"/>
      <c r="L62" s="64">
        <f t="shared" si="90"/>
        <v>0</v>
      </c>
      <c r="M62" s="51"/>
      <c r="N62" s="51"/>
      <c r="O62" s="51"/>
      <c r="P62" s="64">
        <f t="shared" si="91"/>
        <v>0</v>
      </c>
      <c r="Q62" s="51"/>
      <c r="R62" s="51"/>
      <c r="S62" s="51"/>
      <c r="T62" s="64">
        <f t="shared" si="80"/>
        <v>0</v>
      </c>
      <c r="U62" s="51"/>
      <c r="V62" s="51"/>
      <c r="W62" s="51"/>
      <c r="X62" s="64">
        <f t="shared" si="81"/>
        <v>0</v>
      </c>
      <c r="Y62" s="51"/>
      <c r="Z62" s="51"/>
      <c r="AA62" s="51"/>
      <c r="AB62" s="64">
        <f t="shared" si="92"/>
        <v>0</v>
      </c>
      <c r="AC62" s="51"/>
      <c r="AD62" s="51"/>
      <c r="AE62" s="51"/>
      <c r="AF62" s="64">
        <f t="shared" si="93"/>
        <v>0</v>
      </c>
      <c r="AG62" s="49">
        <f t="shared" si="3"/>
        <v>0</v>
      </c>
      <c r="AH62" s="51">
        <f t="shared" si="77"/>
        <v>0</v>
      </c>
      <c r="AI62" s="51" t="e">
        <f t="shared" si="94"/>
        <v>#DIV/0!</v>
      </c>
      <c r="AJ62" s="64">
        <f t="shared" si="61"/>
        <v>0</v>
      </c>
      <c r="AK62" s="51"/>
      <c r="AL62" s="51"/>
      <c r="AM62" s="51"/>
      <c r="AN62" s="51">
        <f t="shared" si="82"/>
        <v>0</v>
      </c>
      <c r="AO62" s="51"/>
      <c r="AP62" s="51"/>
      <c r="AQ62" s="51"/>
      <c r="AR62" s="51">
        <f t="shared" si="83"/>
        <v>0</v>
      </c>
      <c r="AS62" s="51"/>
      <c r="AT62" s="51"/>
      <c r="AU62" s="51"/>
      <c r="AV62" s="51">
        <f t="shared" si="84"/>
        <v>0</v>
      </c>
      <c r="AW62" s="51"/>
      <c r="AX62" s="51"/>
      <c r="AY62" s="51"/>
      <c r="AZ62" s="51">
        <f t="shared" si="85"/>
        <v>0</v>
      </c>
      <c r="BA62" s="49">
        <f t="shared" si="8"/>
        <v>0</v>
      </c>
      <c r="BB62" s="51">
        <f t="shared" si="78"/>
        <v>0</v>
      </c>
      <c r="BC62" s="51"/>
      <c r="BD62" s="51">
        <f t="shared" si="86"/>
        <v>0</v>
      </c>
      <c r="BE62" s="51"/>
      <c r="BF62" s="51"/>
      <c r="BG62" s="51"/>
      <c r="BH62" s="51">
        <f t="shared" si="87"/>
        <v>0</v>
      </c>
      <c r="BI62" s="51"/>
      <c r="BJ62" s="51"/>
      <c r="BK62" s="51"/>
      <c r="BL62" s="51">
        <f t="shared" si="88"/>
        <v>0</v>
      </c>
      <c r="BM62" s="51"/>
      <c r="BN62" s="51"/>
      <c r="BO62" s="51"/>
      <c r="BP62" s="51">
        <f t="shared" si="89"/>
        <v>0</v>
      </c>
      <c r="BQ62" s="51"/>
      <c r="BR62" s="51"/>
      <c r="BS62" s="51"/>
      <c r="BT62" s="64"/>
      <c r="BU62" s="51"/>
      <c r="BV62" s="95">
        <v>8.4</v>
      </c>
      <c r="BW62" s="53" t="e">
        <f>BV62/BU62*100</f>
        <v>#DIV/0!</v>
      </c>
      <c r="BX62" s="64"/>
      <c r="BY62" s="64"/>
      <c r="BZ62" s="64">
        <v>1.66</v>
      </c>
      <c r="CA62" s="64"/>
      <c r="CB62" s="64"/>
      <c r="CC62" s="49">
        <f t="shared" si="35"/>
        <v>0</v>
      </c>
      <c r="CD62" s="51">
        <f t="shared" si="95"/>
        <v>10.06</v>
      </c>
      <c r="CE62" s="51" t="e">
        <f>CD62/CC62*100</f>
        <v>#DIV/0!</v>
      </c>
      <c r="CF62" s="51">
        <f>CD62-CC62</f>
        <v>10.06</v>
      </c>
      <c r="CH62" s="84">
        <f t="shared" si="16"/>
        <v>10.06</v>
      </c>
      <c r="CI62" s="79">
        <f t="shared" si="17"/>
        <v>0</v>
      </c>
      <c r="CK62" s="88">
        <f t="shared" si="15"/>
        <v>10.06</v>
      </c>
    </row>
    <row r="63" spans="1:89">
      <c r="A63" s="64"/>
      <c r="B63" s="188" t="s">
        <v>65</v>
      </c>
      <c r="C63" s="189"/>
      <c r="D63" s="190"/>
      <c r="E63" s="51"/>
      <c r="F63" s="51"/>
      <c r="G63" s="51"/>
      <c r="H63" s="51">
        <f t="shared" si="79"/>
        <v>0</v>
      </c>
      <c r="I63" s="51"/>
      <c r="J63" s="51"/>
      <c r="K63" s="51"/>
      <c r="L63" s="64">
        <f t="shared" si="90"/>
        <v>0</v>
      </c>
      <c r="M63" s="51"/>
      <c r="N63" s="51"/>
      <c r="O63" s="51"/>
      <c r="P63" s="64">
        <f t="shared" si="91"/>
        <v>0</v>
      </c>
      <c r="Q63" s="51"/>
      <c r="R63" s="51"/>
      <c r="S63" s="51"/>
      <c r="T63" s="64">
        <f t="shared" si="80"/>
        <v>0</v>
      </c>
      <c r="U63" s="51"/>
      <c r="V63" s="51"/>
      <c r="W63" s="51"/>
      <c r="X63" s="64">
        <f t="shared" si="81"/>
        <v>0</v>
      </c>
      <c r="Y63" s="51"/>
      <c r="Z63" s="51"/>
      <c r="AA63" s="51"/>
      <c r="AB63" s="64">
        <f t="shared" si="92"/>
        <v>0</v>
      </c>
      <c r="AC63" s="51"/>
      <c r="AD63" s="51"/>
      <c r="AE63" s="51"/>
      <c r="AF63" s="64">
        <f t="shared" si="93"/>
        <v>0</v>
      </c>
      <c r="AG63" s="49">
        <f t="shared" si="3"/>
        <v>0</v>
      </c>
      <c r="AH63" s="51">
        <f t="shared" si="77"/>
        <v>0</v>
      </c>
      <c r="AI63" s="51"/>
      <c r="AJ63" s="64">
        <f t="shared" si="61"/>
        <v>0</v>
      </c>
      <c r="AK63" s="51"/>
      <c r="AL63" s="51"/>
      <c r="AM63" s="51"/>
      <c r="AN63" s="51">
        <f t="shared" si="82"/>
        <v>0</v>
      </c>
      <c r="AO63" s="51"/>
      <c r="AP63" s="51"/>
      <c r="AQ63" s="51"/>
      <c r="AR63" s="51">
        <f t="shared" si="83"/>
        <v>0</v>
      </c>
      <c r="AS63" s="51"/>
      <c r="AT63" s="51"/>
      <c r="AU63" s="51"/>
      <c r="AV63" s="51">
        <f t="shared" si="84"/>
        <v>0</v>
      </c>
      <c r="AW63" s="51"/>
      <c r="AX63" s="51"/>
      <c r="AY63" s="51"/>
      <c r="AZ63" s="51">
        <f t="shared" si="85"/>
        <v>0</v>
      </c>
      <c r="BA63" s="49">
        <f t="shared" si="8"/>
        <v>0</v>
      </c>
      <c r="BB63" s="51">
        <f t="shared" si="78"/>
        <v>0</v>
      </c>
      <c r="BC63" s="51"/>
      <c r="BD63" s="51">
        <f t="shared" si="86"/>
        <v>0</v>
      </c>
      <c r="BE63" s="51"/>
      <c r="BF63" s="51"/>
      <c r="BG63" s="51"/>
      <c r="BH63" s="51">
        <f t="shared" si="87"/>
        <v>0</v>
      </c>
      <c r="BI63" s="51"/>
      <c r="BJ63" s="51"/>
      <c r="BK63" s="51"/>
      <c r="BL63" s="51">
        <f t="shared" si="88"/>
        <v>0</v>
      </c>
      <c r="BM63" s="51"/>
      <c r="BN63" s="51"/>
      <c r="BO63" s="51"/>
      <c r="BP63" s="51">
        <f t="shared" si="89"/>
        <v>0</v>
      </c>
      <c r="BQ63" s="51"/>
      <c r="BR63" s="51"/>
      <c r="BS63" s="51"/>
      <c r="BT63" s="64"/>
      <c r="BU63" s="51">
        <v>35</v>
      </c>
      <c r="BV63" s="95">
        <v>26.565000000000001</v>
      </c>
      <c r="BW63" s="53">
        <f>BV63/BU63*100</f>
        <v>75.900000000000006</v>
      </c>
      <c r="BX63" s="64">
        <f t="shared" si="20"/>
        <v>-8.4349999999999987</v>
      </c>
      <c r="BY63" s="64"/>
      <c r="BZ63" s="64"/>
      <c r="CA63" s="64"/>
      <c r="CB63" s="64"/>
      <c r="CC63" s="49">
        <f t="shared" si="35"/>
        <v>35</v>
      </c>
      <c r="CD63" s="51">
        <f t="shared" si="95"/>
        <v>26.565000000000001</v>
      </c>
      <c r="CE63" s="51">
        <f t="shared" si="13"/>
        <v>75.900000000000006</v>
      </c>
      <c r="CF63" s="51">
        <f t="shared" si="14"/>
        <v>-8.4349999999999987</v>
      </c>
      <c r="CH63" s="84">
        <f t="shared" si="16"/>
        <v>26.565000000000001</v>
      </c>
      <c r="CI63" s="79">
        <f t="shared" si="17"/>
        <v>35</v>
      </c>
      <c r="CK63" s="88">
        <f t="shared" si="15"/>
        <v>26.565000000000001</v>
      </c>
    </row>
    <row r="64" spans="1:89" hidden="1">
      <c r="A64" s="64"/>
      <c r="B64" s="188" t="s">
        <v>119</v>
      </c>
      <c r="C64" s="189"/>
      <c r="D64" s="190"/>
      <c r="E64" s="51"/>
      <c r="F64" s="51"/>
      <c r="G64" s="51"/>
      <c r="H64" s="51">
        <f t="shared" si="79"/>
        <v>0</v>
      </c>
      <c r="I64" s="51"/>
      <c r="J64" s="51"/>
      <c r="K64" s="51"/>
      <c r="L64" s="64">
        <f t="shared" si="90"/>
        <v>0</v>
      </c>
      <c r="M64" s="51"/>
      <c r="N64" s="51"/>
      <c r="O64" s="51"/>
      <c r="P64" s="64">
        <f t="shared" si="91"/>
        <v>0</v>
      </c>
      <c r="Q64" s="51"/>
      <c r="R64" s="51"/>
      <c r="S64" s="51"/>
      <c r="T64" s="64">
        <f t="shared" si="80"/>
        <v>0</v>
      </c>
      <c r="U64" s="51"/>
      <c r="V64" s="51"/>
      <c r="W64" s="51"/>
      <c r="X64" s="64">
        <f t="shared" si="81"/>
        <v>0</v>
      </c>
      <c r="Y64" s="51"/>
      <c r="Z64" s="51"/>
      <c r="AA64" s="51" t="e">
        <f>Z64/Y64*100</f>
        <v>#DIV/0!</v>
      </c>
      <c r="AB64" s="64">
        <f t="shared" si="92"/>
        <v>0</v>
      </c>
      <c r="AC64" s="51"/>
      <c r="AD64" s="51"/>
      <c r="AE64" s="51"/>
      <c r="AF64" s="64">
        <f t="shared" si="93"/>
        <v>0</v>
      </c>
      <c r="AG64" s="49">
        <f t="shared" si="3"/>
        <v>0</v>
      </c>
      <c r="AH64" s="51">
        <f t="shared" si="77"/>
        <v>0</v>
      </c>
      <c r="AI64" s="51" t="e">
        <f t="shared" si="94"/>
        <v>#DIV/0!</v>
      </c>
      <c r="AJ64" s="64">
        <f t="shared" si="61"/>
        <v>0</v>
      </c>
      <c r="AK64" s="51"/>
      <c r="AL64" s="51"/>
      <c r="AM64" s="51"/>
      <c r="AN64" s="51">
        <f t="shared" si="82"/>
        <v>0</v>
      </c>
      <c r="AO64" s="51"/>
      <c r="AP64" s="51"/>
      <c r="AQ64" s="51"/>
      <c r="AR64" s="51">
        <f t="shared" si="83"/>
        <v>0</v>
      </c>
      <c r="AS64" s="51"/>
      <c r="AT64" s="51"/>
      <c r="AU64" s="51"/>
      <c r="AV64" s="51">
        <f t="shared" si="84"/>
        <v>0</v>
      </c>
      <c r="AW64" s="51"/>
      <c r="AX64" s="51"/>
      <c r="AY64" s="51"/>
      <c r="AZ64" s="51">
        <f t="shared" si="85"/>
        <v>0</v>
      </c>
      <c r="BA64" s="49">
        <f t="shared" si="8"/>
        <v>0</v>
      </c>
      <c r="BB64" s="51">
        <f t="shared" si="78"/>
        <v>0</v>
      </c>
      <c r="BC64" s="51"/>
      <c r="BD64" s="51">
        <f t="shared" si="86"/>
        <v>0</v>
      </c>
      <c r="BE64" s="51"/>
      <c r="BF64" s="51"/>
      <c r="BG64" s="51"/>
      <c r="BH64" s="51">
        <f t="shared" si="87"/>
        <v>0</v>
      </c>
      <c r="BI64" s="51"/>
      <c r="BJ64" s="51"/>
      <c r="BK64" s="51"/>
      <c r="BL64" s="51">
        <f t="shared" si="88"/>
        <v>0</v>
      </c>
      <c r="BM64" s="51"/>
      <c r="BN64" s="51"/>
      <c r="BO64" s="51"/>
      <c r="BP64" s="51">
        <f t="shared" si="89"/>
        <v>0</v>
      </c>
      <c r="BQ64" s="51"/>
      <c r="BR64" s="51"/>
      <c r="BS64" s="51"/>
      <c r="BT64" s="64"/>
      <c r="BU64" s="51"/>
      <c r="BV64" s="95"/>
      <c r="BW64" s="53" t="e">
        <f>BV64/BU64*100</f>
        <v>#DIV/0!</v>
      </c>
      <c r="BX64" s="64">
        <f t="shared" si="20"/>
        <v>0</v>
      </c>
      <c r="BY64" s="64"/>
      <c r="BZ64" s="64"/>
      <c r="CA64" s="64"/>
      <c r="CB64" s="64"/>
      <c r="CC64" s="49">
        <f t="shared" si="35"/>
        <v>0</v>
      </c>
      <c r="CD64" s="51">
        <f t="shared" si="95"/>
        <v>0</v>
      </c>
      <c r="CE64" s="51" t="e">
        <f t="shared" si="13"/>
        <v>#DIV/0!</v>
      </c>
      <c r="CF64" s="51">
        <f t="shared" si="14"/>
        <v>0</v>
      </c>
      <c r="CH64" s="84">
        <f t="shared" si="16"/>
        <v>0</v>
      </c>
      <c r="CI64" s="79">
        <f t="shared" si="17"/>
        <v>0</v>
      </c>
      <c r="CK64" s="88">
        <f t="shared" si="15"/>
        <v>0</v>
      </c>
    </row>
    <row r="65" spans="1:175">
      <c r="A65" s="64"/>
      <c r="B65" s="188" t="s">
        <v>120</v>
      </c>
      <c r="C65" s="189"/>
      <c r="D65" s="190"/>
      <c r="E65" s="51"/>
      <c r="F65" s="51"/>
      <c r="G65" s="51"/>
      <c r="H65" s="51">
        <f t="shared" si="79"/>
        <v>0</v>
      </c>
      <c r="I65" s="51"/>
      <c r="J65" s="51"/>
      <c r="K65" s="51"/>
      <c r="L65" s="64">
        <f t="shared" si="90"/>
        <v>0</v>
      </c>
      <c r="M65" s="51"/>
      <c r="N65" s="51"/>
      <c r="O65" s="51"/>
      <c r="P65" s="64">
        <f t="shared" si="91"/>
        <v>0</v>
      </c>
      <c r="Q65" s="51"/>
      <c r="R65" s="51"/>
      <c r="S65" s="51"/>
      <c r="T65" s="64">
        <f t="shared" si="80"/>
        <v>0</v>
      </c>
      <c r="U65" s="51"/>
      <c r="V65" s="51"/>
      <c r="W65" s="51"/>
      <c r="X65" s="64">
        <f t="shared" si="81"/>
        <v>0</v>
      </c>
      <c r="Y65" s="51"/>
      <c r="Z65" s="51"/>
      <c r="AA65" s="51"/>
      <c r="AB65" s="64">
        <f t="shared" si="92"/>
        <v>0</v>
      </c>
      <c r="AC65" s="51"/>
      <c r="AD65" s="51"/>
      <c r="AE65" s="51"/>
      <c r="AF65" s="64">
        <f t="shared" si="93"/>
        <v>0</v>
      </c>
      <c r="AG65" s="49">
        <f t="shared" si="3"/>
        <v>0</v>
      </c>
      <c r="AH65" s="51">
        <f t="shared" si="77"/>
        <v>0</v>
      </c>
      <c r="AI65" s="51" t="e">
        <f t="shared" si="94"/>
        <v>#DIV/0!</v>
      </c>
      <c r="AJ65" s="64">
        <f t="shared" si="61"/>
        <v>0</v>
      </c>
      <c r="AK65" s="51"/>
      <c r="AL65" s="51"/>
      <c r="AM65" s="51"/>
      <c r="AN65" s="51">
        <f t="shared" si="82"/>
        <v>0</v>
      </c>
      <c r="AO65" s="51"/>
      <c r="AP65" s="51"/>
      <c r="AQ65" s="51"/>
      <c r="AR65" s="51">
        <f t="shared" si="83"/>
        <v>0</v>
      </c>
      <c r="AS65" s="51"/>
      <c r="AT65" s="51"/>
      <c r="AU65" s="51"/>
      <c r="AV65" s="51">
        <f t="shared" si="84"/>
        <v>0</v>
      </c>
      <c r="AW65" s="51"/>
      <c r="AX65" s="51"/>
      <c r="AY65" s="51"/>
      <c r="AZ65" s="51">
        <f t="shared" si="85"/>
        <v>0</v>
      </c>
      <c r="BA65" s="49">
        <f t="shared" si="8"/>
        <v>0</v>
      </c>
      <c r="BB65" s="51">
        <f t="shared" si="78"/>
        <v>0</v>
      </c>
      <c r="BC65" s="51"/>
      <c r="BD65" s="51">
        <f t="shared" si="86"/>
        <v>0</v>
      </c>
      <c r="BE65" s="51"/>
      <c r="BF65" s="51"/>
      <c r="BG65" s="51"/>
      <c r="BH65" s="51">
        <f t="shared" si="87"/>
        <v>0</v>
      </c>
      <c r="BI65" s="51"/>
      <c r="BJ65" s="51"/>
      <c r="BK65" s="51"/>
      <c r="BL65" s="51">
        <f t="shared" si="88"/>
        <v>0</v>
      </c>
      <c r="BM65" s="51"/>
      <c r="BN65" s="51"/>
      <c r="BO65" s="51"/>
      <c r="BP65" s="51">
        <f t="shared" si="89"/>
        <v>0</v>
      </c>
      <c r="BQ65" s="51"/>
      <c r="BR65" s="51"/>
      <c r="BS65" s="51"/>
      <c r="BT65" s="64">
        <f>BR65-BQ65</f>
        <v>0</v>
      </c>
      <c r="BU65" s="51">
        <v>160</v>
      </c>
      <c r="BV65" s="95">
        <v>110</v>
      </c>
      <c r="BW65" s="53">
        <f>BV65/BU65*100</f>
        <v>68.75</v>
      </c>
      <c r="BX65" s="64">
        <f t="shared" si="20"/>
        <v>-50</v>
      </c>
      <c r="BY65" s="64"/>
      <c r="BZ65" s="64"/>
      <c r="CA65" s="64"/>
      <c r="CB65" s="64"/>
      <c r="CC65" s="49">
        <f t="shared" si="35"/>
        <v>160</v>
      </c>
      <c r="CD65" s="51">
        <f t="shared" si="95"/>
        <v>110</v>
      </c>
      <c r="CE65" s="51">
        <f t="shared" si="13"/>
        <v>68.75</v>
      </c>
      <c r="CF65" s="51">
        <f t="shared" si="14"/>
        <v>-50</v>
      </c>
      <c r="CH65" s="84">
        <f t="shared" si="16"/>
        <v>110</v>
      </c>
      <c r="CI65" s="79">
        <f t="shared" si="17"/>
        <v>160</v>
      </c>
      <c r="CK65" s="88">
        <f t="shared" si="15"/>
        <v>110</v>
      </c>
    </row>
    <row r="66" spans="1:175" s="79" customFormat="1">
      <c r="A66" s="57"/>
      <c r="B66" s="158" t="s">
        <v>121</v>
      </c>
      <c r="C66" s="159"/>
      <c r="D66" s="160"/>
      <c r="E66" s="56">
        <f>E5+E51</f>
        <v>1173</v>
      </c>
      <c r="F66" s="41">
        <f>F5+F51</f>
        <v>514.83194000000003</v>
      </c>
      <c r="G66" s="56">
        <f>F66/E66*100</f>
        <v>43.890190963341865</v>
      </c>
      <c r="H66" s="56">
        <f>F66-E66</f>
        <v>-658.16805999999997</v>
      </c>
      <c r="I66" s="56">
        <f>I5+I51</f>
        <v>3060</v>
      </c>
      <c r="J66" s="41">
        <f>J5+J51</f>
        <v>1417.2341999999999</v>
      </c>
      <c r="K66" s="56">
        <f>J66/I66*100</f>
        <v>46.314843137254897</v>
      </c>
      <c r="L66" s="57">
        <f>J66-I66</f>
        <v>-1642.7658000000001</v>
      </c>
      <c r="M66" s="56">
        <f>M5+M51</f>
        <v>5145</v>
      </c>
      <c r="N66" s="41">
        <f>N5+N51</f>
        <v>2457.7401899999995</v>
      </c>
      <c r="O66" s="57">
        <f>N66/M66*100</f>
        <v>47.769488629737602</v>
      </c>
      <c r="P66" s="57">
        <f t="shared" si="23"/>
        <v>-2687.2598100000005</v>
      </c>
      <c r="Q66" s="56">
        <f>Q5+Q51</f>
        <v>5005</v>
      </c>
      <c r="R66" s="41">
        <f>R5+R51</f>
        <v>2413.58583</v>
      </c>
      <c r="S66" s="56">
        <f>R66/Q66*100</f>
        <v>48.223493106893109</v>
      </c>
      <c r="T66" s="57">
        <f>R66-Q66</f>
        <v>-2591.41417</v>
      </c>
      <c r="U66" s="56">
        <f>U5+U51</f>
        <v>1226</v>
      </c>
      <c r="V66" s="41">
        <f>V5+V51</f>
        <v>639.13887999999997</v>
      </c>
      <c r="W66" s="56">
        <f>V66/U66*100</f>
        <v>52.132045676998359</v>
      </c>
      <c r="X66" s="57">
        <f>V66-U66</f>
        <v>-586.86112000000003</v>
      </c>
      <c r="Y66" s="56">
        <f>Y5+Y51</f>
        <v>3596</v>
      </c>
      <c r="Z66" s="41">
        <f>Z5+Z51</f>
        <v>2387.8253000000004</v>
      </c>
      <c r="AA66" s="56">
        <f>Z66/Y66*100</f>
        <v>66.402260845383779</v>
      </c>
      <c r="AB66" s="57">
        <f>Z66-Y66</f>
        <v>-1208.1746999999996</v>
      </c>
      <c r="AC66" s="56">
        <f>AC5+AC51</f>
        <v>3060</v>
      </c>
      <c r="AD66" s="41">
        <f>AD5+AD51</f>
        <v>1619.4000099999998</v>
      </c>
      <c r="AE66" s="56">
        <f>AD66/AC66*100</f>
        <v>52.921568954248364</v>
      </c>
      <c r="AF66" s="57">
        <f>AD66-AC66</f>
        <v>-1440.5999900000002</v>
      </c>
      <c r="AG66" s="56">
        <f>E66+I66+M66+Q66+U66+Y66+AC66</f>
        <v>22265</v>
      </c>
      <c r="AH66" s="56">
        <f>AH5+AH51</f>
        <v>11449.756350000001</v>
      </c>
      <c r="AI66" s="56">
        <f t="shared" si="94"/>
        <v>51.424910622052558</v>
      </c>
      <c r="AJ66" s="57">
        <f t="shared" si="61"/>
        <v>-10815.243649999999</v>
      </c>
      <c r="AK66" s="56">
        <f>AK5+AK51</f>
        <v>390</v>
      </c>
      <c r="AL66" s="41">
        <f>AL5+AL51</f>
        <v>270.59469000000001</v>
      </c>
      <c r="AM66" s="56">
        <f>AL66/AK66*100</f>
        <v>69.383253846153849</v>
      </c>
      <c r="AN66" s="56">
        <f>AL66-AK66</f>
        <v>-119.40530999999999</v>
      </c>
      <c r="AO66" s="56">
        <f>AO5+AO51</f>
        <v>160</v>
      </c>
      <c r="AP66" s="41">
        <f>AP5+AP51</f>
        <v>63.741</v>
      </c>
      <c r="AQ66" s="56">
        <f>AP66/AO66*100</f>
        <v>39.838125000000005</v>
      </c>
      <c r="AR66" s="56">
        <f>AP66-AO66</f>
        <v>-96.259</v>
      </c>
      <c r="AS66" s="56">
        <f>AS5+AS51</f>
        <v>415</v>
      </c>
      <c r="AT66" s="41">
        <f>AT5+AT51</f>
        <v>67.925319999999999</v>
      </c>
      <c r="AU66" s="56">
        <f>AT66/AS66*100</f>
        <v>16.367546987951805</v>
      </c>
      <c r="AV66" s="56">
        <f>AT66-AS66</f>
        <v>-347.07468</v>
      </c>
      <c r="AW66" s="56">
        <f>AW5+AW51</f>
        <v>395</v>
      </c>
      <c r="AX66" s="41">
        <f>AX5+AX51</f>
        <v>115.99643</v>
      </c>
      <c r="AY66" s="56">
        <f>AX66/AW66*100</f>
        <v>29.366184810126583</v>
      </c>
      <c r="AZ66" s="56">
        <f>AX66-AW66</f>
        <v>-279.00356999999997</v>
      </c>
      <c r="BA66" s="56">
        <f>AK66+AO66+AS66+AW66</f>
        <v>1360</v>
      </c>
      <c r="BB66" s="56">
        <f>BB5+BB51</f>
        <v>518.25744000000009</v>
      </c>
      <c r="BC66" s="56">
        <f>BB66/BA66*100</f>
        <v>38.107164705882354</v>
      </c>
      <c r="BD66" s="56">
        <f>BB66-BA66</f>
        <v>-841.74255999999991</v>
      </c>
      <c r="BE66" s="56">
        <f>BE5+BE51</f>
        <v>0</v>
      </c>
      <c r="BF66" s="56">
        <f>BF5+BF51</f>
        <v>29.300000000000004</v>
      </c>
      <c r="BG66" s="56" t="e">
        <f>BF66/BE66*100</f>
        <v>#DIV/0!</v>
      </c>
      <c r="BH66" s="56">
        <f>BF66-BE66</f>
        <v>29.300000000000004</v>
      </c>
      <c r="BI66" s="56">
        <f>BI5+BI51</f>
        <v>0</v>
      </c>
      <c r="BJ66" s="56">
        <f>BJ5+BJ51</f>
        <v>338.31</v>
      </c>
      <c r="BK66" s="56" t="e">
        <f>BJ66/BI66*100</f>
        <v>#DIV/0!</v>
      </c>
      <c r="BL66" s="56">
        <f>BJ66-BI66</f>
        <v>338.31</v>
      </c>
      <c r="BM66" s="56">
        <f>BM5+BM51</f>
        <v>15</v>
      </c>
      <c r="BN66" s="41">
        <f>BN5+BN51</f>
        <v>13.272099999999998</v>
      </c>
      <c r="BO66" s="56">
        <f>BN66/BM66*100</f>
        <v>88.48066666666665</v>
      </c>
      <c r="BP66" s="56">
        <f>BN66-BM66</f>
        <v>-1.7279000000000018</v>
      </c>
      <c r="BQ66" s="41">
        <f>BQ5+BQ51</f>
        <v>64.8</v>
      </c>
      <c r="BR66" s="41">
        <f>BR5+BR51</f>
        <v>8.9499999999999993</v>
      </c>
      <c r="BS66" s="56">
        <f>BR66/BQ66*100</f>
        <v>13.811728395061728</v>
      </c>
      <c r="BT66" s="57">
        <f>BR66-BQ66</f>
        <v>-55.849999999999994</v>
      </c>
      <c r="BU66" s="56">
        <f>BU5+BU51</f>
        <v>1260</v>
      </c>
      <c r="BV66" s="41">
        <f>BV5+BV51</f>
        <v>745.31863999999996</v>
      </c>
      <c r="BW66" s="58">
        <f>BV66/BU66*100</f>
        <v>59.152273015873014</v>
      </c>
      <c r="BX66" s="57">
        <f t="shared" si="20"/>
        <v>-514.68136000000004</v>
      </c>
      <c r="BY66" s="56">
        <f>BY5+BY51</f>
        <v>32</v>
      </c>
      <c r="BZ66" s="41">
        <f>BZ5+BZ51</f>
        <v>21.58</v>
      </c>
      <c r="CA66" s="58">
        <f>BZ66/BY66*100</f>
        <v>67.4375</v>
      </c>
      <c r="CB66" s="57">
        <f>BZ66-BY66</f>
        <v>-10.420000000000002</v>
      </c>
      <c r="CC66" s="56">
        <f>AG66+BA66+BE66+BI66+BM66+BQ66+BU66+BY66</f>
        <v>24996.799999999999</v>
      </c>
      <c r="CD66" s="56">
        <f>CD5+CD51</f>
        <v>13124.744529999998</v>
      </c>
      <c r="CE66" s="56">
        <f t="shared" si="13"/>
        <v>52.50569884945272</v>
      </c>
      <c r="CF66" s="56">
        <f t="shared" si="14"/>
        <v>-11872.055470000001</v>
      </c>
      <c r="CG66" s="75"/>
      <c r="CH66" s="79">
        <f t="shared" si="16"/>
        <v>13124.744529999998</v>
      </c>
      <c r="CI66" s="79">
        <f t="shared" si="17"/>
        <v>24996.800000000003</v>
      </c>
      <c r="CK66" s="79">
        <f>F66+J66+N66+R66+V66+Z66+AD66+AL66+AP66+AT66+AX66+BF66+BJ66+BN66+BR66+BV66+BZ66</f>
        <v>13124.744529999998</v>
      </c>
    </row>
    <row r="67" spans="1:175">
      <c r="S67" s="71"/>
      <c r="BU67" s="94"/>
      <c r="BV67" s="94"/>
      <c r="BX67" s="71"/>
      <c r="BY67" s="128"/>
      <c r="BZ67" s="128"/>
      <c r="CC67" s="71"/>
      <c r="CD67" s="71"/>
      <c r="CE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</row>
    <row r="68" spans="1:175">
      <c r="E68" s="94">
        <f>E66-E67</f>
        <v>1173</v>
      </c>
      <c r="F68" s="55">
        <f t="shared" ref="F68:AG68" si="96">F66-F67</f>
        <v>514.83194000000003</v>
      </c>
      <c r="G68" s="55">
        <f t="shared" si="96"/>
        <v>43.890190963341865</v>
      </c>
      <c r="H68" s="55">
        <f t="shared" si="96"/>
        <v>-658.16805999999997</v>
      </c>
      <c r="I68" s="55">
        <f>I66-I67</f>
        <v>3060</v>
      </c>
      <c r="J68" s="55">
        <f>J66-J67</f>
        <v>1417.2341999999999</v>
      </c>
      <c r="K68" s="55">
        <f t="shared" si="96"/>
        <v>46.314843137254897</v>
      </c>
      <c r="L68" s="55">
        <f t="shared" si="96"/>
        <v>-1642.7658000000001</v>
      </c>
      <c r="M68" s="55">
        <f>M66-M67</f>
        <v>5145</v>
      </c>
      <c r="N68" s="55">
        <f>N66-N67</f>
        <v>2457.7401899999995</v>
      </c>
      <c r="O68" s="55">
        <f t="shared" si="96"/>
        <v>47.769488629737602</v>
      </c>
      <c r="P68" s="55">
        <f t="shared" si="96"/>
        <v>-2687.2598100000005</v>
      </c>
      <c r="Q68" s="55">
        <f>Q66-Q67</f>
        <v>5005</v>
      </c>
      <c r="R68" s="55">
        <f>R66-R67</f>
        <v>2413.58583</v>
      </c>
      <c r="S68" s="55">
        <f t="shared" si="96"/>
        <v>48.223493106893109</v>
      </c>
      <c r="T68" s="55">
        <f t="shared" si="96"/>
        <v>-2591.41417</v>
      </c>
      <c r="U68" s="94">
        <f>U66-U67</f>
        <v>1226</v>
      </c>
      <c r="V68" s="55">
        <f>V66-V67</f>
        <v>639.13887999999997</v>
      </c>
      <c r="W68" s="55">
        <f t="shared" si="96"/>
        <v>52.132045676998359</v>
      </c>
      <c r="X68" s="55">
        <f t="shared" si="96"/>
        <v>-586.86112000000003</v>
      </c>
      <c r="Y68" s="55">
        <f>Y66-Y67</f>
        <v>3596</v>
      </c>
      <c r="Z68" s="55">
        <f>Z66-Z67</f>
        <v>2387.8253000000004</v>
      </c>
      <c r="AA68" s="55">
        <f t="shared" si="96"/>
        <v>66.402260845383779</v>
      </c>
      <c r="AB68" s="55">
        <f t="shared" si="96"/>
        <v>-1208.1746999999996</v>
      </c>
      <c r="AC68" s="94">
        <f>AC66-AC67</f>
        <v>3060</v>
      </c>
      <c r="AD68" s="55">
        <f>AD66-AD67</f>
        <v>1619.4000099999998</v>
      </c>
      <c r="AE68" s="55">
        <f t="shared" si="96"/>
        <v>52.921568954248364</v>
      </c>
      <c r="AF68" s="55">
        <f t="shared" si="96"/>
        <v>-1440.5999900000002</v>
      </c>
      <c r="AG68" s="94">
        <f t="shared" si="96"/>
        <v>22265</v>
      </c>
      <c r="AH68" s="55">
        <f>AH66-AH67</f>
        <v>11449.756350000001</v>
      </c>
      <c r="BA68" s="94">
        <f>BA66-BA67</f>
        <v>1360</v>
      </c>
      <c r="BB68" s="55">
        <f>BB66-BB67</f>
        <v>518.25744000000009</v>
      </c>
      <c r="BF68" s="55">
        <f>BF66-BF67</f>
        <v>29.300000000000004</v>
      </c>
      <c r="BJ68" s="55">
        <f>BJ66-BJ67</f>
        <v>338.31</v>
      </c>
      <c r="BN68" s="55">
        <f>BN66-BN67</f>
        <v>13.272099999999998</v>
      </c>
      <c r="BQ68" s="55">
        <f>BQ66-BQ67</f>
        <v>64.8</v>
      </c>
      <c r="BR68" s="55">
        <f>BR66-BR67</f>
        <v>8.9499999999999993</v>
      </c>
      <c r="BU68" s="55">
        <f>BU66-BU67</f>
        <v>1260</v>
      </c>
      <c r="BV68" s="55">
        <f>BV66-BV67</f>
        <v>745.31863999999996</v>
      </c>
      <c r="BX68" s="71"/>
      <c r="BZ68" s="55">
        <f>BZ66-BZ67</f>
        <v>21.58</v>
      </c>
      <c r="CC68" s="55">
        <f>CC66-CC67</f>
        <v>24996.799999999999</v>
      </c>
      <c r="CD68" s="55">
        <f>CD66-CD67</f>
        <v>13124.744529999998</v>
      </c>
      <c r="CF68" s="55">
        <f t="shared" ref="CF68:CK68" si="97">F66+J66+N66+R66+V66+Z66+AD66+AL66+AP66+AT66+AX66+BF66+BJ66+BN66+BR66+BV66+BZ66</f>
        <v>13124.744529999998</v>
      </c>
      <c r="CG68" s="55" t="e">
        <f t="shared" si="97"/>
        <v>#DIV/0!</v>
      </c>
      <c r="CH68" s="55">
        <f t="shared" si="97"/>
        <v>-11872.055470000003</v>
      </c>
      <c r="CI68" s="55">
        <f t="shared" si="97"/>
        <v>72055.600000000006</v>
      </c>
      <c r="CJ68" s="55">
        <f t="shared" si="97"/>
        <v>37402.776220000007</v>
      </c>
      <c r="CK68" s="55" t="e">
        <f t="shared" si="97"/>
        <v>#DIV/0!</v>
      </c>
    </row>
    <row r="69" spans="1:175">
      <c r="BX69" s="71"/>
      <c r="CC69" s="55">
        <f>AG66+BA66+BE66+BQ66+BU66+BY66+BI66+BM66</f>
        <v>24996.799999999999</v>
      </c>
      <c r="CD69" s="55">
        <f>AH66+BB66+BF66+BR66+BV66+BZ66+BJ66+BN66</f>
        <v>13124.74453</v>
      </c>
    </row>
    <row r="70" spans="1:175">
      <c r="BX70" s="71"/>
      <c r="CC70" s="55">
        <f>CC66-CC69</f>
        <v>0</v>
      </c>
      <c r="CD70" s="55">
        <f>CD66-CD69</f>
        <v>0</v>
      </c>
    </row>
    <row r="71" spans="1:175">
      <c r="BT71" s="55">
        <f>BQ66+BU66+BY66</f>
        <v>1356.8</v>
      </c>
      <c r="BX71" s="71"/>
    </row>
    <row r="72" spans="1:175">
      <c r="BX72" s="71"/>
    </row>
    <row r="73" spans="1:175">
      <c r="BX73" s="71"/>
    </row>
    <row r="74" spans="1:175">
      <c r="BX74" s="71"/>
    </row>
    <row r="75" spans="1:175">
      <c r="BX75" s="71"/>
    </row>
    <row r="76" spans="1:175">
      <c r="BX76" s="71"/>
    </row>
    <row r="77" spans="1:175">
      <c r="BX77" s="71"/>
    </row>
    <row r="78" spans="1:175">
      <c r="BX78" s="71"/>
    </row>
    <row r="79" spans="1:175">
      <c r="BX79" s="71"/>
    </row>
    <row r="80" spans="1:175">
      <c r="BX80" s="71"/>
    </row>
    <row r="81" spans="76:76">
      <c r="BX81" s="71"/>
    </row>
    <row r="82" spans="76:76">
      <c r="BX82" s="71"/>
    </row>
    <row r="83" spans="76:76">
      <c r="BX83" s="71"/>
    </row>
    <row r="84" spans="76:76">
      <c r="BX84" s="71"/>
    </row>
    <row r="85" spans="76:76">
      <c r="BX85" s="71"/>
    </row>
    <row r="86" spans="76:76">
      <c r="BX86" s="71"/>
    </row>
    <row r="87" spans="76:76">
      <c r="BX87" s="71"/>
    </row>
    <row r="88" spans="76:76">
      <c r="BX88" s="71"/>
    </row>
    <row r="89" spans="76:76">
      <c r="BX89" s="71"/>
    </row>
    <row r="90" spans="76:76">
      <c r="BX90" s="71"/>
    </row>
    <row r="91" spans="76:76">
      <c r="BX91" s="71"/>
    </row>
    <row r="92" spans="76:76">
      <c r="BX92" s="71"/>
    </row>
    <row r="93" spans="76:76">
      <c r="BX93" s="71"/>
    </row>
    <row r="94" spans="76:76">
      <c r="BX94" s="71"/>
    </row>
    <row r="95" spans="76:76">
      <c r="BX95" s="71"/>
    </row>
    <row r="96" spans="76:76">
      <c r="BX96" s="71"/>
    </row>
    <row r="97" spans="76:76">
      <c r="BX97" s="71"/>
    </row>
    <row r="98" spans="76:76">
      <c r="BX98" s="71"/>
    </row>
    <row r="99" spans="76:76">
      <c r="BX99" s="71"/>
    </row>
    <row r="100" spans="76:76">
      <c r="BX100" s="71"/>
    </row>
    <row r="101" spans="76:76">
      <c r="BX101" s="71"/>
    </row>
    <row r="102" spans="76:76">
      <c r="BX102" s="71"/>
    </row>
    <row r="103" spans="76:76">
      <c r="BX103" s="71"/>
    </row>
    <row r="104" spans="76:76">
      <c r="BX104" s="71"/>
    </row>
    <row r="105" spans="76:76">
      <c r="BX105" s="71"/>
    </row>
    <row r="106" spans="76:76">
      <c r="BX106" s="71"/>
    </row>
    <row r="107" spans="76:76">
      <c r="BX107" s="71"/>
    </row>
    <row r="108" spans="76:76">
      <c r="BX108" s="71"/>
    </row>
    <row r="109" spans="76:76">
      <c r="BX109" s="71"/>
    </row>
    <row r="110" spans="76:76">
      <c r="BX110" s="71"/>
    </row>
    <row r="111" spans="76:76">
      <c r="BX111" s="71"/>
    </row>
    <row r="112" spans="76:76">
      <c r="BX112" s="71"/>
    </row>
    <row r="113" spans="76:76">
      <c r="BX113" s="71"/>
    </row>
    <row r="114" spans="76:76">
      <c r="BX114" s="71"/>
    </row>
    <row r="115" spans="76:76">
      <c r="BX115" s="71"/>
    </row>
    <row r="116" spans="76:76">
      <c r="BX116" s="71"/>
    </row>
    <row r="117" spans="76:76">
      <c r="BX117" s="71"/>
    </row>
    <row r="118" spans="76:76">
      <c r="BX118" s="71"/>
    </row>
    <row r="119" spans="76:76">
      <c r="BX119" s="71"/>
    </row>
    <row r="120" spans="76:76">
      <c r="BX120" s="71"/>
    </row>
    <row r="121" spans="76:76">
      <c r="BX121" s="71"/>
    </row>
    <row r="122" spans="76:76">
      <c r="BX122" s="71"/>
    </row>
    <row r="123" spans="76:76">
      <c r="BX123" s="71"/>
    </row>
    <row r="124" spans="76:76">
      <c r="BX124" s="71"/>
    </row>
    <row r="125" spans="76:76">
      <c r="BX125" s="71"/>
    </row>
    <row r="126" spans="76:76">
      <c r="BX126" s="71"/>
    </row>
    <row r="127" spans="76:76">
      <c r="BX127" s="71"/>
    </row>
    <row r="128" spans="76:76">
      <c r="BX128" s="71"/>
    </row>
    <row r="129" spans="76:76">
      <c r="BX129" s="71"/>
    </row>
    <row r="130" spans="76:76">
      <c r="BX130" s="71"/>
    </row>
    <row r="131" spans="76:76">
      <c r="BX131" s="71"/>
    </row>
    <row r="132" spans="76:76">
      <c r="BX132" s="71"/>
    </row>
    <row r="133" spans="76:76">
      <c r="BX133" s="71"/>
    </row>
    <row r="134" spans="76:76">
      <c r="BX134" s="71"/>
    </row>
    <row r="135" spans="76:76">
      <c r="BX135" s="71"/>
    </row>
    <row r="136" spans="76:76">
      <c r="BX136" s="71"/>
    </row>
    <row r="137" spans="76:76">
      <c r="BX137" s="71"/>
    </row>
    <row r="138" spans="76:76">
      <c r="BX138" s="71"/>
    </row>
    <row r="139" spans="76:76">
      <c r="BX139" s="71"/>
    </row>
    <row r="140" spans="76:76">
      <c r="BX140" s="71"/>
    </row>
    <row r="141" spans="76:76">
      <c r="BX141" s="71"/>
    </row>
    <row r="142" spans="76:76">
      <c r="BX142" s="71"/>
    </row>
    <row r="143" spans="76:76">
      <c r="BX143" s="71"/>
    </row>
    <row r="144" spans="76:76">
      <c r="BX144" s="71"/>
    </row>
    <row r="145" spans="76:76">
      <c r="BX145" s="71"/>
    </row>
    <row r="146" spans="76:76">
      <c r="BX146" s="71"/>
    </row>
    <row r="147" spans="76:76">
      <c r="BX147" s="71"/>
    </row>
    <row r="148" spans="76:76">
      <c r="BX148" s="71"/>
    </row>
    <row r="149" spans="76:76">
      <c r="BX149" s="71"/>
    </row>
    <row r="150" spans="76:76">
      <c r="BX150" s="71"/>
    </row>
    <row r="151" spans="76:76">
      <c r="BX151" s="71"/>
    </row>
    <row r="152" spans="76:76">
      <c r="BX152" s="71"/>
    </row>
    <row r="153" spans="76:76">
      <c r="BX153" s="71"/>
    </row>
    <row r="154" spans="76:76">
      <c r="BX154" s="71"/>
    </row>
    <row r="155" spans="76:76">
      <c r="BX155" s="71"/>
    </row>
    <row r="156" spans="76:76">
      <c r="BX156" s="71"/>
    </row>
    <row r="157" spans="76:76">
      <c r="BX157" s="71"/>
    </row>
    <row r="158" spans="76:76">
      <c r="BX158" s="71"/>
    </row>
    <row r="159" spans="76:76">
      <c r="BX159" s="71"/>
    </row>
    <row r="160" spans="76:76">
      <c r="BX160" s="71"/>
    </row>
    <row r="161" spans="76:76">
      <c r="BX161" s="71"/>
    </row>
    <row r="162" spans="76:76">
      <c r="BX162" s="71"/>
    </row>
    <row r="163" spans="76:76">
      <c r="BX163" s="71"/>
    </row>
    <row r="164" spans="76:76">
      <c r="BX164" s="71"/>
    </row>
    <row r="165" spans="76:76">
      <c r="BX165" s="71"/>
    </row>
    <row r="166" spans="76:76">
      <c r="BX166" s="71"/>
    </row>
    <row r="167" spans="76:76">
      <c r="BX167" s="71"/>
    </row>
    <row r="168" spans="76:76">
      <c r="BX168" s="71"/>
    </row>
    <row r="169" spans="76:76">
      <c r="BX169" s="71"/>
    </row>
    <row r="170" spans="76:76">
      <c r="BX170" s="71"/>
    </row>
    <row r="171" spans="76:76">
      <c r="BX171" s="71"/>
    </row>
    <row r="172" spans="76:76">
      <c r="BX172" s="71"/>
    </row>
    <row r="173" spans="76:76">
      <c r="BX173" s="71"/>
    </row>
    <row r="174" spans="76:76">
      <c r="BX174" s="71"/>
    </row>
    <row r="175" spans="76:76">
      <c r="BX175" s="71"/>
    </row>
    <row r="176" spans="76:76">
      <c r="BX176" s="71"/>
    </row>
    <row r="177" spans="76:76">
      <c r="BX177" s="71"/>
    </row>
    <row r="178" spans="76:76">
      <c r="BX178" s="71"/>
    </row>
    <row r="179" spans="76:76">
      <c r="BX179" s="71"/>
    </row>
    <row r="180" spans="76:76">
      <c r="BX180" s="71"/>
    </row>
    <row r="181" spans="76:76">
      <c r="BX181" s="71"/>
    </row>
    <row r="182" spans="76:76">
      <c r="BX182" s="71"/>
    </row>
    <row r="183" spans="76:76">
      <c r="BX183" s="71"/>
    </row>
    <row r="184" spans="76:76">
      <c r="BX184" s="71"/>
    </row>
    <row r="185" spans="76:76">
      <c r="BX185" s="71"/>
    </row>
    <row r="186" spans="76:76">
      <c r="BX186" s="71"/>
    </row>
    <row r="187" spans="76:76">
      <c r="BX187" s="71"/>
    </row>
    <row r="188" spans="76:76">
      <c r="BX188" s="71"/>
    </row>
    <row r="189" spans="76:76">
      <c r="BX189" s="71"/>
    </row>
    <row r="190" spans="76:76">
      <c r="BX190" s="71"/>
    </row>
    <row r="191" spans="76:76">
      <c r="BX191" s="71"/>
    </row>
    <row r="192" spans="76:76">
      <c r="BX192" s="71"/>
    </row>
    <row r="193" spans="76:76">
      <c r="BX193" s="71"/>
    </row>
    <row r="194" spans="76:76">
      <c r="BX194" s="71"/>
    </row>
    <row r="195" spans="76:76">
      <c r="BX195" s="71"/>
    </row>
    <row r="196" spans="76:76">
      <c r="BX196" s="71"/>
    </row>
    <row r="197" spans="76:76">
      <c r="BX197" s="71"/>
    </row>
    <row r="198" spans="76:76">
      <c r="BX198" s="71"/>
    </row>
    <row r="199" spans="76:76">
      <c r="BX199" s="71"/>
    </row>
    <row r="200" spans="76:76">
      <c r="BX200" s="71"/>
    </row>
    <row r="201" spans="76:76">
      <c r="BX201" s="71"/>
    </row>
    <row r="202" spans="76:76">
      <c r="BX202" s="71"/>
    </row>
    <row r="203" spans="76:76">
      <c r="BX203" s="71"/>
    </row>
    <row r="204" spans="76:76">
      <c r="BX204" s="71"/>
    </row>
    <row r="205" spans="76:76">
      <c r="BX205" s="71"/>
    </row>
    <row r="206" spans="76:76">
      <c r="BX206" s="71"/>
    </row>
    <row r="207" spans="76:76">
      <c r="BX207" s="71"/>
    </row>
    <row r="208" spans="76:76">
      <c r="BX208" s="71"/>
    </row>
    <row r="209" spans="76:76">
      <c r="BX209" s="71"/>
    </row>
    <row r="210" spans="76:76">
      <c r="BX210" s="71"/>
    </row>
    <row r="211" spans="76:76">
      <c r="BX211" s="71"/>
    </row>
    <row r="212" spans="76:76">
      <c r="BX212" s="71"/>
    </row>
    <row r="213" spans="76:76">
      <c r="BX213" s="71"/>
    </row>
    <row r="214" spans="76:76">
      <c r="BX214" s="71"/>
    </row>
    <row r="215" spans="76:76">
      <c r="BX215" s="71"/>
    </row>
    <row r="216" spans="76:76">
      <c r="BX216" s="71"/>
    </row>
    <row r="217" spans="76:76">
      <c r="BX217" s="71"/>
    </row>
    <row r="218" spans="76:76">
      <c r="BX218" s="71"/>
    </row>
    <row r="219" spans="76:76">
      <c r="BX219" s="71"/>
    </row>
    <row r="220" spans="76:76">
      <c r="BX220" s="71"/>
    </row>
    <row r="221" spans="76:76">
      <c r="BX221" s="71"/>
    </row>
    <row r="222" spans="76:76">
      <c r="BX222" s="71"/>
    </row>
    <row r="223" spans="76:76">
      <c r="BX223" s="71"/>
    </row>
    <row r="224" spans="76:76">
      <c r="BX224" s="71"/>
    </row>
    <row r="225" spans="76:76">
      <c r="BX225" s="71"/>
    </row>
    <row r="226" spans="76:76">
      <c r="BX226" s="71"/>
    </row>
    <row r="227" spans="76:76">
      <c r="BX227" s="71"/>
    </row>
    <row r="228" spans="76:76">
      <c r="BX228" s="71"/>
    </row>
    <row r="229" spans="76:76">
      <c r="BX229" s="71"/>
    </row>
    <row r="230" spans="76:76">
      <c r="BX230" s="71"/>
    </row>
    <row r="231" spans="76:76">
      <c r="BX231" s="71"/>
    </row>
    <row r="232" spans="76:76">
      <c r="BX232" s="71"/>
    </row>
    <row r="233" spans="76:76">
      <c r="BX233" s="71"/>
    </row>
    <row r="234" spans="76:76">
      <c r="BX234" s="71"/>
    </row>
    <row r="235" spans="76:76">
      <c r="BX235" s="71"/>
    </row>
    <row r="236" spans="76:76">
      <c r="BX236" s="71"/>
    </row>
    <row r="237" spans="76:76">
      <c r="BX237" s="71"/>
    </row>
    <row r="238" spans="76:76">
      <c r="BX238" s="71"/>
    </row>
    <row r="239" spans="76:76">
      <c r="BX239" s="71"/>
    </row>
    <row r="240" spans="76:76">
      <c r="BX240" s="71"/>
    </row>
    <row r="241" spans="76:76">
      <c r="BX241" s="71"/>
    </row>
    <row r="242" spans="76:76">
      <c r="BX242" s="71"/>
    </row>
    <row r="243" spans="76:76">
      <c r="BX243" s="71"/>
    </row>
    <row r="244" spans="76:76">
      <c r="BX244" s="71"/>
    </row>
    <row r="245" spans="76:76">
      <c r="BX245" s="71"/>
    </row>
    <row r="246" spans="76:76">
      <c r="BX246" s="71"/>
    </row>
    <row r="247" spans="76:76">
      <c r="BX247" s="71"/>
    </row>
    <row r="248" spans="76:76">
      <c r="BX248" s="71"/>
    </row>
    <row r="249" spans="76:76">
      <c r="BX249" s="71"/>
    </row>
    <row r="250" spans="76:76">
      <c r="BX250" s="71"/>
    </row>
    <row r="251" spans="76:76">
      <c r="BX251" s="71"/>
    </row>
    <row r="252" spans="76:76">
      <c r="BX252" s="71"/>
    </row>
    <row r="253" spans="76:76">
      <c r="BX253" s="71"/>
    </row>
    <row r="254" spans="76:76">
      <c r="BX254" s="71"/>
    </row>
    <row r="255" spans="76:76">
      <c r="BX255" s="71"/>
    </row>
    <row r="256" spans="76:76">
      <c r="BX256" s="71"/>
    </row>
    <row r="257" spans="76:76">
      <c r="BX257" s="71"/>
    </row>
    <row r="258" spans="76:76">
      <c r="BX258" s="71"/>
    </row>
    <row r="259" spans="76:76">
      <c r="BX259" s="71"/>
    </row>
    <row r="260" spans="76:76">
      <c r="BX260" s="71"/>
    </row>
    <row r="261" spans="76:76">
      <c r="BX261" s="71"/>
    </row>
    <row r="262" spans="76:76">
      <c r="BX262" s="71"/>
    </row>
    <row r="263" spans="76:76">
      <c r="BX263" s="71"/>
    </row>
    <row r="264" spans="76:76">
      <c r="BX264" s="71"/>
    </row>
    <row r="265" spans="76:76">
      <c r="BX265" s="71"/>
    </row>
    <row r="266" spans="76:76">
      <c r="BX266" s="71"/>
    </row>
    <row r="267" spans="76:76">
      <c r="BX267" s="71"/>
    </row>
    <row r="268" spans="76:76">
      <c r="BX268" s="71"/>
    </row>
    <row r="269" spans="76:76">
      <c r="BX269" s="71"/>
    </row>
    <row r="270" spans="76:76">
      <c r="BX270" s="71"/>
    </row>
    <row r="271" spans="76:76">
      <c r="BX271" s="71"/>
    </row>
    <row r="272" spans="76:76">
      <c r="BX272" s="71"/>
    </row>
    <row r="273" spans="76:76">
      <c r="BX273" s="71"/>
    </row>
    <row r="274" spans="76:76">
      <c r="BX274" s="71"/>
    </row>
    <row r="275" spans="76:76">
      <c r="BX275" s="71"/>
    </row>
    <row r="276" spans="76:76">
      <c r="BX276" s="71"/>
    </row>
    <row r="277" spans="76:76">
      <c r="BX277" s="71"/>
    </row>
    <row r="278" spans="76:76">
      <c r="BX278" s="71"/>
    </row>
    <row r="279" spans="76:76">
      <c r="BX279" s="71"/>
    </row>
    <row r="280" spans="76:76">
      <c r="BX280" s="71"/>
    </row>
    <row r="281" spans="76:76">
      <c r="BX281" s="71"/>
    </row>
    <row r="282" spans="76:76">
      <c r="BX282" s="71"/>
    </row>
    <row r="283" spans="76:76">
      <c r="BX283" s="71"/>
    </row>
    <row r="284" spans="76:76">
      <c r="BX284" s="71"/>
    </row>
    <row r="285" spans="76:76">
      <c r="BX285" s="71"/>
    </row>
    <row r="286" spans="76:76">
      <c r="BX286" s="71"/>
    </row>
    <row r="287" spans="76:76">
      <c r="BX287" s="71"/>
    </row>
    <row r="288" spans="76:76">
      <c r="BX288" s="71"/>
    </row>
    <row r="289" spans="76:76">
      <c r="BX289" s="71"/>
    </row>
    <row r="290" spans="76:76">
      <c r="BX290" s="71"/>
    </row>
    <row r="291" spans="76:76">
      <c r="BX291" s="71"/>
    </row>
    <row r="292" spans="76:76">
      <c r="BX292" s="71"/>
    </row>
    <row r="293" spans="76:76">
      <c r="BX293" s="71"/>
    </row>
    <row r="294" spans="76:76">
      <c r="BX294" s="71"/>
    </row>
    <row r="295" spans="76:76">
      <c r="BX295" s="71"/>
    </row>
    <row r="296" spans="76:76">
      <c r="BX296" s="71"/>
    </row>
    <row r="297" spans="76:76">
      <c r="BX297" s="71"/>
    </row>
    <row r="298" spans="76:76">
      <c r="BX298" s="71"/>
    </row>
    <row r="299" spans="76:76">
      <c r="BX299" s="71"/>
    </row>
    <row r="300" spans="76:76">
      <c r="BX300" s="71"/>
    </row>
    <row r="301" spans="76:76">
      <c r="BX301" s="71"/>
    </row>
    <row r="302" spans="76:76">
      <c r="BX302" s="71"/>
    </row>
    <row r="303" spans="76:76">
      <c r="BX303" s="71"/>
    </row>
    <row r="304" spans="76:76">
      <c r="BX304" s="71"/>
    </row>
    <row r="305" spans="76:76">
      <c r="BX305" s="71"/>
    </row>
    <row r="306" spans="76:76">
      <c r="BX306" s="71"/>
    </row>
    <row r="307" spans="76:76">
      <c r="BX307" s="71"/>
    </row>
    <row r="308" spans="76:76">
      <c r="BX308" s="71"/>
    </row>
    <row r="309" spans="76:76">
      <c r="BX309" s="71"/>
    </row>
    <row r="310" spans="76:76">
      <c r="BX310" s="71"/>
    </row>
    <row r="311" spans="76:76">
      <c r="BX311" s="71"/>
    </row>
    <row r="312" spans="76:76">
      <c r="BX312" s="71"/>
    </row>
    <row r="313" spans="76:76">
      <c r="BX313" s="71"/>
    </row>
    <row r="314" spans="76:76">
      <c r="BX314" s="71"/>
    </row>
    <row r="315" spans="76:76">
      <c r="BX315" s="71"/>
    </row>
    <row r="316" spans="76:76">
      <c r="BX316" s="71"/>
    </row>
    <row r="317" spans="76:76">
      <c r="BX317" s="71"/>
    </row>
    <row r="318" spans="76:76">
      <c r="BX318" s="71"/>
    </row>
    <row r="319" spans="76:76">
      <c r="BX319" s="71"/>
    </row>
    <row r="320" spans="76:76">
      <c r="BX320" s="71"/>
    </row>
    <row r="321" spans="76:76">
      <c r="BX321" s="71"/>
    </row>
    <row r="322" spans="76:76">
      <c r="BX322" s="71"/>
    </row>
    <row r="323" spans="76:76">
      <c r="BX323" s="71"/>
    </row>
    <row r="324" spans="76:76">
      <c r="BX324" s="71"/>
    </row>
    <row r="325" spans="76:76">
      <c r="BX325" s="71"/>
    </row>
    <row r="326" spans="76:76">
      <c r="BX326" s="71"/>
    </row>
    <row r="327" spans="76:76">
      <c r="BX327" s="71"/>
    </row>
    <row r="328" spans="76:76">
      <c r="BX328" s="71"/>
    </row>
    <row r="329" spans="76:76">
      <c r="BX329" s="71"/>
    </row>
    <row r="330" spans="76:76">
      <c r="BX330" s="71"/>
    </row>
    <row r="331" spans="76:76">
      <c r="BX331" s="71"/>
    </row>
    <row r="332" spans="76:76">
      <c r="BX332" s="71"/>
    </row>
    <row r="333" spans="76:76">
      <c r="BX333" s="71"/>
    </row>
    <row r="334" spans="76:76">
      <c r="BX334" s="71"/>
    </row>
    <row r="335" spans="76:76">
      <c r="BX335" s="71"/>
    </row>
    <row r="336" spans="76:76">
      <c r="BX336" s="71"/>
    </row>
    <row r="337" spans="76:76">
      <c r="BX337" s="71"/>
    </row>
    <row r="338" spans="76:76">
      <c r="BX338" s="71"/>
    </row>
    <row r="339" spans="76:76">
      <c r="BX339" s="71"/>
    </row>
    <row r="340" spans="76:76">
      <c r="BX340" s="71"/>
    </row>
    <row r="341" spans="76:76">
      <c r="BX341" s="71"/>
    </row>
    <row r="342" spans="76:76">
      <c r="BX342" s="71"/>
    </row>
    <row r="343" spans="76:76">
      <c r="BX343" s="71"/>
    </row>
    <row r="344" spans="76:76">
      <c r="BX344" s="71"/>
    </row>
    <row r="345" spans="76:76">
      <c r="BX345" s="71"/>
    </row>
    <row r="346" spans="76:76">
      <c r="BX346" s="71"/>
    </row>
    <row r="347" spans="76:76">
      <c r="BX347" s="71"/>
    </row>
    <row r="348" spans="76:76">
      <c r="BX348" s="71"/>
    </row>
    <row r="349" spans="76:76">
      <c r="BX349" s="71"/>
    </row>
    <row r="350" spans="76:76">
      <c r="BX350" s="71"/>
    </row>
    <row r="351" spans="76:76">
      <c r="BX351" s="71"/>
    </row>
    <row r="352" spans="76:76">
      <c r="BX352" s="71"/>
    </row>
    <row r="353" spans="76:76">
      <c r="BX353" s="71"/>
    </row>
    <row r="354" spans="76:76">
      <c r="BX354" s="71"/>
    </row>
    <row r="355" spans="76:76">
      <c r="BX355" s="71"/>
    </row>
    <row r="356" spans="76:76">
      <c r="BX356" s="71"/>
    </row>
    <row r="357" spans="76:76">
      <c r="BX357" s="71"/>
    </row>
    <row r="358" spans="76:76">
      <c r="BX358" s="71"/>
    </row>
    <row r="359" spans="76:76">
      <c r="BX359" s="71"/>
    </row>
    <row r="360" spans="76:76">
      <c r="BX360" s="71"/>
    </row>
    <row r="361" spans="76:76">
      <c r="BX361" s="71"/>
    </row>
    <row r="362" spans="76:76">
      <c r="BX362" s="71"/>
    </row>
    <row r="363" spans="76:76">
      <c r="BX363" s="71"/>
    </row>
    <row r="364" spans="76:76">
      <c r="BX364" s="71"/>
    </row>
    <row r="365" spans="76:76">
      <c r="BX365" s="71"/>
    </row>
    <row r="366" spans="76:76">
      <c r="BX366" s="71"/>
    </row>
    <row r="367" spans="76:76">
      <c r="BX367" s="71"/>
    </row>
    <row r="368" spans="76:76">
      <c r="BX368" s="71"/>
    </row>
    <row r="369" spans="76:76">
      <c r="BX369" s="71"/>
    </row>
    <row r="370" spans="76:76">
      <c r="BX370" s="71"/>
    </row>
    <row r="371" spans="76:76">
      <c r="BX371" s="71"/>
    </row>
    <row r="372" spans="76:76">
      <c r="BX372" s="71"/>
    </row>
    <row r="373" spans="76:76">
      <c r="BX373" s="71"/>
    </row>
    <row r="374" spans="76:76">
      <c r="BX374" s="71"/>
    </row>
    <row r="375" spans="76:76">
      <c r="BX375" s="71"/>
    </row>
    <row r="376" spans="76:76">
      <c r="BX376" s="71"/>
    </row>
    <row r="377" spans="76:76">
      <c r="BX377" s="71"/>
    </row>
    <row r="378" spans="76:76">
      <c r="BX378" s="71"/>
    </row>
    <row r="379" spans="76:76">
      <c r="BX379" s="71"/>
    </row>
    <row r="380" spans="76:76">
      <c r="BX380" s="71"/>
    </row>
    <row r="381" spans="76:76">
      <c r="BX381" s="71"/>
    </row>
    <row r="382" spans="76:76">
      <c r="BX382" s="71"/>
    </row>
    <row r="383" spans="76:76">
      <c r="BX383" s="71"/>
    </row>
    <row r="384" spans="76:76">
      <c r="BX384" s="71"/>
    </row>
    <row r="385" spans="76:76">
      <c r="BX385" s="71"/>
    </row>
    <row r="386" spans="76:76">
      <c r="BX386" s="71"/>
    </row>
    <row r="387" spans="76:76">
      <c r="BX387" s="71"/>
    </row>
    <row r="388" spans="76:76">
      <c r="BX388" s="71"/>
    </row>
    <row r="389" spans="76:76">
      <c r="BX389" s="71"/>
    </row>
    <row r="390" spans="76:76">
      <c r="BX390" s="71"/>
    </row>
    <row r="391" spans="76:76">
      <c r="BX391" s="71"/>
    </row>
    <row r="392" spans="76:76">
      <c r="BX392" s="71"/>
    </row>
    <row r="393" spans="76:76">
      <c r="BX393" s="71"/>
    </row>
    <row r="394" spans="76:76">
      <c r="BX394" s="71"/>
    </row>
    <row r="395" spans="76:76">
      <c r="BX395" s="71"/>
    </row>
    <row r="396" spans="76:76">
      <c r="BX396" s="71"/>
    </row>
    <row r="397" spans="76:76">
      <c r="BX397" s="71"/>
    </row>
    <row r="398" spans="76:76">
      <c r="BX398" s="71"/>
    </row>
    <row r="399" spans="76:76">
      <c r="BX399" s="71"/>
    </row>
    <row r="400" spans="76:76">
      <c r="BX400" s="71"/>
    </row>
    <row r="401" spans="76:76">
      <c r="BX401" s="71"/>
    </row>
    <row r="402" spans="76:76">
      <c r="BX402" s="71"/>
    </row>
    <row r="403" spans="76:76">
      <c r="BX403" s="71"/>
    </row>
    <row r="404" spans="76:76">
      <c r="BX404" s="71"/>
    </row>
    <row r="405" spans="76:76">
      <c r="BX405" s="71"/>
    </row>
    <row r="406" spans="76:76">
      <c r="BX406" s="71"/>
    </row>
    <row r="407" spans="76:76">
      <c r="BX407" s="71"/>
    </row>
    <row r="408" spans="76:76">
      <c r="BX408" s="71"/>
    </row>
    <row r="409" spans="76:76">
      <c r="BX409" s="71"/>
    </row>
    <row r="410" spans="76:76">
      <c r="BX410" s="71"/>
    </row>
    <row r="411" spans="76:76">
      <c r="BX411" s="71"/>
    </row>
    <row r="412" spans="76:76">
      <c r="BX412" s="71"/>
    </row>
    <row r="413" spans="76:76">
      <c r="BX413" s="71"/>
    </row>
    <row r="414" spans="76:76">
      <c r="BX414" s="71"/>
    </row>
    <row r="415" spans="76:76">
      <c r="BX415" s="71"/>
    </row>
    <row r="416" spans="76:76">
      <c r="BX416" s="71"/>
    </row>
    <row r="417" spans="76:76">
      <c r="BX417" s="71"/>
    </row>
    <row r="418" spans="76:76">
      <c r="BX418" s="71"/>
    </row>
    <row r="419" spans="76:76">
      <c r="BX419" s="71"/>
    </row>
    <row r="420" spans="76:76">
      <c r="BX420" s="71"/>
    </row>
    <row r="421" spans="76:76">
      <c r="BX421" s="71"/>
    </row>
    <row r="422" spans="76:76">
      <c r="BX422" s="71"/>
    </row>
    <row r="423" spans="76:76">
      <c r="BX423" s="71"/>
    </row>
    <row r="424" spans="76:76">
      <c r="BX424" s="71"/>
    </row>
    <row r="425" spans="76:76">
      <c r="BX425" s="71"/>
    </row>
    <row r="426" spans="76:76">
      <c r="BX426" s="71"/>
    </row>
    <row r="427" spans="76:76">
      <c r="BX427" s="71"/>
    </row>
    <row r="428" spans="76:76">
      <c r="BX428" s="71"/>
    </row>
    <row r="429" spans="76:76">
      <c r="BX429" s="71"/>
    </row>
    <row r="430" spans="76:76">
      <c r="BX430" s="71"/>
    </row>
    <row r="431" spans="76:76">
      <c r="BX431" s="71"/>
    </row>
    <row r="432" spans="76:76">
      <c r="BX432" s="71"/>
    </row>
    <row r="433" spans="76:76">
      <c r="BX433" s="71"/>
    </row>
    <row r="434" spans="76:76">
      <c r="BX434" s="71"/>
    </row>
    <row r="435" spans="76:76">
      <c r="BX435" s="71"/>
    </row>
    <row r="436" spans="76:76">
      <c r="BX436" s="71"/>
    </row>
    <row r="437" spans="76:76">
      <c r="BX437" s="71"/>
    </row>
    <row r="438" spans="76:76">
      <c r="BX438" s="71"/>
    </row>
    <row r="439" spans="76:76">
      <c r="BX439" s="71"/>
    </row>
    <row r="440" spans="76:76">
      <c r="BX440" s="71"/>
    </row>
    <row r="441" spans="76:76">
      <c r="BX441" s="71"/>
    </row>
    <row r="442" spans="76:76">
      <c r="BX442" s="71"/>
    </row>
    <row r="443" spans="76:76">
      <c r="BX443" s="71"/>
    </row>
    <row r="444" spans="76:76">
      <c r="BX444" s="71"/>
    </row>
    <row r="445" spans="76:76">
      <c r="BX445" s="71"/>
    </row>
    <row r="446" spans="76:76">
      <c r="BX446" s="71"/>
    </row>
    <row r="447" spans="76:76">
      <c r="BX447" s="71"/>
    </row>
    <row r="448" spans="76:76">
      <c r="BX448" s="71"/>
    </row>
    <row r="449" spans="76:76">
      <c r="BX449" s="71"/>
    </row>
    <row r="450" spans="76:76">
      <c r="BX450" s="71"/>
    </row>
    <row r="451" spans="76:76">
      <c r="BX451" s="71"/>
    </row>
    <row r="452" spans="76:76">
      <c r="BX452" s="71"/>
    </row>
    <row r="453" spans="76:76">
      <c r="BX453" s="71"/>
    </row>
    <row r="454" spans="76:76">
      <c r="BX454" s="71"/>
    </row>
    <row r="455" spans="76:76">
      <c r="BX455" s="71"/>
    </row>
    <row r="456" spans="76:76">
      <c r="BX456" s="71"/>
    </row>
    <row r="457" spans="76:76">
      <c r="BX457" s="71"/>
    </row>
    <row r="458" spans="76:76">
      <c r="BX458" s="71"/>
    </row>
    <row r="459" spans="76:76">
      <c r="BX459" s="71"/>
    </row>
    <row r="460" spans="76:76">
      <c r="BX460" s="71"/>
    </row>
    <row r="461" spans="76:76">
      <c r="BX461" s="71"/>
    </row>
    <row r="462" spans="76:76">
      <c r="BX462" s="71"/>
    </row>
    <row r="463" spans="76:76">
      <c r="BX463" s="71"/>
    </row>
    <row r="464" spans="76:76">
      <c r="BX464" s="71"/>
    </row>
    <row r="465" spans="76:76">
      <c r="BX465" s="71"/>
    </row>
    <row r="466" spans="76:76">
      <c r="BX466" s="71"/>
    </row>
    <row r="467" spans="76:76">
      <c r="BX467" s="71"/>
    </row>
    <row r="468" spans="76:76">
      <c r="BX468" s="71"/>
    </row>
    <row r="469" spans="76:76">
      <c r="BX469" s="71"/>
    </row>
    <row r="470" spans="76:76">
      <c r="BX470" s="71"/>
    </row>
    <row r="471" spans="76:76">
      <c r="BX471" s="71"/>
    </row>
    <row r="472" spans="76:76">
      <c r="BX472" s="71"/>
    </row>
    <row r="473" spans="76:76">
      <c r="BX473" s="71"/>
    </row>
    <row r="474" spans="76:76">
      <c r="BX474" s="71"/>
    </row>
    <row r="475" spans="76:76">
      <c r="BX475" s="71"/>
    </row>
    <row r="476" spans="76:76">
      <c r="BX476" s="71"/>
    </row>
    <row r="477" spans="76:76">
      <c r="BX477" s="71"/>
    </row>
    <row r="478" spans="76:76">
      <c r="BX478" s="71"/>
    </row>
    <row r="479" spans="76:76">
      <c r="BX479" s="71"/>
    </row>
    <row r="480" spans="76:76">
      <c r="BX480" s="71"/>
    </row>
    <row r="481" spans="76:76">
      <c r="BX481" s="71"/>
    </row>
    <row r="482" spans="76:76">
      <c r="BX482" s="71"/>
    </row>
    <row r="483" spans="76:76">
      <c r="BX483" s="71"/>
    </row>
    <row r="484" spans="76:76">
      <c r="BX484" s="71"/>
    </row>
    <row r="485" spans="76:76">
      <c r="BX485" s="71"/>
    </row>
    <row r="486" spans="76:76">
      <c r="BX486" s="71"/>
    </row>
    <row r="487" spans="76:76">
      <c r="BX487" s="71"/>
    </row>
    <row r="488" spans="76:76">
      <c r="BX488" s="71"/>
    </row>
    <row r="489" spans="76:76">
      <c r="BX489" s="71"/>
    </row>
    <row r="490" spans="76:76">
      <c r="BX490" s="71"/>
    </row>
    <row r="491" spans="76:76">
      <c r="BX491" s="71"/>
    </row>
    <row r="492" spans="76:76">
      <c r="BX492" s="71"/>
    </row>
    <row r="493" spans="76:76">
      <c r="BX493" s="71"/>
    </row>
    <row r="494" spans="76:76">
      <c r="BX494" s="71"/>
    </row>
    <row r="495" spans="76:76">
      <c r="BX495" s="71"/>
    </row>
    <row r="496" spans="76:76">
      <c r="BX496" s="71"/>
    </row>
    <row r="497" spans="76:76">
      <c r="BX497" s="71"/>
    </row>
    <row r="498" spans="76:76">
      <c r="BX498" s="71"/>
    </row>
    <row r="499" spans="76:76">
      <c r="BX499" s="71"/>
    </row>
    <row r="500" spans="76:76">
      <c r="BX500" s="71"/>
    </row>
    <row r="501" spans="76:76">
      <c r="BX501" s="71"/>
    </row>
    <row r="502" spans="76:76">
      <c r="BX502" s="71"/>
    </row>
    <row r="503" spans="76:76">
      <c r="BX503" s="71"/>
    </row>
    <row r="504" spans="76:76">
      <c r="BX504" s="71"/>
    </row>
    <row r="505" spans="76:76">
      <c r="BX505" s="71"/>
    </row>
    <row r="506" spans="76:76">
      <c r="BX506" s="71"/>
    </row>
    <row r="507" spans="76:76">
      <c r="BX507" s="71"/>
    </row>
    <row r="508" spans="76:76">
      <c r="BX508" s="71"/>
    </row>
    <row r="509" spans="76:76">
      <c r="BX509" s="71"/>
    </row>
    <row r="510" spans="76:76">
      <c r="BX510" s="71"/>
    </row>
    <row r="511" spans="76:76">
      <c r="BX511" s="71"/>
    </row>
    <row r="512" spans="76:76">
      <c r="BX512" s="71"/>
    </row>
    <row r="513" spans="76:76">
      <c r="BX513" s="71"/>
    </row>
    <row r="514" spans="76:76">
      <c r="BX514" s="71"/>
    </row>
    <row r="515" spans="76:76">
      <c r="BX515" s="71"/>
    </row>
    <row r="516" spans="76:76">
      <c r="BX516" s="71"/>
    </row>
    <row r="517" spans="76:76">
      <c r="BX517" s="71"/>
    </row>
    <row r="518" spans="76:76">
      <c r="BX518" s="71"/>
    </row>
    <row r="519" spans="76:76">
      <c r="BX519" s="71"/>
    </row>
    <row r="520" spans="76:76">
      <c r="BX520" s="71"/>
    </row>
    <row r="521" spans="76:76">
      <c r="BX521" s="71"/>
    </row>
    <row r="522" spans="76:76">
      <c r="BX522" s="71"/>
    </row>
    <row r="523" spans="76:76">
      <c r="BX523" s="71"/>
    </row>
    <row r="524" spans="76:76">
      <c r="BX524" s="71"/>
    </row>
    <row r="525" spans="76:76">
      <c r="BX525" s="71"/>
    </row>
    <row r="526" spans="76:76">
      <c r="BX526" s="71"/>
    </row>
    <row r="527" spans="76:76">
      <c r="BX527" s="71"/>
    </row>
    <row r="528" spans="76:76">
      <c r="BX528" s="71"/>
    </row>
    <row r="529" spans="76:76">
      <c r="BX529" s="71"/>
    </row>
    <row r="530" spans="76:76">
      <c r="BX530" s="71"/>
    </row>
    <row r="531" spans="76:76">
      <c r="BX531" s="71"/>
    </row>
    <row r="532" spans="76:76">
      <c r="BX532" s="71"/>
    </row>
    <row r="533" spans="76:76">
      <c r="BX533" s="71"/>
    </row>
    <row r="534" spans="76:76">
      <c r="BX534" s="71"/>
    </row>
    <row r="535" spans="76:76">
      <c r="BX535" s="71"/>
    </row>
    <row r="536" spans="76:76">
      <c r="BX536" s="71"/>
    </row>
    <row r="537" spans="76:76">
      <c r="BX537" s="71"/>
    </row>
    <row r="538" spans="76:76">
      <c r="BX538" s="71"/>
    </row>
    <row r="539" spans="76:76">
      <c r="BX539" s="71"/>
    </row>
    <row r="540" spans="76:76">
      <c r="BX540" s="71"/>
    </row>
    <row r="541" spans="76:76">
      <c r="BX541" s="71"/>
    </row>
    <row r="542" spans="76:76">
      <c r="BX542" s="71"/>
    </row>
    <row r="543" spans="76:76">
      <c r="BX543" s="71"/>
    </row>
    <row r="544" spans="76:76">
      <c r="BX544" s="71"/>
    </row>
    <row r="545" spans="76:76">
      <c r="BX545" s="71"/>
    </row>
    <row r="546" spans="76:76">
      <c r="BX546" s="71"/>
    </row>
    <row r="547" spans="76:76">
      <c r="BX547" s="71"/>
    </row>
    <row r="548" spans="76:76">
      <c r="BX548" s="71"/>
    </row>
    <row r="549" spans="76:76">
      <c r="BX549" s="71"/>
    </row>
    <row r="550" spans="76:76">
      <c r="BX550" s="71"/>
    </row>
    <row r="551" spans="76:76">
      <c r="BX551" s="71"/>
    </row>
    <row r="552" spans="76:76">
      <c r="BX552" s="71"/>
    </row>
    <row r="553" spans="76:76">
      <c r="BX553" s="71"/>
    </row>
    <row r="554" spans="76:76">
      <c r="BX554" s="71"/>
    </row>
    <row r="555" spans="76:76">
      <c r="BX555" s="71"/>
    </row>
    <row r="556" spans="76:76">
      <c r="BX556" s="71"/>
    </row>
    <row r="557" spans="76:76">
      <c r="BX557" s="71"/>
    </row>
    <row r="558" spans="76:76">
      <c r="BX558" s="71"/>
    </row>
    <row r="559" spans="76:76">
      <c r="BX559" s="71"/>
    </row>
    <row r="560" spans="76:76">
      <c r="BX560" s="71"/>
    </row>
    <row r="561" spans="76:76">
      <c r="BX561" s="71"/>
    </row>
    <row r="562" spans="76:76">
      <c r="BX562" s="71"/>
    </row>
    <row r="563" spans="76:76">
      <c r="BX563" s="71"/>
    </row>
    <row r="564" spans="76:76">
      <c r="BX564" s="71"/>
    </row>
    <row r="565" spans="76:76">
      <c r="BX565" s="71"/>
    </row>
    <row r="566" spans="76:76">
      <c r="BX566" s="71"/>
    </row>
    <row r="567" spans="76:76">
      <c r="BX567" s="71"/>
    </row>
    <row r="568" spans="76:76">
      <c r="BX568" s="71"/>
    </row>
    <row r="569" spans="76:76">
      <c r="BX569" s="71"/>
    </row>
    <row r="570" spans="76:76">
      <c r="BX570" s="71"/>
    </row>
    <row r="571" spans="76:76">
      <c r="BX571" s="71"/>
    </row>
    <row r="572" spans="76:76">
      <c r="BX572" s="71"/>
    </row>
    <row r="573" spans="76:76">
      <c r="BX573" s="71"/>
    </row>
    <row r="574" spans="76:76">
      <c r="BX574" s="71"/>
    </row>
    <row r="575" spans="76:76">
      <c r="BX575" s="71"/>
    </row>
    <row r="576" spans="76:76">
      <c r="BX576" s="71"/>
    </row>
    <row r="577" spans="76:76">
      <c r="BX577" s="71"/>
    </row>
    <row r="578" spans="76:76">
      <c r="BX578" s="71"/>
    </row>
    <row r="579" spans="76:76">
      <c r="BX579" s="71"/>
    </row>
    <row r="580" spans="76:76">
      <c r="BX580" s="71"/>
    </row>
    <row r="581" spans="76:76">
      <c r="BX581" s="71"/>
    </row>
    <row r="582" spans="76:76">
      <c r="BX582" s="71"/>
    </row>
    <row r="583" spans="76:76">
      <c r="BX583" s="71"/>
    </row>
    <row r="584" spans="76:76">
      <c r="BX584" s="71"/>
    </row>
    <row r="585" spans="76:76">
      <c r="BX585" s="71"/>
    </row>
    <row r="586" spans="76:76">
      <c r="BX586" s="71"/>
    </row>
    <row r="587" spans="76:76">
      <c r="BX587" s="71"/>
    </row>
    <row r="588" spans="76:76">
      <c r="BX588" s="71"/>
    </row>
    <row r="589" spans="76:76">
      <c r="BX589" s="71"/>
    </row>
    <row r="590" spans="76:76">
      <c r="BX590" s="71"/>
    </row>
    <row r="591" spans="76:76">
      <c r="BX591" s="71"/>
    </row>
    <row r="592" spans="76:76">
      <c r="BX592" s="71"/>
    </row>
    <row r="593" spans="76:76">
      <c r="BX593" s="71"/>
    </row>
    <row r="594" spans="76:76">
      <c r="BX594" s="71"/>
    </row>
    <row r="595" spans="76:76">
      <c r="BX595" s="71"/>
    </row>
    <row r="596" spans="76:76">
      <c r="BX596" s="71"/>
    </row>
    <row r="597" spans="76:76">
      <c r="BX597" s="71"/>
    </row>
    <row r="598" spans="76:76">
      <c r="BX598" s="71"/>
    </row>
    <row r="599" spans="76:76">
      <c r="BX599" s="71"/>
    </row>
    <row r="600" spans="76:76">
      <c r="BX600" s="71"/>
    </row>
    <row r="601" spans="76:76">
      <c r="BX601" s="71"/>
    </row>
    <row r="602" spans="76:76">
      <c r="BX602" s="71"/>
    </row>
    <row r="603" spans="76:76">
      <c r="BX603" s="71"/>
    </row>
    <row r="604" spans="76:76">
      <c r="BX604" s="71"/>
    </row>
    <row r="605" spans="76:76">
      <c r="BX605" s="71"/>
    </row>
    <row r="606" spans="76:76">
      <c r="BX606" s="71"/>
    </row>
    <row r="607" spans="76:76">
      <c r="BX607" s="71"/>
    </row>
    <row r="608" spans="76:76">
      <c r="BX608" s="71"/>
    </row>
    <row r="609" spans="76:76">
      <c r="BX609" s="71"/>
    </row>
    <row r="610" spans="76:76">
      <c r="BX610" s="71"/>
    </row>
    <row r="611" spans="76:76">
      <c r="BX611" s="71"/>
    </row>
    <row r="612" spans="76:76">
      <c r="BX612" s="71"/>
    </row>
    <row r="613" spans="76:76">
      <c r="BX613" s="71"/>
    </row>
    <row r="614" spans="76:76">
      <c r="BX614" s="71"/>
    </row>
    <row r="615" spans="76:76">
      <c r="BX615" s="71"/>
    </row>
    <row r="616" spans="76:76">
      <c r="BX616" s="71"/>
    </row>
    <row r="617" spans="76:76">
      <c r="BX617" s="71"/>
    </row>
    <row r="618" spans="76:76">
      <c r="BX618" s="71"/>
    </row>
    <row r="619" spans="76:76">
      <c r="BX619" s="71"/>
    </row>
    <row r="620" spans="76:76">
      <c r="BX620" s="71"/>
    </row>
    <row r="621" spans="76:76">
      <c r="BX621" s="71"/>
    </row>
    <row r="622" spans="76:76">
      <c r="BX622" s="71"/>
    </row>
    <row r="623" spans="76:76">
      <c r="BX623" s="71"/>
    </row>
    <row r="624" spans="76:76">
      <c r="BX624" s="71"/>
    </row>
    <row r="625" spans="76:76">
      <c r="BX625" s="71"/>
    </row>
    <row r="626" spans="76:76">
      <c r="BX626" s="71"/>
    </row>
    <row r="627" spans="76:76">
      <c r="BX627" s="71"/>
    </row>
    <row r="628" spans="76:76">
      <c r="BX628" s="71"/>
    </row>
    <row r="629" spans="76:76">
      <c r="BX629" s="71"/>
    </row>
    <row r="630" spans="76:76">
      <c r="BX630" s="71"/>
    </row>
    <row r="631" spans="76:76">
      <c r="BX631" s="71"/>
    </row>
    <row r="632" spans="76:76">
      <c r="BX632" s="71"/>
    </row>
    <row r="633" spans="76:76">
      <c r="BX633" s="71"/>
    </row>
    <row r="634" spans="76:76">
      <c r="BX634" s="71"/>
    </row>
    <row r="635" spans="76:76">
      <c r="BX635" s="71"/>
    </row>
    <row r="636" spans="76:76">
      <c r="BX636" s="71"/>
    </row>
    <row r="637" spans="76:76">
      <c r="BX637" s="71"/>
    </row>
    <row r="638" spans="76:76">
      <c r="BX638" s="71"/>
    </row>
    <row r="639" spans="76:76">
      <c r="BX639" s="71"/>
    </row>
    <row r="640" spans="76:76">
      <c r="BX640" s="71"/>
    </row>
    <row r="641" spans="76:76">
      <c r="BX641" s="71"/>
    </row>
    <row r="642" spans="76:76">
      <c r="BX642" s="71"/>
    </row>
    <row r="643" spans="76:76">
      <c r="BX643" s="71"/>
    </row>
    <row r="644" spans="76:76">
      <c r="BX644" s="71"/>
    </row>
    <row r="645" spans="76:76">
      <c r="BX645" s="71"/>
    </row>
    <row r="646" spans="76:76">
      <c r="BX646" s="71"/>
    </row>
    <row r="647" spans="76:76">
      <c r="BX647" s="71"/>
    </row>
    <row r="648" spans="76:76">
      <c r="BX648" s="71"/>
    </row>
    <row r="649" spans="76:76">
      <c r="BX649" s="71"/>
    </row>
    <row r="650" spans="76:76">
      <c r="BX650" s="71"/>
    </row>
    <row r="651" spans="76:76">
      <c r="BX651" s="71"/>
    </row>
    <row r="652" spans="76:76">
      <c r="BX652" s="71"/>
    </row>
    <row r="653" spans="76:76">
      <c r="BX653" s="71"/>
    </row>
    <row r="654" spans="76:76">
      <c r="BX654" s="71"/>
    </row>
    <row r="655" spans="76:76">
      <c r="BX655" s="71"/>
    </row>
    <row r="656" spans="76:76">
      <c r="BX656" s="71"/>
    </row>
    <row r="657" spans="76:76">
      <c r="BX657" s="71"/>
    </row>
    <row r="658" spans="76:76">
      <c r="BX658" s="71"/>
    </row>
    <row r="659" spans="76:76">
      <c r="BX659" s="71"/>
    </row>
    <row r="660" spans="76:76">
      <c r="BX660" s="71"/>
    </row>
    <row r="661" spans="76:76">
      <c r="BX661" s="71"/>
    </row>
    <row r="662" spans="76:76">
      <c r="BX662" s="71"/>
    </row>
    <row r="663" spans="76:76">
      <c r="BX663" s="71"/>
    </row>
    <row r="664" spans="76:76">
      <c r="BX664" s="71"/>
    </row>
    <row r="665" spans="76:76">
      <c r="BX665" s="71"/>
    </row>
    <row r="666" spans="76:76">
      <c r="BX666" s="71"/>
    </row>
    <row r="667" spans="76:76">
      <c r="BX667" s="71"/>
    </row>
    <row r="668" spans="76:76">
      <c r="BX668" s="71"/>
    </row>
    <row r="669" spans="76:76">
      <c r="BX669" s="71"/>
    </row>
    <row r="670" spans="76:76">
      <c r="BX670" s="71"/>
    </row>
    <row r="671" spans="76:76">
      <c r="BX671" s="71"/>
    </row>
    <row r="672" spans="76:76">
      <c r="BX672" s="71"/>
    </row>
    <row r="673" spans="76:76">
      <c r="BX673" s="71"/>
    </row>
    <row r="674" spans="76:76">
      <c r="BX674" s="71"/>
    </row>
    <row r="675" spans="76:76">
      <c r="BX675" s="71"/>
    </row>
    <row r="676" spans="76:76">
      <c r="BX676" s="71"/>
    </row>
    <row r="677" spans="76:76">
      <c r="BX677" s="71"/>
    </row>
    <row r="678" spans="76:76">
      <c r="BX678" s="71"/>
    </row>
    <row r="679" spans="76:76">
      <c r="BX679" s="71"/>
    </row>
    <row r="680" spans="76:76">
      <c r="BX680" s="71"/>
    </row>
    <row r="681" spans="76:76">
      <c r="BX681" s="71"/>
    </row>
    <row r="682" spans="76:76">
      <c r="BX682" s="71"/>
    </row>
    <row r="683" spans="76:76">
      <c r="BX683" s="71"/>
    </row>
    <row r="684" spans="76:76">
      <c r="BX684" s="71"/>
    </row>
    <row r="685" spans="76:76">
      <c r="BX685" s="71"/>
    </row>
    <row r="686" spans="76:76">
      <c r="BX686" s="71"/>
    </row>
    <row r="687" spans="76:76">
      <c r="BX687" s="71"/>
    </row>
    <row r="688" spans="76:76">
      <c r="BX688" s="71"/>
    </row>
    <row r="689" spans="76:76">
      <c r="BX689" s="71"/>
    </row>
    <row r="690" spans="76:76">
      <c r="BX690" s="71"/>
    </row>
    <row r="691" spans="76:76">
      <c r="BX691" s="71"/>
    </row>
    <row r="692" spans="76:76">
      <c r="BX692" s="71"/>
    </row>
    <row r="693" spans="76:76">
      <c r="BX693" s="71"/>
    </row>
    <row r="694" spans="76:76">
      <c r="BX694" s="71"/>
    </row>
    <row r="695" spans="76:76">
      <c r="BX695" s="71"/>
    </row>
    <row r="696" spans="76:76">
      <c r="BX696" s="71"/>
    </row>
    <row r="697" spans="76:76">
      <c r="BX697" s="71"/>
    </row>
    <row r="698" spans="76:76">
      <c r="BX698" s="71"/>
    </row>
    <row r="699" spans="76:76">
      <c r="BX699" s="71"/>
    </row>
    <row r="700" spans="76:76">
      <c r="BX700" s="71"/>
    </row>
    <row r="701" spans="76:76">
      <c r="BX701" s="71"/>
    </row>
    <row r="702" spans="76:76">
      <c r="BX702" s="71"/>
    </row>
    <row r="703" spans="76:76">
      <c r="BX703" s="71"/>
    </row>
    <row r="704" spans="76:76">
      <c r="BX704" s="71"/>
    </row>
    <row r="705" spans="76:76">
      <c r="BX705" s="71"/>
    </row>
    <row r="706" spans="76:76">
      <c r="BX706" s="71"/>
    </row>
    <row r="707" spans="76:76">
      <c r="BX707" s="71"/>
    </row>
    <row r="708" spans="76:76">
      <c r="BX708" s="71"/>
    </row>
    <row r="709" spans="76:76">
      <c r="BX709" s="71"/>
    </row>
    <row r="710" spans="76:76">
      <c r="BX710" s="71"/>
    </row>
    <row r="711" spans="76:76">
      <c r="BX711" s="71"/>
    </row>
    <row r="712" spans="76:76">
      <c r="BX712" s="71"/>
    </row>
    <row r="713" spans="76:76">
      <c r="BX713" s="71"/>
    </row>
    <row r="714" spans="76:76">
      <c r="BX714" s="71"/>
    </row>
    <row r="715" spans="76:76">
      <c r="BX715" s="71"/>
    </row>
    <row r="716" spans="76:76">
      <c r="BX716" s="71"/>
    </row>
    <row r="717" spans="76:76">
      <c r="BX717" s="71"/>
    </row>
    <row r="718" spans="76:76">
      <c r="BX718" s="71"/>
    </row>
    <row r="719" spans="76:76">
      <c r="BX719" s="71"/>
    </row>
    <row r="720" spans="76:76">
      <c r="BX720" s="71"/>
    </row>
    <row r="721" spans="76:76">
      <c r="BX721" s="71"/>
    </row>
    <row r="722" spans="76:76">
      <c r="BX722" s="71"/>
    </row>
    <row r="723" spans="76:76">
      <c r="BX723" s="71"/>
    </row>
    <row r="724" spans="76:76">
      <c r="BX724" s="71"/>
    </row>
    <row r="725" spans="76:76">
      <c r="BX725" s="71"/>
    </row>
    <row r="726" spans="76:76">
      <c r="BX726" s="71"/>
    </row>
    <row r="727" spans="76:76">
      <c r="BX727" s="71"/>
    </row>
    <row r="728" spans="76:76">
      <c r="BX728" s="71"/>
    </row>
    <row r="729" spans="76:76">
      <c r="BX729" s="71"/>
    </row>
    <row r="730" spans="76:76">
      <c r="BX730" s="71"/>
    </row>
    <row r="731" spans="76:76">
      <c r="BX731" s="71"/>
    </row>
    <row r="732" spans="76:76">
      <c r="BX732" s="71"/>
    </row>
    <row r="733" spans="76:76">
      <c r="BX733" s="71"/>
    </row>
    <row r="734" spans="76:76">
      <c r="BX734" s="71"/>
    </row>
    <row r="735" spans="76:76">
      <c r="BX735" s="71"/>
    </row>
    <row r="736" spans="76:76">
      <c r="BX736" s="71"/>
    </row>
    <row r="737" spans="76:76">
      <c r="BX737" s="71"/>
    </row>
    <row r="738" spans="76:76">
      <c r="BX738" s="71"/>
    </row>
    <row r="739" spans="76:76">
      <c r="BX739" s="71"/>
    </row>
    <row r="740" spans="76:76">
      <c r="BX740" s="71"/>
    </row>
    <row r="741" spans="76:76">
      <c r="BX741" s="71"/>
    </row>
    <row r="742" spans="76:76">
      <c r="BX742" s="71"/>
    </row>
    <row r="743" spans="76:76">
      <c r="BX743" s="71"/>
    </row>
    <row r="744" spans="76:76">
      <c r="BX744" s="71"/>
    </row>
    <row r="745" spans="76:76">
      <c r="BX745" s="71"/>
    </row>
    <row r="746" spans="76:76">
      <c r="BX746" s="71"/>
    </row>
    <row r="747" spans="76:76">
      <c r="BX747" s="71"/>
    </row>
    <row r="748" spans="76:76">
      <c r="BX748" s="71"/>
    </row>
    <row r="749" spans="76:76">
      <c r="BX749" s="71"/>
    </row>
    <row r="750" spans="76:76">
      <c r="BX750" s="71"/>
    </row>
    <row r="751" spans="76:76">
      <c r="BX751" s="71"/>
    </row>
    <row r="752" spans="76:76">
      <c r="BX752" s="71"/>
    </row>
    <row r="753" spans="76:76">
      <c r="BX753" s="71"/>
    </row>
    <row r="754" spans="76:76">
      <c r="BX754" s="71"/>
    </row>
    <row r="755" spans="76:76">
      <c r="BX755" s="71"/>
    </row>
    <row r="756" spans="76:76">
      <c r="BX756" s="71"/>
    </row>
    <row r="757" spans="76:76">
      <c r="BX757" s="71"/>
    </row>
    <row r="758" spans="76:76">
      <c r="BX758" s="71"/>
    </row>
    <row r="759" spans="76:76">
      <c r="BX759" s="71"/>
    </row>
    <row r="760" spans="76:76">
      <c r="BX760" s="71"/>
    </row>
    <row r="761" spans="76:76">
      <c r="BX761" s="71"/>
    </row>
    <row r="762" spans="76:76">
      <c r="BX762" s="71"/>
    </row>
    <row r="763" spans="76:76">
      <c r="BX763" s="71"/>
    </row>
    <row r="764" spans="76:76">
      <c r="BX764" s="71"/>
    </row>
    <row r="765" spans="76:76">
      <c r="BX765" s="71"/>
    </row>
    <row r="766" spans="76:76">
      <c r="BX766" s="71"/>
    </row>
    <row r="767" spans="76:76">
      <c r="BX767" s="71"/>
    </row>
    <row r="768" spans="76:76">
      <c r="BX768" s="71"/>
    </row>
    <row r="769" spans="76:76">
      <c r="BX769" s="71"/>
    </row>
    <row r="770" spans="76:76">
      <c r="BX770" s="71"/>
    </row>
    <row r="771" spans="76:76">
      <c r="BX771" s="71"/>
    </row>
    <row r="772" spans="76:76">
      <c r="BX772" s="71"/>
    </row>
    <row r="773" spans="76:76">
      <c r="BX773" s="71"/>
    </row>
    <row r="774" spans="76:76">
      <c r="BX774" s="71"/>
    </row>
    <row r="775" spans="76:76">
      <c r="BX775" s="71"/>
    </row>
    <row r="776" spans="76:76">
      <c r="BX776" s="71"/>
    </row>
    <row r="777" spans="76:76">
      <c r="BX777" s="71"/>
    </row>
    <row r="778" spans="76:76">
      <c r="BX778" s="71"/>
    </row>
    <row r="779" spans="76:76">
      <c r="BX779" s="71"/>
    </row>
    <row r="780" spans="76:76">
      <c r="BX780" s="71"/>
    </row>
    <row r="781" spans="76:76">
      <c r="BX781" s="71"/>
    </row>
    <row r="782" spans="76:76">
      <c r="BX782" s="71"/>
    </row>
    <row r="783" spans="76:76">
      <c r="BX783" s="71"/>
    </row>
    <row r="784" spans="76:76">
      <c r="BX784" s="71"/>
    </row>
    <row r="785" spans="76:76">
      <c r="BX785" s="71"/>
    </row>
    <row r="786" spans="76:76">
      <c r="BX786" s="71"/>
    </row>
    <row r="787" spans="76:76">
      <c r="BX787" s="71"/>
    </row>
    <row r="788" spans="76:76">
      <c r="BX788" s="71"/>
    </row>
    <row r="789" spans="76:76">
      <c r="BX789" s="71"/>
    </row>
    <row r="790" spans="76:76">
      <c r="BX790" s="71"/>
    </row>
    <row r="791" spans="76:76">
      <c r="BX791" s="71"/>
    </row>
    <row r="792" spans="76:76">
      <c r="BX792" s="71"/>
    </row>
    <row r="793" spans="76:76">
      <c r="BX793" s="71"/>
    </row>
    <row r="794" spans="76:76">
      <c r="BX794" s="71"/>
    </row>
    <row r="795" spans="76:76">
      <c r="BX795" s="71"/>
    </row>
    <row r="796" spans="76:76">
      <c r="BX796" s="71"/>
    </row>
    <row r="797" spans="76:76">
      <c r="BX797" s="71"/>
    </row>
    <row r="798" spans="76:76">
      <c r="BX798" s="71"/>
    </row>
    <row r="799" spans="76:76">
      <c r="BX799" s="71"/>
    </row>
    <row r="800" spans="76:76">
      <c r="BX800" s="71"/>
    </row>
    <row r="801" spans="76:76">
      <c r="BX801" s="71"/>
    </row>
    <row r="802" spans="76:76">
      <c r="BX802" s="71"/>
    </row>
    <row r="803" spans="76:76">
      <c r="BX803" s="71"/>
    </row>
    <row r="804" spans="76:76">
      <c r="BX804" s="71"/>
    </row>
    <row r="805" spans="76:76">
      <c r="BX805" s="71"/>
    </row>
    <row r="806" spans="76:76">
      <c r="BX806" s="71"/>
    </row>
    <row r="807" spans="76:76">
      <c r="BX807" s="71"/>
    </row>
    <row r="808" spans="76:76">
      <c r="BX808" s="71"/>
    </row>
    <row r="809" spans="76:76">
      <c r="BX809" s="71"/>
    </row>
    <row r="810" spans="76:76">
      <c r="BX810" s="71"/>
    </row>
    <row r="811" spans="76:76">
      <c r="BX811" s="71"/>
    </row>
    <row r="812" spans="76:76">
      <c r="BX812" s="71"/>
    </row>
    <row r="813" spans="76:76">
      <c r="BX813" s="71"/>
    </row>
    <row r="814" spans="76:76">
      <c r="BX814" s="71"/>
    </row>
    <row r="815" spans="76:76">
      <c r="BX815" s="71"/>
    </row>
    <row r="816" spans="76:76">
      <c r="BX816" s="71"/>
    </row>
    <row r="817" spans="76:76">
      <c r="BX817" s="71"/>
    </row>
    <row r="818" spans="76:76">
      <c r="BX818" s="71"/>
    </row>
    <row r="819" spans="76:76">
      <c r="BX819" s="71"/>
    </row>
    <row r="820" spans="76:76">
      <c r="BX820" s="71"/>
    </row>
    <row r="821" spans="76:76">
      <c r="BX821" s="71"/>
    </row>
    <row r="822" spans="76:76">
      <c r="BX822" s="71"/>
    </row>
    <row r="823" spans="76:76">
      <c r="BX823" s="71"/>
    </row>
    <row r="824" spans="76:76">
      <c r="BX824" s="71"/>
    </row>
    <row r="825" spans="76:76">
      <c r="BX825" s="71"/>
    </row>
    <row r="826" spans="76:76">
      <c r="BX826" s="71"/>
    </row>
    <row r="827" spans="76:76">
      <c r="BX827" s="71"/>
    </row>
    <row r="828" spans="76:76">
      <c r="BX828" s="71"/>
    </row>
    <row r="829" spans="76:76">
      <c r="BX829" s="71"/>
    </row>
    <row r="830" spans="76:76">
      <c r="BX830" s="71"/>
    </row>
    <row r="831" spans="76:76">
      <c r="BX831" s="71"/>
    </row>
    <row r="832" spans="76:76">
      <c r="BX832" s="71"/>
    </row>
    <row r="833" spans="76:76">
      <c r="BX833" s="71"/>
    </row>
    <row r="834" spans="76:76">
      <c r="BX834" s="71"/>
    </row>
    <row r="835" spans="76:76">
      <c r="BX835" s="71"/>
    </row>
    <row r="836" spans="76:76">
      <c r="BX836" s="71"/>
    </row>
    <row r="837" spans="76:76">
      <c r="BX837" s="71"/>
    </row>
    <row r="838" spans="76:76">
      <c r="BX838" s="71"/>
    </row>
    <row r="839" spans="76:76">
      <c r="BX839" s="71"/>
    </row>
    <row r="840" spans="76:76">
      <c r="BX840" s="71"/>
    </row>
    <row r="841" spans="76:76">
      <c r="BX841" s="71"/>
    </row>
    <row r="842" spans="76:76">
      <c r="BX842" s="71"/>
    </row>
    <row r="843" spans="76:76">
      <c r="BX843" s="71"/>
    </row>
    <row r="844" spans="76:76">
      <c r="BX844" s="71"/>
    </row>
    <row r="845" spans="76:76">
      <c r="BX845" s="71"/>
    </row>
    <row r="846" spans="76:76">
      <c r="BX846" s="71"/>
    </row>
    <row r="847" spans="76:76">
      <c r="BX847" s="71"/>
    </row>
    <row r="848" spans="76:76">
      <c r="BX848" s="71"/>
    </row>
    <row r="849" spans="76:76">
      <c r="BX849" s="71"/>
    </row>
    <row r="850" spans="76:76">
      <c r="BX850" s="71"/>
    </row>
    <row r="851" spans="76:76">
      <c r="BX851" s="71"/>
    </row>
    <row r="852" spans="76:76">
      <c r="BX852" s="71"/>
    </row>
    <row r="853" spans="76:76">
      <c r="BX853" s="71"/>
    </row>
    <row r="854" spans="76:76">
      <c r="BX854" s="71"/>
    </row>
    <row r="855" spans="76:76">
      <c r="BX855" s="71"/>
    </row>
    <row r="856" spans="76:76">
      <c r="BX856" s="71"/>
    </row>
    <row r="857" spans="76:76">
      <c r="BX857" s="71"/>
    </row>
    <row r="858" spans="76:76">
      <c r="BX858" s="71"/>
    </row>
    <row r="859" spans="76:76">
      <c r="BX859" s="71"/>
    </row>
    <row r="860" spans="76:76">
      <c r="BX860" s="71"/>
    </row>
    <row r="861" spans="76:76">
      <c r="BX861" s="71"/>
    </row>
    <row r="862" spans="76:76">
      <c r="BX862" s="71"/>
    </row>
    <row r="863" spans="76:76">
      <c r="BX863" s="71"/>
    </row>
    <row r="864" spans="76:76">
      <c r="BX864" s="71"/>
    </row>
    <row r="865" spans="76:76">
      <c r="BX865" s="71"/>
    </row>
    <row r="866" spans="76:76">
      <c r="BX866" s="71"/>
    </row>
    <row r="867" spans="76:76">
      <c r="BX867" s="71"/>
    </row>
    <row r="868" spans="76:76">
      <c r="BX868" s="71"/>
    </row>
    <row r="869" spans="76:76">
      <c r="BX869" s="71"/>
    </row>
    <row r="870" spans="76:76">
      <c r="BX870" s="71"/>
    </row>
    <row r="871" spans="76:76">
      <c r="BX871" s="71"/>
    </row>
    <row r="872" spans="76:76">
      <c r="BX872" s="71"/>
    </row>
    <row r="873" spans="76:76">
      <c r="BX873" s="71"/>
    </row>
    <row r="874" spans="76:76">
      <c r="BX874" s="71"/>
    </row>
    <row r="875" spans="76:76">
      <c r="BX875" s="71"/>
    </row>
    <row r="876" spans="76:76">
      <c r="BX876" s="71"/>
    </row>
    <row r="877" spans="76:76">
      <c r="BX877" s="71"/>
    </row>
    <row r="878" spans="76:76">
      <c r="BX878" s="71"/>
    </row>
    <row r="879" spans="76:76">
      <c r="BX879" s="71"/>
    </row>
    <row r="880" spans="76:76">
      <c r="BX880" s="71"/>
    </row>
  </sheetData>
  <mergeCells count="84">
    <mergeCell ref="B65:D65"/>
    <mergeCell ref="B66:D66"/>
    <mergeCell ref="B61:D61"/>
    <mergeCell ref="B62:D62"/>
    <mergeCell ref="B63:D63"/>
    <mergeCell ref="B64:D64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45:D45"/>
    <mergeCell ref="B46:D46"/>
    <mergeCell ref="B47:D47"/>
    <mergeCell ref="B48:D48"/>
    <mergeCell ref="B50:D50"/>
    <mergeCell ref="B37:D37"/>
    <mergeCell ref="B38:D38"/>
    <mergeCell ref="B39:D39"/>
    <mergeCell ref="B40:D40"/>
    <mergeCell ref="B43:D43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22:D22"/>
    <mergeCell ref="B23:D23"/>
    <mergeCell ref="B18:D18"/>
    <mergeCell ref="B21:D21"/>
    <mergeCell ref="B20:D20"/>
    <mergeCell ref="B16:D16"/>
    <mergeCell ref="B14:D14"/>
    <mergeCell ref="B15:D15"/>
    <mergeCell ref="B17:D17"/>
    <mergeCell ref="B19:D19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A1:W1"/>
    <mergeCell ref="A3:D3"/>
    <mergeCell ref="E3:H3"/>
    <mergeCell ref="I3:L3"/>
    <mergeCell ref="M3:P3"/>
  </mergeCells>
  <phoneticPr fontId="1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143"/>
  <sheetViews>
    <sheetView tabSelected="1" workbookViewId="0">
      <pane xSplit="2" ySplit="6" topLeftCell="E127" activePane="bottomRight" state="frozen"/>
      <selection pane="topRight" activeCell="C1" sqref="C1"/>
      <selection pane="bottomLeft" activeCell="A7" sqref="A7"/>
      <selection pane="bottomRight" activeCell="H140" sqref="H140"/>
    </sheetView>
  </sheetViews>
  <sheetFormatPr defaultRowHeight="13.2"/>
  <cols>
    <col min="1" max="1" width="4.6640625" customWidth="1"/>
    <col min="2" max="2" width="39.44140625" customWidth="1"/>
    <col min="3" max="3" width="9.6640625" hidden="1" customWidth="1"/>
    <col min="4" max="4" width="10" hidden="1" customWidth="1"/>
    <col min="5" max="5" width="11.44140625" customWidth="1"/>
    <col min="6" max="6" width="12.44140625" customWidth="1"/>
    <col min="7" max="8" width="11.33203125" customWidth="1"/>
    <col min="9" max="9" width="9.33203125" hidden="1" customWidth="1"/>
    <col min="10" max="10" width="12.44140625" customWidth="1"/>
    <col min="11" max="11" width="12" customWidth="1"/>
  </cols>
  <sheetData>
    <row r="1" spans="1:11">
      <c r="I1" s="118" t="s">
        <v>334</v>
      </c>
    </row>
    <row r="2" spans="1:11" ht="37.5" customHeight="1">
      <c r="A2" s="110"/>
      <c r="B2" s="200" t="s">
        <v>385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1" ht="5.25" customHeight="1">
      <c r="A3" s="204" t="s">
        <v>179</v>
      </c>
      <c r="B3" s="207" t="s">
        <v>180</v>
      </c>
      <c r="C3" s="210" t="s">
        <v>181</v>
      </c>
      <c r="D3" s="211"/>
      <c r="E3" s="211"/>
      <c r="F3" s="211"/>
      <c r="G3" s="211"/>
      <c r="H3" s="212"/>
      <c r="I3" s="216" t="s">
        <v>376</v>
      </c>
      <c r="J3" s="201" t="s">
        <v>377</v>
      </c>
      <c r="K3" s="201" t="s">
        <v>386</v>
      </c>
    </row>
    <row r="4" spans="1:11" ht="9" customHeight="1">
      <c r="A4" s="205"/>
      <c r="B4" s="208"/>
      <c r="C4" s="213"/>
      <c r="D4" s="214"/>
      <c r="E4" s="214"/>
      <c r="F4" s="214"/>
      <c r="G4" s="214"/>
      <c r="H4" s="215"/>
      <c r="I4" s="217"/>
      <c r="J4" s="202"/>
      <c r="K4" s="202"/>
    </row>
    <row r="5" spans="1:11" ht="39" customHeight="1">
      <c r="A5" s="206"/>
      <c r="B5" s="209"/>
      <c r="C5" s="120" t="s">
        <v>335</v>
      </c>
      <c r="D5" s="119" t="s">
        <v>370</v>
      </c>
      <c r="E5" s="120" t="s">
        <v>336</v>
      </c>
      <c r="F5" s="120" t="s">
        <v>379</v>
      </c>
      <c r="G5" s="120" t="s">
        <v>371</v>
      </c>
      <c r="H5" s="120" t="s">
        <v>380</v>
      </c>
      <c r="I5" s="218"/>
      <c r="J5" s="203"/>
      <c r="K5" s="203"/>
    </row>
    <row r="6" spans="1:11" ht="12.75" customHeight="1">
      <c r="A6" s="121" t="s">
        <v>182</v>
      </c>
      <c r="B6" s="122" t="s">
        <v>183</v>
      </c>
      <c r="C6" s="123">
        <f t="shared" ref="C6" si="0">SUM(C7:C18)</f>
        <v>0</v>
      </c>
      <c r="D6" s="123">
        <f t="shared" ref="D6:H6" si="1">SUM(D7:D18)</f>
        <v>0</v>
      </c>
      <c r="E6" s="123">
        <f t="shared" ref="E6" si="2">SUM(E7:E18)</f>
        <v>0</v>
      </c>
      <c r="F6" s="123">
        <f t="shared" si="1"/>
        <v>0</v>
      </c>
      <c r="G6" s="123">
        <f t="shared" si="1"/>
        <v>0</v>
      </c>
      <c r="H6" s="123">
        <f t="shared" si="1"/>
        <v>426.64</v>
      </c>
      <c r="I6" s="124">
        <f>G6-E6</f>
        <v>0</v>
      </c>
      <c r="J6" s="152" t="e">
        <f>H6/F6</f>
        <v>#DIV/0!</v>
      </c>
      <c r="K6" s="152">
        <f>H6-G6</f>
        <v>426.64</v>
      </c>
    </row>
    <row r="7" spans="1:11" hidden="1">
      <c r="A7" s="111"/>
      <c r="B7" s="111" t="s">
        <v>184</v>
      </c>
      <c r="C7" s="113"/>
      <c r="D7" s="112"/>
      <c r="E7" s="113"/>
      <c r="F7" s="113"/>
      <c r="G7" s="113"/>
      <c r="H7" s="113"/>
      <c r="I7" s="124">
        <f t="shared" ref="I7:I71" si="3">G7-E7</f>
        <v>0</v>
      </c>
      <c r="J7" s="152" t="e">
        <f t="shared" ref="J7:J70" si="4">H7/F7</f>
        <v>#DIV/0!</v>
      </c>
      <c r="K7" s="152">
        <f t="shared" ref="K7:K71" si="5">H7-G7</f>
        <v>0</v>
      </c>
    </row>
    <row r="8" spans="1:11" ht="14.25" hidden="1" customHeight="1">
      <c r="A8" s="111"/>
      <c r="B8" s="111" t="s">
        <v>185</v>
      </c>
      <c r="C8" s="95"/>
      <c r="D8" s="14"/>
      <c r="E8" s="95"/>
      <c r="F8" s="95"/>
      <c r="G8" s="95"/>
      <c r="H8" s="95"/>
      <c r="I8" s="124">
        <f t="shared" si="3"/>
        <v>0</v>
      </c>
      <c r="J8" s="152" t="e">
        <f t="shared" si="4"/>
        <v>#DIV/0!</v>
      </c>
      <c r="K8" s="152">
        <f t="shared" si="5"/>
        <v>0</v>
      </c>
    </row>
    <row r="9" spans="1:11" ht="14.25" hidden="1" customHeight="1">
      <c r="A9" s="111"/>
      <c r="B9" s="114" t="s">
        <v>309</v>
      </c>
      <c r="C9" s="95"/>
      <c r="D9" s="14"/>
      <c r="E9" s="95"/>
      <c r="F9" s="95"/>
      <c r="G9" s="95"/>
      <c r="H9" s="95"/>
      <c r="I9" s="124">
        <f t="shared" si="3"/>
        <v>0</v>
      </c>
      <c r="J9" s="152" t="e">
        <f t="shared" si="4"/>
        <v>#DIV/0!</v>
      </c>
      <c r="K9" s="152">
        <f t="shared" si="5"/>
        <v>0</v>
      </c>
    </row>
    <row r="10" spans="1:11" ht="14.25" hidden="1" customHeight="1">
      <c r="A10" s="111"/>
      <c r="B10" s="114" t="s">
        <v>186</v>
      </c>
      <c r="C10" s="95"/>
      <c r="D10" s="14"/>
      <c r="E10" s="95"/>
      <c r="F10" s="95"/>
      <c r="G10" s="95"/>
      <c r="H10" s="95"/>
      <c r="I10" s="124">
        <f t="shared" si="3"/>
        <v>0</v>
      </c>
      <c r="J10" s="152" t="e">
        <f t="shared" si="4"/>
        <v>#DIV/0!</v>
      </c>
      <c r="K10" s="152">
        <f t="shared" si="5"/>
        <v>0</v>
      </c>
    </row>
    <row r="11" spans="1:11" ht="14.25" hidden="1" customHeight="1">
      <c r="A11" s="111"/>
      <c r="B11" s="114" t="s">
        <v>337</v>
      </c>
      <c r="C11" s="95"/>
      <c r="D11" s="14"/>
      <c r="E11" s="95"/>
      <c r="F11" s="95"/>
      <c r="G11" s="95"/>
      <c r="H11" s="95"/>
      <c r="I11" s="124">
        <f t="shared" si="3"/>
        <v>0</v>
      </c>
      <c r="J11" s="152" t="e">
        <f t="shared" si="4"/>
        <v>#DIV/0!</v>
      </c>
      <c r="K11" s="152">
        <f t="shared" si="5"/>
        <v>0</v>
      </c>
    </row>
    <row r="12" spans="1:11" ht="14.25" hidden="1" customHeight="1">
      <c r="A12" s="111"/>
      <c r="B12" s="114" t="s">
        <v>310</v>
      </c>
      <c r="C12" s="95"/>
      <c r="D12" s="14"/>
      <c r="E12" s="95"/>
      <c r="F12" s="95"/>
      <c r="G12" s="95"/>
      <c r="H12" s="95"/>
      <c r="I12" s="124">
        <f t="shared" si="3"/>
        <v>0</v>
      </c>
      <c r="J12" s="152" t="e">
        <f t="shared" si="4"/>
        <v>#DIV/0!</v>
      </c>
      <c r="K12" s="152">
        <f t="shared" si="5"/>
        <v>0</v>
      </c>
    </row>
    <row r="13" spans="1:11" ht="14.25" hidden="1" customHeight="1">
      <c r="A13" s="111"/>
      <c r="B13" s="114" t="s">
        <v>311</v>
      </c>
      <c r="C13" s="95"/>
      <c r="D13" s="14"/>
      <c r="E13" s="95"/>
      <c r="F13" s="95"/>
      <c r="G13" s="95"/>
      <c r="H13" s="95"/>
      <c r="I13" s="124">
        <f t="shared" si="3"/>
        <v>0</v>
      </c>
      <c r="J13" s="152" t="e">
        <f t="shared" si="4"/>
        <v>#DIV/0!</v>
      </c>
      <c r="K13" s="152">
        <f t="shared" si="5"/>
        <v>0</v>
      </c>
    </row>
    <row r="14" spans="1:11" ht="14.25" customHeight="1">
      <c r="A14" s="111"/>
      <c r="B14" s="132" t="s">
        <v>381</v>
      </c>
      <c r="C14" s="95"/>
      <c r="D14" s="14"/>
      <c r="E14" s="95"/>
      <c r="F14" s="95"/>
      <c r="G14" s="95"/>
      <c r="H14" s="95">
        <v>426.14</v>
      </c>
      <c r="I14" s="124">
        <f t="shared" si="3"/>
        <v>0</v>
      </c>
      <c r="J14" s="152" t="e">
        <f t="shared" si="4"/>
        <v>#DIV/0!</v>
      </c>
      <c r="K14" s="152">
        <f t="shared" si="5"/>
        <v>426.14</v>
      </c>
    </row>
    <row r="15" spans="1:11" ht="14.25" hidden="1" customHeight="1">
      <c r="A15" s="111"/>
      <c r="B15" s="114" t="s">
        <v>187</v>
      </c>
      <c r="C15" s="95"/>
      <c r="D15" s="14"/>
      <c r="E15" s="95"/>
      <c r="F15" s="95"/>
      <c r="G15" s="95"/>
      <c r="H15" s="95"/>
      <c r="I15" s="124">
        <f t="shared" si="3"/>
        <v>0</v>
      </c>
      <c r="J15" s="152" t="e">
        <f t="shared" si="4"/>
        <v>#DIV/0!</v>
      </c>
      <c r="K15" s="152">
        <f t="shared" si="5"/>
        <v>0</v>
      </c>
    </row>
    <row r="16" spans="1:11" ht="14.25" hidden="1" customHeight="1">
      <c r="A16" s="111"/>
      <c r="B16" s="114" t="s">
        <v>188</v>
      </c>
      <c r="C16" s="95"/>
      <c r="D16" s="14"/>
      <c r="E16" s="95"/>
      <c r="F16" s="95"/>
      <c r="G16" s="95"/>
      <c r="H16" s="95"/>
      <c r="I16" s="124">
        <f t="shared" si="3"/>
        <v>0</v>
      </c>
      <c r="J16" s="152" t="e">
        <f t="shared" si="4"/>
        <v>#DIV/0!</v>
      </c>
      <c r="K16" s="152">
        <f t="shared" si="5"/>
        <v>0</v>
      </c>
    </row>
    <row r="17" spans="1:11" ht="14.25" hidden="1" customHeight="1">
      <c r="A17" s="111"/>
      <c r="B17" s="114" t="s">
        <v>189</v>
      </c>
      <c r="C17" s="95"/>
      <c r="D17" s="14"/>
      <c r="E17" s="95"/>
      <c r="F17" s="95"/>
      <c r="G17" s="95"/>
      <c r="H17" s="95"/>
      <c r="I17" s="124">
        <f t="shared" si="3"/>
        <v>0</v>
      </c>
      <c r="J17" s="152" t="e">
        <f t="shared" si="4"/>
        <v>#DIV/0!</v>
      </c>
      <c r="K17" s="152">
        <f t="shared" si="5"/>
        <v>0</v>
      </c>
    </row>
    <row r="18" spans="1:11" ht="14.25" customHeight="1">
      <c r="A18" s="111"/>
      <c r="B18" s="114" t="s">
        <v>312</v>
      </c>
      <c r="C18" s="125"/>
      <c r="D18" s="14"/>
      <c r="E18" s="125"/>
      <c r="F18" s="125"/>
      <c r="G18" s="125"/>
      <c r="H18" s="125">
        <v>0.5</v>
      </c>
      <c r="I18" s="124">
        <f t="shared" si="3"/>
        <v>0</v>
      </c>
      <c r="J18" s="152" t="e">
        <f t="shared" si="4"/>
        <v>#DIV/0!</v>
      </c>
      <c r="K18" s="152">
        <f t="shared" si="5"/>
        <v>0.5</v>
      </c>
    </row>
    <row r="19" spans="1:11" ht="14.25" customHeight="1">
      <c r="A19" s="121" t="s">
        <v>190</v>
      </c>
      <c r="B19" s="122" t="s">
        <v>191</v>
      </c>
      <c r="C19" s="41">
        <f t="shared" ref="C19" si="6">SUM(C20:C36)</f>
        <v>0.6</v>
      </c>
      <c r="D19" s="41">
        <f t="shared" ref="D19:H19" si="7">SUM(D20:D36)</f>
        <v>10.52</v>
      </c>
      <c r="E19" s="41">
        <f t="shared" ref="E19" si="8">SUM(E20:E36)</f>
        <v>7.6</v>
      </c>
      <c r="F19" s="41">
        <f t="shared" si="7"/>
        <v>159.55000000000001</v>
      </c>
      <c r="G19" s="41">
        <f t="shared" si="7"/>
        <v>0</v>
      </c>
      <c r="H19" s="41">
        <f t="shared" si="7"/>
        <v>1.2000000000000002</v>
      </c>
      <c r="I19" s="124">
        <f t="shared" si="3"/>
        <v>-7.6</v>
      </c>
      <c r="J19" s="152">
        <f t="shared" si="4"/>
        <v>7.5211532434973369E-3</v>
      </c>
      <c r="K19" s="152">
        <f t="shared" si="5"/>
        <v>1.2000000000000002</v>
      </c>
    </row>
    <row r="20" spans="1:11" ht="14.25" customHeight="1">
      <c r="A20" s="111"/>
      <c r="B20" s="111" t="s">
        <v>192</v>
      </c>
      <c r="C20" s="95"/>
      <c r="D20" s="95"/>
      <c r="E20" s="95"/>
      <c r="F20" s="95"/>
      <c r="G20" s="95"/>
      <c r="H20" s="95">
        <v>0.4</v>
      </c>
      <c r="I20" s="124">
        <f t="shared" si="3"/>
        <v>0</v>
      </c>
      <c r="J20" s="152" t="e">
        <f t="shared" si="4"/>
        <v>#DIV/0!</v>
      </c>
      <c r="K20" s="152">
        <f t="shared" si="5"/>
        <v>0.4</v>
      </c>
    </row>
    <row r="21" spans="1:11" ht="14.25" customHeight="1">
      <c r="A21" s="111"/>
      <c r="B21" s="114" t="s">
        <v>193</v>
      </c>
      <c r="C21" s="95"/>
      <c r="D21" s="95"/>
      <c r="E21" s="95"/>
      <c r="F21" s="95">
        <v>0.9</v>
      </c>
      <c r="G21" s="95"/>
      <c r="H21" s="95"/>
      <c r="I21" s="124">
        <f t="shared" si="3"/>
        <v>0</v>
      </c>
      <c r="J21" s="152">
        <f t="shared" si="4"/>
        <v>0</v>
      </c>
      <c r="K21" s="152">
        <f t="shared" si="5"/>
        <v>0</v>
      </c>
    </row>
    <row r="22" spans="1:11" ht="14.25" customHeight="1">
      <c r="A22" s="111"/>
      <c r="B22" s="114" t="s">
        <v>338</v>
      </c>
      <c r="C22" s="95"/>
      <c r="D22" s="95"/>
      <c r="E22" s="95"/>
      <c r="F22" s="95">
        <v>0.25</v>
      </c>
      <c r="G22" s="95"/>
      <c r="H22" s="95"/>
      <c r="I22" s="124">
        <f t="shared" si="3"/>
        <v>0</v>
      </c>
      <c r="J22" s="152">
        <f t="shared" si="4"/>
        <v>0</v>
      </c>
      <c r="K22" s="152">
        <f t="shared" si="5"/>
        <v>0</v>
      </c>
    </row>
    <row r="23" spans="1:11" ht="14.25" hidden="1" customHeight="1">
      <c r="A23" s="111"/>
      <c r="B23" s="129" t="s">
        <v>194</v>
      </c>
      <c r="C23" s="95">
        <v>0</v>
      </c>
      <c r="D23" s="95">
        <v>10.52</v>
      </c>
      <c r="E23" s="95">
        <v>7.6</v>
      </c>
      <c r="F23" s="95"/>
      <c r="G23" s="95"/>
      <c r="H23" s="95"/>
      <c r="I23" s="124">
        <f t="shared" si="3"/>
        <v>-7.6</v>
      </c>
      <c r="J23" s="152" t="e">
        <f t="shared" si="4"/>
        <v>#DIV/0!</v>
      </c>
      <c r="K23" s="152">
        <f t="shared" si="5"/>
        <v>0</v>
      </c>
    </row>
    <row r="24" spans="1:11" ht="14.25" hidden="1" customHeight="1">
      <c r="A24" s="111"/>
      <c r="B24" s="111" t="s">
        <v>339</v>
      </c>
      <c r="C24" s="95"/>
      <c r="D24" s="95"/>
      <c r="E24" s="95"/>
      <c r="F24" s="95"/>
      <c r="G24" s="95"/>
      <c r="H24" s="95"/>
      <c r="I24" s="124">
        <f t="shared" si="3"/>
        <v>0</v>
      </c>
      <c r="J24" s="152" t="e">
        <f t="shared" si="4"/>
        <v>#DIV/0!</v>
      </c>
      <c r="K24" s="152">
        <f t="shared" si="5"/>
        <v>0</v>
      </c>
    </row>
    <row r="25" spans="1:11" ht="14.25" hidden="1" customHeight="1">
      <c r="A25" s="111"/>
      <c r="B25" s="114" t="s">
        <v>313</v>
      </c>
      <c r="C25" s="95"/>
      <c r="D25" s="95"/>
      <c r="E25" s="95"/>
      <c r="F25" s="95"/>
      <c r="G25" s="95"/>
      <c r="H25" s="95"/>
      <c r="I25" s="124">
        <f t="shared" si="3"/>
        <v>0</v>
      </c>
      <c r="J25" s="152" t="e">
        <f t="shared" si="4"/>
        <v>#DIV/0!</v>
      </c>
      <c r="K25" s="152">
        <f t="shared" si="5"/>
        <v>0</v>
      </c>
    </row>
    <row r="26" spans="1:11" ht="14.25" customHeight="1">
      <c r="A26" s="111"/>
      <c r="B26" s="111" t="s">
        <v>363</v>
      </c>
      <c r="C26" s="95"/>
      <c r="D26" s="95"/>
      <c r="E26" s="95"/>
      <c r="F26" s="95">
        <v>156.30000000000001</v>
      </c>
      <c r="G26" s="95"/>
      <c r="H26" s="95"/>
      <c r="I26" s="124">
        <f t="shared" si="3"/>
        <v>0</v>
      </c>
      <c r="J26" s="152">
        <f t="shared" si="4"/>
        <v>0</v>
      </c>
      <c r="K26" s="152">
        <f t="shared" si="5"/>
        <v>0</v>
      </c>
    </row>
    <row r="27" spans="1:11" ht="14.25" customHeight="1">
      <c r="A27" s="111"/>
      <c r="B27" s="114" t="s">
        <v>314</v>
      </c>
      <c r="C27" s="95"/>
      <c r="D27" s="95"/>
      <c r="E27" s="95"/>
      <c r="F27" s="95">
        <v>2.1</v>
      </c>
      <c r="G27" s="95"/>
      <c r="H27" s="95">
        <v>0.8</v>
      </c>
      <c r="I27" s="124">
        <f t="shared" si="3"/>
        <v>0</v>
      </c>
      <c r="J27" s="152">
        <f t="shared" si="4"/>
        <v>0.38095238095238093</v>
      </c>
      <c r="K27" s="152">
        <f t="shared" si="5"/>
        <v>0.8</v>
      </c>
    </row>
    <row r="28" spans="1:11" ht="14.25" hidden="1" customHeight="1">
      <c r="A28" s="111"/>
      <c r="B28" s="114" t="s">
        <v>340</v>
      </c>
      <c r="C28" s="95"/>
      <c r="D28" s="95"/>
      <c r="E28" s="95"/>
      <c r="F28" s="95"/>
      <c r="G28" s="95"/>
      <c r="H28" s="95"/>
      <c r="I28" s="124">
        <f t="shared" si="3"/>
        <v>0</v>
      </c>
      <c r="J28" s="152" t="e">
        <f t="shared" si="4"/>
        <v>#DIV/0!</v>
      </c>
      <c r="K28" s="152">
        <f t="shared" si="5"/>
        <v>0</v>
      </c>
    </row>
    <row r="29" spans="1:11" ht="14.25" hidden="1" customHeight="1">
      <c r="A29" s="111"/>
      <c r="B29" s="114" t="s">
        <v>195</v>
      </c>
      <c r="C29" s="95"/>
      <c r="D29" s="95"/>
      <c r="E29" s="95"/>
      <c r="F29" s="95"/>
      <c r="G29" s="95"/>
      <c r="H29" s="95"/>
      <c r="I29" s="124">
        <f t="shared" si="3"/>
        <v>0</v>
      </c>
      <c r="J29" s="152" t="e">
        <f t="shared" si="4"/>
        <v>#DIV/0!</v>
      </c>
      <c r="K29" s="152">
        <f t="shared" si="5"/>
        <v>0</v>
      </c>
    </row>
    <row r="30" spans="1:11" ht="14.25" hidden="1" customHeight="1">
      <c r="A30" s="111"/>
      <c r="B30" s="114" t="s">
        <v>196</v>
      </c>
      <c r="C30" s="95"/>
      <c r="D30" s="95"/>
      <c r="E30" s="95"/>
      <c r="F30" s="95"/>
      <c r="G30" s="95"/>
      <c r="H30" s="95"/>
      <c r="I30" s="124">
        <f t="shared" si="3"/>
        <v>0</v>
      </c>
      <c r="J30" s="152" t="e">
        <f t="shared" si="4"/>
        <v>#DIV/0!</v>
      </c>
      <c r="K30" s="152">
        <f t="shared" si="5"/>
        <v>0</v>
      </c>
    </row>
    <row r="31" spans="1:11" ht="14.25" hidden="1" customHeight="1">
      <c r="A31" s="111"/>
      <c r="B31" s="114" t="s">
        <v>197</v>
      </c>
      <c r="C31" s="95"/>
      <c r="D31" s="95"/>
      <c r="E31" s="95"/>
      <c r="F31" s="95"/>
      <c r="G31" s="95"/>
      <c r="H31" s="95"/>
      <c r="I31" s="124">
        <f t="shared" si="3"/>
        <v>0</v>
      </c>
      <c r="J31" s="152" t="e">
        <f t="shared" si="4"/>
        <v>#DIV/0!</v>
      </c>
      <c r="K31" s="152">
        <f t="shared" si="5"/>
        <v>0</v>
      </c>
    </row>
    <row r="32" spans="1:11" ht="14.25" hidden="1" customHeight="1">
      <c r="A32" s="111"/>
      <c r="B32" s="114" t="s">
        <v>198</v>
      </c>
      <c r="C32" s="95"/>
      <c r="D32" s="95"/>
      <c r="E32" s="95"/>
      <c r="F32" s="95"/>
      <c r="G32" s="95"/>
      <c r="H32" s="95"/>
      <c r="I32" s="124">
        <f t="shared" si="3"/>
        <v>0</v>
      </c>
      <c r="J32" s="152" t="e">
        <f t="shared" si="4"/>
        <v>#DIV/0!</v>
      </c>
      <c r="K32" s="152">
        <f t="shared" si="5"/>
        <v>0</v>
      </c>
    </row>
    <row r="33" spans="1:11" ht="14.25" hidden="1" customHeight="1">
      <c r="A33" s="111"/>
      <c r="B33" s="114" t="s">
        <v>341</v>
      </c>
      <c r="C33" s="95"/>
      <c r="D33" s="95"/>
      <c r="E33" s="95"/>
      <c r="F33" s="95"/>
      <c r="G33" s="95"/>
      <c r="H33" s="95"/>
      <c r="I33" s="124">
        <f t="shared" si="3"/>
        <v>0</v>
      </c>
      <c r="J33" s="152" t="e">
        <f t="shared" si="4"/>
        <v>#DIV/0!</v>
      </c>
      <c r="K33" s="152">
        <f t="shared" si="5"/>
        <v>0</v>
      </c>
    </row>
    <row r="34" spans="1:11" ht="14.25" hidden="1" customHeight="1">
      <c r="A34" s="111"/>
      <c r="B34" s="111" t="s">
        <v>315</v>
      </c>
      <c r="C34" s="95"/>
      <c r="D34" s="95"/>
      <c r="E34" s="95"/>
      <c r="F34" s="95"/>
      <c r="G34" s="95"/>
      <c r="H34" s="95"/>
      <c r="I34" s="124">
        <f t="shared" si="3"/>
        <v>0</v>
      </c>
      <c r="J34" s="152" t="e">
        <f t="shared" si="4"/>
        <v>#DIV/0!</v>
      </c>
      <c r="K34" s="152">
        <f t="shared" si="5"/>
        <v>0</v>
      </c>
    </row>
    <row r="35" spans="1:11" ht="14.25" hidden="1" customHeight="1">
      <c r="A35" s="111"/>
      <c r="B35" s="111" t="s">
        <v>199</v>
      </c>
      <c r="C35" s="95"/>
      <c r="D35" s="95"/>
      <c r="E35" s="95"/>
      <c r="F35" s="95"/>
      <c r="G35" s="95"/>
      <c r="H35" s="95"/>
      <c r="I35" s="124">
        <f t="shared" si="3"/>
        <v>0</v>
      </c>
      <c r="J35" s="152" t="e">
        <f t="shared" si="4"/>
        <v>#DIV/0!</v>
      </c>
      <c r="K35" s="152">
        <f t="shared" si="5"/>
        <v>0</v>
      </c>
    </row>
    <row r="36" spans="1:11" ht="14.25" hidden="1" customHeight="1">
      <c r="A36" s="111"/>
      <c r="B36" s="111" t="s">
        <v>316</v>
      </c>
      <c r="C36" s="125">
        <v>0.6</v>
      </c>
      <c r="D36" s="95"/>
      <c r="E36" s="125"/>
      <c r="F36" s="125"/>
      <c r="G36" s="125"/>
      <c r="H36" s="125"/>
      <c r="I36" s="124">
        <f t="shared" si="3"/>
        <v>0</v>
      </c>
      <c r="J36" s="152" t="e">
        <f t="shared" si="4"/>
        <v>#DIV/0!</v>
      </c>
      <c r="K36" s="152">
        <f t="shared" si="5"/>
        <v>0</v>
      </c>
    </row>
    <row r="37" spans="1:11" ht="14.25" customHeight="1">
      <c r="A37" s="121" t="s">
        <v>200</v>
      </c>
      <c r="B37" s="122" t="s">
        <v>201</v>
      </c>
      <c r="C37" s="41">
        <f t="shared" ref="C37" si="9">SUM(C39:C73)</f>
        <v>34.4</v>
      </c>
      <c r="D37" s="41">
        <f t="shared" ref="D37:H37" si="10">SUM(D39:D73)</f>
        <v>79.360000000000014</v>
      </c>
      <c r="E37" s="41">
        <f t="shared" ref="E37" si="11">SUM(E39:E73)</f>
        <v>84.399999999999991</v>
      </c>
      <c r="F37" s="41">
        <f t="shared" si="10"/>
        <v>152.5</v>
      </c>
      <c r="G37" s="41">
        <f t="shared" si="10"/>
        <v>147.92000000000002</v>
      </c>
      <c r="H37" s="41">
        <f t="shared" si="10"/>
        <v>252.56</v>
      </c>
      <c r="I37" s="124">
        <f t="shared" si="3"/>
        <v>63.520000000000024</v>
      </c>
      <c r="J37" s="152">
        <f t="shared" si="4"/>
        <v>1.6561311475409837</v>
      </c>
      <c r="K37" s="152">
        <f t="shared" si="5"/>
        <v>104.63999999999999</v>
      </c>
    </row>
    <row r="38" spans="1:11" ht="14.25" customHeight="1">
      <c r="A38" s="121"/>
      <c r="B38" s="122" t="s">
        <v>202</v>
      </c>
      <c r="C38" s="56">
        <f t="shared" ref="C38" si="12">SUM(C39:C60)</f>
        <v>0</v>
      </c>
      <c r="D38" s="41">
        <f t="shared" ref="D38:H38" si="13">SUM(D39:D60)</f>
        <v>3.09</v>
      </c>
      <c r="E38" s="56">
        <f t="shared" ref="E38" si="14">SUM(E39:E60)</f>
        <v>0</v>
      </c>
      <c r="F38" s="56">
        <f t="shared" si="13"/>
        <v>0</v>
      </c>
      <c r="G38" s="41">
        <f t="shared" si="13"/>
        <v>7.98</v>
      </c>
      <c r="H38" s="56">
        <f t="shared" si="13"/>
        <v>13.18</v>
      </c>
      <c r="I38" s="124">
        <f t="shared" si="3"/>
        <v>7.98</v>
      </c>
      <c r="J38" s="152" t="e">
        <f t="shared" si="4"/>
        <v>#DIV/0!</v>
      </c>
      <c r="K38" s="152">
        <f t="shared" si="5"/>
        <v>5.1999999999999993</v>
      </c>
    </row>
    <row r="39" spans="1:11" ht="14.25" hidden="1" customHeight="1">
      <c r="A39" s="111"/>
      <c r="B39" s="114" t="s">
        <v>203</v>
      </c>
      <c r="C39" s="51"/>
      <c r="D39" s="95">
        <v>1.46</v>
      </c>
      <c r="E39" s="51"/>
      <c r="F39" s="51"/>
      <c r="G39" s="51"/>
      <c r="H39" s="51">
        <v>0.2</v>
      </c>
      <c r="I39" s="124">
        <f t="shared" si="3"/>
        <v>0</v>
      </c>
      <c r="J39" s="152"/>
      <c r="K39" s="152">
        <f t="shared" si="5"/>
        <v>0.2</v>
      </c>
    </row>
    <row r="40" spans="1:11" ht="14.25" hidden="1" customHeight="1">
      <c r="A40" s="111"/>
      <c r="B40" s="114" t="s">
        <v>204</v>
      </c>
      <c r="C40" s="51"/>
      <c r="D40" s="95"/>
      <c r="E40" s="51"/>
      <c r="F40" s="51"/>
      <c r="G40" s="51"/>
      <c r="H40" s="51"/>
      <c r="I40" s="124">
        <f t="shared" si="3"/>
        <v>0</v>
      </c>
      <c r="J40" s="152"/>
      <c r="K40" s="152">
        <f t="shared" si="5"/>
        <v>0</v>
      </c>
    </row>
    <row r="41" spans="1:11" ht="14.25" hidden="1" customHeight="1">
      <c r="A41" s="111"/>
      <c r="B41" s="114" t="s">
        <v>205</v>
      </c>
      <c r="C41" s="51"/>
      <c r="D41" s="95"/>
      <c r="E41" s="51"/>
      <c r="F41" s="51"/>
      <c r="G41" s="51"/>
      <c r="H41" s="51"/>
      <c r="I41" s="124">
        <f t="shared" si="3"/>
        <v>0</v>
      </c>
      <c r="J41" s="152"/>
      <c r="K41" s="152">
        <f t="shared" si="5"/>
        <v>0</v>
      </c>
    </row>
    <row r="42" spans="1:11" ht="14.25" customHeight="1">
      <c r="A42" s="111"/>
      <c r="B42" s="111" t="s">
        <v>206</v>
      </c>
      <c r="C42" s="51"/>
      <c r="D42" s="95"/>
      <c r="E42" s="51"/>
      <c r="F42" s="51"/>
      <c r="G42" s="51"/>
      <c r="H42" s="95">
        <v>0.6</v>
      </c>
      <c r="I42" s="124">
        <f t="shared" si="3"/>
        <v>0</v>
      </c>
      <c r="J42" s="152"/>
      <c r="K42" s="152">
        <f t="shared" si="5"/>
        <v>0.6</v>
      </c>
    </row>
    <row r="43" spans="1:11" ht="14.25" hidden="1" customHeight="1">
      <c r="A43" s="111"/>
      <c r="B43" s="111" t="s">
        <v>207</v>
      </c>
      <c r="C43" s="51"/>
      <c r="D43" s="95"/>
      <c r="E43" s="51"/>
      <c r="F43" s="51"/>
      <c r="G43" s="51"/>
      <c r="H43" s="51"/>
      <c r="I43" s="124">
        <f t="shared" si="3"/>
        <v>0</v>
      </c>
      <c r="J43" s="152"/>
      <c r="K43" s="152">
        <f t="shared" si="5"/>
        <v>0</v>
      </c>
    </row>
    <row r="44" spans="1:11" ht="14.25" hidden="1" customHeight="1">
      <c r="A44" s="111"/>
      <c r="B44" s="111" t="s">
        <v>208</v>
      </c>
      <c r="C44" s="51"/>
      <c r="D44" s="95"/>
      <c r="E44" s="51"/>
      <c r="F44" s="51"/>
      <c r="G44" s="51"/>
      <c r="H44" s="51"/>
      <c r="I44" s="124">
        <f t="shared" si="3"/>
        <v>0</v>
      </c>
      <c r="J44" s="152"/>
      <c r="K44" s="152">
        <f t="shared" si="5"/>
        <v>0</v>
      </c>
    </row>
    <row r="45" spans="1:11" ht="14.25" customHeight="1">
      <c r="A45" s="111"/>
      <c r="B45" s="111" t="s">
        <v>209</v>
      </c>
      <c r="C45" s="51"/>
      <c r="D45" s="95"/>
      <c r="E45" s="51"/>
      <c r="F45" s="51"/>
      <c r="G45" s="51">
        <v>5.7</v>
      </c>
      <c r="H45" s="51"/>
      <c r="I45" s="124">
        <f t="shared" si="3"/>
        <v>5.7</v>
      </c>
      <c r="J45" s="152"/>
      <c r="K45" s="152">
        <f t="shared" si="5"/>
        <v>-5.7</v>
      </c>
    </row>
    <row r="46" spans="1:11" ht="14.25" hidden="1" customHeight="1">
      <c r="A46" s="111"/>
      <c r="B46" s="111" t="s">
        <v>210</v>
      </c>
      <c r="C46" s="51"/>
      <c r="D46" s="95"/>
      <c r="E46" s="51"/>
      <c r="F46" s="51"/>
      <c r="G46" s="51"/>
      <c r="H46" s="51"/>
      <c r="I46" s="124">
        <f t="shared" si="3"/>
        <v>0</v>
      </c>
      <c r="J46" s="152"/>
      <c r="K46" s="152">
        <f t="shared" si="5"/>
        <v>0</v>
      </c>
    </row>
    <row r="47" spans="1:11" ht="14.25" hidden="1" customHeight="1">
      <c r="A47" s="111"/>
      <c r="B47" s="111" t="s">
        <v>211</v>
      </c>
      <c r="C47" s="51"/>
      <c r="D47" s="95"/>
      <c r="E47" s="51"/>
      <c r="F47" s="51"/>
      <c r="G47" s="51"/>
      <c r="H47" s="51"/>
      <c r="I47" s="124">
        <f t="shared" si="3"/>
        <v>0</v>
      </c>
      <c r="J47" s="152"/>
      <c r="K47" s="152">
        <f t="shared" si="5"/>
        <v>0</v>
      </c>
    </row>
    <row r="48" spans="1:11" ht="14.25" customHeight="1">
      <c r="A48" s="111"/>
      <c r="B48" s="111" t="s">
        <v>212</v>
      </c>
      <c r="C48" s="51"/>
      <c r="D48" s="95"/>
      <c r="E48" s="51"/>
      <c r="F48" s="51"/>
      <c r="G48" s="51">
        <v>0.3</v>
      </c>
      <c r="H48" s="95">
        <v>0.3</v>
      </c>
      <c r="I48" s="124">
        <f t="shared" si="3"/>
        <v>0.3</v>
      </c>
      <c r="J48" s="152"/>
      <c r="K48" s="152">
        <f t="shared" si="5"/>
        <v>0</v>
      </c>
    </row>
    <row r="49" spans="1:11" ht="14.25" hidden="1" customHeight="1">
      <c r="A49" s="111"/>
      <c r="B49" s="111" t="s">
        <v>213</v>
      </c>
      <c r="C49" s="51"/>
      <c r="D49" s="95"/>
      <c r="E49" s="51"/>
      <c r="F49" s="51"/>
      <c r="G49" s="51"/>
      <c r="H49" s="51"/>
      <c r="I49" s="124">
        <f t="shared" si="3"/>
        <v>0</v>
      </c>
      <c r="J49" s="152"/>
      <c r="K49" s="152">
        <f t="shared" si="5"/>
        <v>0</v>
      </c>
    </row>
    <row r="50" spans="1:11" ht="14.25" hidden="1" customHeight="1">
      <c r="A50" s="111"/>
      <c r="B50" s="115" t="s">
        <v>214</v>
      </c>
      <c r="C50" s="51"/>
      <c r="D50" s="95"/>
      <c r="E50" s="51"/>
      <c r="F50" s="51"/>
      <c r="G50" s="51"/>
      <c r="H50" s="51"/>
      <c r="I50" s="124">
        <f t="shared" si="3"/>
        <v>0</v>
      </c>
      <c r="J50" s="152"/>
      <c r="K50" s="152">
        <f t="shared" si="5"/>
        <v>0</v>
      </c>
    </row>
    <row r="51" spans="1:11" ht="14.25" customHeight="1">
      <c r="A51" s="111"/>
      <c r="B51" s="111" t="s">
        <v>317</v>
      </c>
      <c r="C51" s="125"/>
      <c r="D51" s="95"/>
      <c r="E51" s="125"/>
      <c r="F51" s="125"/>
      <c r="G51" s="125"/>
      <c r="H51" s="125">
        <v>1.7</v>
      </c>
      <c r="I51" s="124">
        <f t="shared" si="3"/>
        <v>0</v>
      </c>
      <c r="J51" s="152"/>
      <c r="K51" s="152">
        <f t="shared" si="5"/>
        <v>1.7</v>
      </c>
    </row>
    <row r="52" spans="1:11" ht="14.25" customHeight="1">
      <c r="A52" s="111"/>
      <c r="B52" s="111" t="s">
        <v>215</v>
      </c>
      <c r="C52" s="51"/>
      <c r="D52" s="95"/>
      <c r="E52" s="51"/>
      <c r="F52" s="51"/>
      <c r="G52" s="51">
        <v>1.98</v>
      </c>
      <c r="H52" s="51"/>
      <c r="I52" s="124">
        <f t="shared" si="3"/>
        <v>1.98</v>
      </c>
      <c r="J52" s="152"/>
      <c r="K52" s="152">
        <f t="shared" si="5"/>
        <v>-1.98</v>
      </c>
    </row>
    <row r="53" spans="1:11" ht="14.25" hidden="1" customHeight="1">
      <c r="A53" s="111"/>
      <c r="B53" s="111" t="s">
        <v>216</v>
      </c>
      <c r="C53" s="51"/>
      <c r="D53" s="95"/>
      <c r="E53" s="51"/>
      <c r="F53" s="51"/>
      <c r="G53" s="51"/>
      <c r="H53" s="51"/>
      <c r="I53" s="124">
        <f t="shared" si="3"/>
        <v>0</v>
      </c>
      <c r="J53" s="152" t="e">
        <f t="shared" si="4"/>
        <v>#DIV/0!</v>
      </c>
      <c r="K53" s="152">
        <f t="shared" si="5"/>
        <v>0</v>
      </c>
    </row>
    <row r="54" spans="1:11" ht="14.25" customHeight="1">
      <c r="A54" s="111"/>
      <c r="B54" s="111" t="s">
        <v>362</v>
      </c>
      <c r="C54" s="51"/>
      <c r="D54" s="95"/>
      <c r="E54" s="51"/>
      <c r="F54" s="51"/>
      <c r="G54" s="51"/>
      <c r="H54" s="51">
        <v>0.97</v>
      </c>
      <c r="I54" s="124">
        <f t="shared" si="3"/>
        <v>0</v>
      </c>
      <c r="J54" s="152" t="e">
        <f t="shared" si="4"/>
        <v>#DIV/0!</v>
      </c>
      <c r="K54" s="152">
        <f t="shared" si="5"/>
        <v>0.97</v>
      </c>
    </row>
    <row r="55" spans="1:11" ht="14.25" customHeight="1">
      <c r="A55" s="111"/>
      <c r="B55" s="111" t="s">
        <v>378</v>
      </c>
      <c r="C55" s="51"/>
      <c r="D55" s="95"/>
      <c r="E55" s="51"/>
      <c r="F55" s="51"/>
      <c r="G55" s="51"/>
      <c r="H55" s="51">
        <v>9.41</v>
      </c>
      <c r="I55" s="124">
        <f t="shared" si="3"/>
        <v>0</v>
      </c>
      <c r="J55" s="152" t="e">
        <f t="shared" si="4"/>
        <v>#DIV/0!</v>
      </c>
      <c r="K55" s="152">
        <f t="shared" si="5"/>
        <v>9.41</v>
      </c>
    </row>
    <row r="56" spans="1:11" ht="14.25" hidden="1" customHeight="1">
      <c r="A56" s="111"/>
      <c r="B56" s="115" t="s">
        <v>217</v>
      </c>
      <c r="C56" s="51"/>
      <c r="D56" s="95"/>
      <c r="E56" s="51"/>
      <c r="F56" s="51"/>
      <c r="G56" s="51"/>
      <c r="H56" s="51"/>
      <c r="I56" s="124">
        <f t="shared" si="3"/>
        <v>0</v>
      </c>
      <c r="J56" s="152" t="e">
        <f t="shared" si="4"/>
        <v>#DIV/0!</v>
      </c>
      <c r="K56" s="152">
        <f t="shared" si="5"/>
        <v>0</v>
      </c>
    </row>
    <row r="57" spans="1:11" ht="14.25" hidden="1" customHeight="1">
      <c r="A57" s="111"/>
      <c r="B57" s="111" t="s">
        <v>218</v>
      </c>
      <c r="C57" s="51"/>
      <c r="D57" s="95">
        <v>1.63</v>
      </c>
      <c r="E57" s="51"/>
      <c r="F57" s="51"/>
      <c r="G57" s="51"/>
      <c r="H57" s="51"/>
      <c r="I57" s="124">
        <f t="shared" si="3"/>
        <v>0</v>
      </c>
      <c r="J57" s="152" t="e">
        <f t="shared" si="4"/>
        <v>#DIV/0!</v>
      </c>
      <c r="K57" s="152">
        <f t="shared" si="5"/>
        <v>0</v>
      </c>
    </row>
    <row r="58" spans="1:11" ht="14.25" hidden="1" customHeight="1">
      <c r="A58" s="111"/>
      <c r="B58" s="111" t="s">
        <v>219</v>
      </c>
      <c r="C58" s="51"/>
      <c r="D58" s="95"/>
      <c r="E58" s="51"/>
      <c r="F58" s="51"/>
      <c r="G58" s="51"/>
      <c r="H58" s="51"/>
      <c r="I58" s="124">
        <f t="shared" si="3"/>
        <v>0</v>
      </c>
      <c r="J58" s="152" t="e">
        <f t="shared" si="4"/>
        <v>#DIV/0!</v>
      </c>
      <c r="K58" s="152">
        <f t="shared" si="5"/>
        <v>0</v>
      </c>
    </row>
    <row r="59" spans="1:11" ht="14.25" hidden="1" customHeight="1">
      <c r="A59" s="111"/>
      <c r="B59" s="115" t="s">
        <v>220</v>
      </c>
      <c r="C59" s="51"/>
      <c r="D59" s="95"/>
      <c r="E59" s="51"/>
      <c r="F59" s="51"/>
      <c r="G59" s="51"/>
      <c r="H59" s="51"/>
      <c r="I59" s="124">
        <f t="shared" si="3"/>
        <v>0</v>
      </c>
      <c r="J59" s="152" t="e">
        <f t="shared" si="4"/>
        <v>#DIV/0!</v>
      </c>
      <c r="K59" s="152">
        <f t="shared" si="5"/>
        <v>0</v>
      </c>
    </row>
    <row r="60" spans="1:11" ht="14.25" hidden="1" customHeight="1">
      <c r="A60" s="111"/>
      <c r="B60" s="111" t="s">
        <v>5</v>
      </c>
      <c r="C60" s="51"/>
      <c r="D60" s="95"/>
      <c r="E60" s="51"/>
      <c r="F60" s="51"/>
      <c r="G60" s="51"/>
      <c r="H60" s="51"/>
      <c r="I60" s="124">
        <f t="shared" si="3"/>
        <v>0</v>
      </c>
      <c r="J60" s="152" t="e">
        <f t="shared" si="4"/>
        <v>#DIV/0!</v>
      </c>
      <c r="K60" s="152">
        <f t="shared" si="5"/>
        <v>0</v>
      </c>
    </row>
    <row r="61" spans="1:11" ht="14.25" customHeight="1">
      <c r="A61" s="111"/>
      <c r="B61" s="111" t="s">
        <v>342</v>
      </c>
      <c r="C61" s="95"/>
      <c r="D61" s="95"/>
      <c r="E61" s="95">
        <v>9.4</v>
      </c>
      <c r="F61" s="95">
        <v>9.42</v>
      </c>
      <c r="G61" s="95">
        <v>9.43</v>
      </c>
      <c r="H61" s="95">
        <v>9.4</v>
      </c>
      <c r="I61" s="124">
        <f t="shared" si="3"/>
        <v>2.9999999999999361E-2</v>
      </c>
      <c r="J61" s="152">
        <f t="shared" si="4"/>
        <v>0.99787685774946921</v>
      </c>
      <c r="K61" s="152">
        <f t="shared" si="5"/>
        <v>-2.9999999999999361E-2</v>
      </c>
    </row>
    <row r="62" spans="1:11" ht="14.25" customHeight="1">
      <c r="A62" s="111"/>
      <c r="B62" s="111" t="s">
        <v>343</v>
      </c>
      <c r="C62" s="95"/>
      <c r="D62" s="95">
        <v>4.0599999999999996</v>
      </c>
      <c r="E62" s="95">
        <v>9.6</v>
      </c>
      <c r="F62" s="95">
        <v>10.84</v>
      </c>
      <c r="G62" s="95">
        <v>0</v>
      </c>
      <c r="H62" s="95">
        <v>27.64</v>
      </c>
      <c r="I62" s="124">
        <f t="shared" si="3"/>
        <v>-9.6</v>
      </c>
      <c r="J62" s="152">
        <f t="shared" si="4"/>
        <v>2.5498154981549814</v>
      </c>
      <c r="K62" s="152">
        <f t="shared" si="5"/>
        <v>27.64</v>
      </c>
    </row>
    <row r="63" spans="1:11" ht="14.25" hidden="1" customHeight="1">
      <c r="A63" s="111"/>
      <c r="B63" s="111" t="s">
        <v>344</v>
      </c>
      <c r="C63" s="95"/>
      <c r="D63" s="95"/>
      <c r="E63" s="95"/>
      <c r="F63" s="95"/>
      <c r="G63" s="95"/>
      <c r="H63" s="95"/>
      <c r="I63" s="124">
        <f t="shared" si="3"/>
        <v>0</v>
      </c>
      <c r="J63" s="152" t="e">
        <f t="shared" si="4"/>
        <v>#DIV/0!</v>
      </c>
      <c r="K63" s="152">
        <f t="shared" si="5"/>
        <v>0</v>
      </c>
    </row>
    <row r="64" spans="1:11" ht="14.25" customHeight="1">
      <c r="A64" s="111"/>
      <c r="B64" s="111" t="s">
        <v>345</v>
      </c>
      <c r="C64" s="95"/>
      <c r="D64" s="95">
        <v>9.86</v>
      </c>
      <c r="E64" s="95">
        <v>5</v>
      </c>
      <c r="F64" s="95">
        <v>19.329999999999998</v>
      </c>
      <c r="G64" s="95">
        <v>19.3</v>
      </c>
      <c r="H64" s="95">
        <v>34.04</v>
      </c>
      <c r="I64" s="124">
        <f t="shared" si="3"/>
        <v>14.3</v>
      </c>
      <c r="J64" s="152">
        <f t="shared" si="4"/>
        <v>1.760993274702535</v>
      </c>
      <c r="K64" s="152">
        <f t="shared" si="5"/>
        <v>14.739999999999998</v>
      </c>
    </row>
    <row r="65" spans="1:11" ht="14.25" customHeight="1">
      <c r="A65" s="111"/>
      <c r="B65" s="111" t="s">
        <v>318</v>
      </c>
      <c r="C65" s="51"/>
      <c r="D65" s="95"/>
      <c r="E65" s="51">
        <v>2.4</v>
      </c>
      <c r="F65" s="51">
        <v>16.7</v>
      </c>
      <c r="G65" s="51">
        <v>23.4</v>
      </c>
      <c r="H65" s="51">
        <v>69.5</v>
      </c>
      <c r="I65" s="124">
        <f t="shared" si="3"/>
        <v>21</v>
      </c>
      <c r="J65" s="152">
        <f t="shared" si="4"/>
        <v>4.1616766467065869</v>
      </c>
      <c r="K65" s="152">
        <f t="shared" si="5"/>
        <v>46.1</v>
      </c>
    </row>
    <row r="66" spans="1:11" ht="14.25" customHeight="1">
      <c r="A66" s="111"/>
      <c r="B66" s="114" t="s">
        <v>346</v>
      </c>
      <c r="C66" s="95"/>
      <c r="D66" s="95">
        <v>9.86</v>
      </c>
      <c r="E66" s="95"/>
      <c r="F66" s="95">
        <v>5.7</v>
      </c>
      <c r="G66" s="95">
        <v>5.73</v>
      </c>
      <c r="H66" s="95">
        <v>5.74</v>
      </c>
      <c r="I66" s="124">
        <f t="shared" si="3"/>
        <v>5.73</v>
      </c>
      <c r="J66" s="152">
        <f t="shared" si="4"/>
        <v>1.0070175438596491</v>
      </c>
      <c r="K66" s="152">
        <f t="shared" si="5"/>
        <v>9.9999999999997868E-3</v>
      </c>
    </row>
    <row r="67" spans="1:11" ht="14.25" customHeight="1">
      <c r="A67" s="111"/>
      <c r="B67" s="114" t="s">
        <v>221</v>
      </c>
      <c r="C67" s="95">
        <v>3.7</v>
      </c>
      <c r="D67" s="95">
        <v>7.6</v>
      </c>
      <c r="E67" s="95">
        <v>15.5</v>
      </c>
      <c r="F67" s="95">
        <v>31.2</v>
      </c>
      <c r="G67" s="95">
        <v>30.93</v>
      </c>
      <c r="H67" s="95">
        <v>33.700000000000003</v>
      </c>
      <c r="I67" s="124">
        <f t="shared" si="3"/>
        <v>15.43</v>
      </c>
      <c r="J67" s="152">
        <f t="shared" si="4"/>
        <v>1.0801282051282053</v>
      </c>
      <c r="K67" s="152">
        <f t="shared" si="5"/>
        <v>2.7700000000000031</v>
      </c>
    </row>
    <row r="68" spans="1:11" ht="14.25" customHeight="1">
      <c r="A68" s="111"/>
      <c r="B68" s="114" t="s">
        <v>347</v>
      </c>
      <c r="C68" s="51"/>
      <c r="D68" s="95">
        <v>2.4900000000000002</v>
      </c>
      <c r="E68" s="51"/>
      <c r="F68" s="51">
        <v>12.31</v>
      </c>
      <c r="G68" s="51">
        <v>4.1500000000000004</v>
      </c>
      <c r="H68" s="51">
        <v>4.1500000000000004</v>
      </c>
      <c r="I68" s="124">
        <f t="shared" si="3"/>
        <v>4.1500000000000004</v>
      </c>
      <c r="J68" s="152">
        <f t="shared" si="4"/>
        <v>0.33712428919577581</v>
      </c>
      <c r="K68" s="152">
        <f t="shared" si="5"/>
        <v>0</v>
      </c>
    </row>
    <row r="69" spans="1:11" ht="14.25" hidden="1" customHeight="1">
      <c r="A69" s="111"/>
      <c r="B69" s="114" t="s">
        <v>348</v>
      </c>
      <c r="C69" s="51"/>
      <c r="D69" s="95"/>
      <c r="E69" s="51"/>
      <c r="F69" s="51"/>
      <c r="G69" s="51"/>
      <c r="H69" s="51"/>
      <c r="I69" s="124">
        <f t="shared" si="3"/>
        <v>0</v>
      </c>
      <c r="J69" s="152" t="e">
        <f t="shared" si="4"/>
        <v>#DIV/0!</v>
      </c>
      <c r="K69" s="152">
        <f t="shared" si="5"/>
        <v>0</v>
      </c>
    </row>
    <row r="70" spans="1:11" ht="14.25" hidden="1" customHeight="1">
      <c r="A70" s="111"/>
      <c r="B70" s="114" t="s">
        <v>222</v>
      </c>
      <c r="C70" s="95">
        <v>3.7</v>
      </c>
      <c r="D70" s="95"/>
      <c r="E70" s="51"/>
      <c r="F70" s="51"/>
      <c r="G70" s="51"/>
      <c r="H70" s="51"/>
      <c r="I70" s="124">
        <f t="shared" si="3"/>
        <v>0</v>
      </c>
      <c r="J70" s="152" t="e">
        <f t="shared" si="4"/>
        <v>#DIV/0!</v>
      </c>
      <c r="K70" s="152">
        <f t="shared" si="5"/>
        <v>0</v>
      </c>
    </row>
    <row r="71" spans="1:11" ht="14.25" hidden="1" customHeight="1">
      <c r="A71" s="111"/>
      <c r="B71" s="114" t="s">
        <v>319</v>
      </c>
      <c r="C71" s="51"/>
      <c r="D71" s="95"/>
      <c r="E71" s="51"/>
      <c r="F71" s="51"/>
      <c r="G71" s="51"/>
      <c r="H71" s="51"/>
      <c r="I71" s="124">
        <f t="shared" si="3"/>
        <v>0</v>
      </c>
      <c r="J71" s="152" t="e">
        <f t="shared" ref="J71:J134" si="15">H71/F71</f>
        <v>#DIV/0!</v>
      </c>
      <c r="K71" s="152">
        <f t="shared" si="5"/>
        <v>0</v>
      </c>
    </row>
    <row r="72" spans="1:11" ht="14.25" customHeight="1">
      <c r="A72" s="111"/>
      <c r="B72" s="114" t="s">
        <v>266</v>
      </c>
      <c r="C72" s="51">
        <v>27</v>
      </c>
      <c r="D72" s="95">
        <v>28.5</v>
      </c>
      <c r="E72" s="51">
        <v>38.9</v>
      </c>
      <c r="F72" s="51">
        <v>38.9</v>
      </c>
      <c r="G72" s="51">
        <v>38.9</v>
      </c>
      <c r="H72" s="51">
        <v>47.14</v>
      </c>
      <c r="I72" s="124">
        <f t="shared" ref="I72:I135" si="16">G72-E72</f>
        <v>0</v>
      </c>
      <c r="J72" s="152">
        <f t="shared" si="15"/>
        <v>1.2118251928020567</v>
      </c>
      <c r="K72" s="152">
        <f t="shared" ref="K72:K135" si="17">H72-G72</f>
        <v>8.240000000000002</v>
      </c>
    </row>
    <row r="73" spans="1:11" ht="14.25" customHeight="1">
      <c r="A73" s="111"/>
      <c r="B73" s="114" t="s">
        <v>223</v>
      </c>
      <c r="C73" s="51"/>
      <c r="D73" s="95">
        <v>13.9</v>
      </c>
      <c r="E73" s="51">
        <v>3.6</v>
      </c>
      <c r="F73" s="51">
        <v>8.1</v>
      </c>
      <c r="G73" s="51">
        <v>8.1</v>
      </c>
      <c r="H73" s="51">
        <v>8.07</v>
      </c>
      <c r="I73" s="124">
        <f t="shared" si="16"/>
        <v>4.5</v>
      </c>
      <c r="J73" s="152">
        <f t="shared" si="15"/>
        <v>0.99629629629629635</v>
      </c>
      <c r="K73" s="152">
        <f t="shared" si="17"/>
        <v>-2.9999999999999361E-2</v>
      </c>
    </row>
    <row r="74" spans="1:11" ht="14.25" hidden="1" customHeight="1">
      <c r="A74" s="126"/>
      <c r="B74" s="127" t="s">
        <v>224</v>
      </c>
      <c r="C74" s="56">
        <f>SUM(C75:C81)</f>
        <v>0</v>
      </c>
      <c r="D74" s="56">
        <f>SUM(D75:D81)</f>
        <v>0</v>
      </c>
      <c r="E74" s="56">
        <f>SUM(E75:E81)</f>
        <v>0</v>
      </c>
      <c r="F74" s="56"/>
      <c r="G74" s="56">
        <f>SUM(G75:G81)</f>
        <v>0</v>
      </c>
      <c r="H74" s="56"/>
      <c r="I74" s="124">
        <f t="shared" si="16"/>
        <v>0</v>
      </c>
      <c r="J74" s="152" t="e">
        <f t="shared" si="15"/>
        <v>#DIV/0!</v>
      </c>
      <c r="K74" s="152">
        <f t="shared" si="17"/>
        <v>0</v>
      </c>
    </row>
    <row r="75" spans="1:11" ht="14.25" hidden="1" customHeight="1">
      <c r="A75" s="111"/>
      <c r="B75" s="111" t="s">
        <v>225</v>
      </c>
      <c r="C75" s="125"/>
      <c r="D75" s="14"/>
      <c r="E75" s="125">
        <f>K75+O75+S75+W75+AA75+AL75+AP75+AT75+AX75+BF75+BJ75+BZ75+CH75+CL75+CP75+CT75+CX75+DB75+BB75+BN75+BV75</f>
        <v>0</v>
      </c>
      <c r="F75" s="125"/>
      <c r="G75" s="125">
        <f>M75+Q75+U75+Y75+AC75+AN75+AR75+AV75+AZ75+BH75+BL75+CB75+CJ75+CN75+CR75+CV75+CZ75+DD75+BD75+BP75+BX75</f>
        <v>0</v>
      </c>
      <c r="H75" s="125"/>
      <c r="I75" s="124">
        <f t="shared" si="16"/>
        <v>0</v>
      </c>
      <c r="J75" s="152" t="e">
        <f t="shared" si="15"/>
        <v>#DIV/0!</v>
      </c>
      <c r="K75" s="152">
        <f t="shared" si="17"/>
        <v>0</v>
      </c>
    </row>
    <row r="76" spans="1:11" ht="14.25" hidden="1" customHeight="1">
      <c r="A76" s="111"/>
      <c r="B76" s="111" t="s">
        <v>349</v>
      </c>
      <c r="C76" s="125"/>
      <c r="D76" s="14"/>
      <c r="E76" s="125">
        <f t="shared" ref="E76:G81" si="18">K76+O76+S76+W76+AA76+AL76+AP76+AT76+AX76+BF76+BJ76+BZ76+CH76+CL76+CP76+CT76+CX76+DB76+BN76+BV76</f>
        <v>0</v>
      </c>
      <c r="F76" s="125"/>
      <c r="G76" s="125">
        <f t="shared" si="18"/>
        <v>0</v>
      </c>
      <c r="H76" s="125"/>
      <c r="I76" s="124">
        <f t="shared" si="16"/>
        <v>0</v>
      </c>
      <c r="J76" s="152" t="e">
        <f t="shared" si="15"/>
        <v>#DIV/0!</v>
      </c>
      <c r="K76" s="152">
        <f t="shared" si="17"/>
        <v>0</v>
      </c>
    </row>
    <row r="77" spans="1:11" ht="14.25" hidden="1" customHeight="1">
      <c r="A77" s="111"/>
      <c r="B77" s="111" t="s">
        <v>226</v>
      </c>
      <c r="C77" s="125"/>
      <c r="D77" s="14"/>
      <c r="E77" s="125">
        <f t="shared" si="18"/>
        <v>0</v>
      </c>
      <c r="F77" s="125"/>
      <c r="G77" s="125">
        <f t="shared" si="18"/>
        <v>0</v>
      </c>
      <c r="H77" s="125"/>
      <c r="I77" s="124">
        <f t="shared" si="16"/>
        <v>0</v>
      </c>
      <c r="J77" s="152" t="e">
        <f t="shared" si="15"/>
        <v>#DIV/0!</v>
      </c>
      <c r="K77" s="152">
        <f t="shared" si="17"/>
        <v>0</v>
      </c>
    </row>
    <row r="78" spans="1:11" ht="14.25" hidden="1" customHeight="1">
      <c r="A78" s="111"/>
      <c r="B78" s="111" t="s">
        <v>227</v>
      </c>
      <c r="C78" s="125"/>
      <c r="D78" s="14"/>
      <c r="E78" s="125">
        <f t="shared" si="18"/>
        <v>0</v>
      </c>
      <c r="F78" s="125"/>
      <c r="G78" s="125">
        <f t="shared" si="18"/>
        <v>0</v>
      </c>
      <c r="H78" s="125"/>
      <c r="I78" s="124">
        <f t="shared" si="16"/>
        <v>0</v>
      </c>
      <c r="J78" s="152" t="e">
        <f t="shared" si="15"/>
        <v>#DIV/0!</v>
      </c>
      <c r="K78" s="152">
        <f t="shared" si="17"/>
        <v>0</v>
      </c>
    </row>
    <row r="79" spans="1:11" ht="14.25" hidden="1" customHeight="1">
      <c r="A79" s="111"/>
      <c r="B79" s="111" t="s">
        <v>228</v>
      </c>
      <c r="C79" s="125"/>
      <c r="D79" s="14"/>
      <c r="E79" s="125">
        <f t="shared" si="18"/>
        <v>0</v>
      </c>
      <c r="F79" s="125"/>
      <c r="G79" s="125">
        <f t="shared" si="18"/>
        <v>0</v>
      </c>
      <c r="H79" s="125"/>
      <c r="I79" s="124">
        <f t="shared" si="16"/>
        <v>0</v>
      </c>
      <c r="J79" s="152" t="e">
        <f t="shared" si="15"/>
        <v>#DIV/0!</v>
      </c>
      <c r="K79" s="152">
        <f t="shared" si="17"/>
        <v>0</v>
      </c>
    </row>
    <row r="80" spans="1:11" ht="14.25" hidden="1" customHeight="1">
      <c r="A80" s="111"/>
      <c r="B80" s="111" t="s">
        <v>229</v>
      </c>
      <c r="C80" s="125"/>
      <c r="D80" s="14"/>
      <c r="E80" s="125">
        <f t="shared" si="18"/>
        <v>0</v>
      </c>
      <c r="F80" s="125"/>
      <c r="G80" s="125">
        <f t="shared" si="18"/>
        <v>0</v>
      </c>
      <c r="H80" s="125"/>
      <c r="I80" s="124">
        <f t="shared" si="16"/>
        <v>0</v>
      </c>
      <c r="J80" s="152" t="e">
        <f t="shared" si="15"/>
        <v>#DIV/0!</v>
      </c>
      <c r="K80" s="152">
        <f t="shared" si="17"/>
        <v>0</v>
      </c>
    </row>
    <row r="81" spans="1:11" ht="14.25" hidden="1" customHeight="1">
      <c r="A81" s="111"/>
      <c r="B81" s="111" t="s">
        <v>230</v>
      </c>
      <c r="C81" s="125"/>
      <c r="D81" s="14"/>
      <c r="E81" s="125">
        <f t="shared" si="18"/>
        <v>0</v>
      </c>
      <c r="F81" s="125"/>
      <c r="G81" s="125">
        <f t="shared" si="18"/>
        <v>0</v>
      </c>
      <c r="H81" s="125"/>
      <c r="I81" s="124">
        <f t="shared" si="16"/>
        <v>0</v>
      </c>
      <c r="J81" s="152" t="e">
        <f t="shared" si="15"/>
        <v>#DIV/0!</v>
      </c>
      <c r="K81" s="152">
        <f t="shared" si="17"/>
        <v>0</v>
      </c>
    </row>
    <row r="82" spans="1:11" ht="14.25" customHeight="1">
      <c r="A82" s="121" t="s">
        <v>231</v>
      </c>
      <c r="B82" s="122" t="s">
        <v>232</v>
      </c>
      <c r="C82" s="56">
        <f t="shared" ref="C82" si="19">SUM(C83:C91)</f>
        <v>2687.25</v>
      </c>
      <c r="D82" s="41">
        <f t="shared" ref="D82:H82" si="20">SUM(D83:D91)</f>
        <v>3676.66</v>
      </c>
      <c r="E82" s="56">
        <f t="shared" ref="E82" si="21">SUM(E83:E91)</f>
        <v>2794.7</v>
      </c>
      <c r="F82" s="56">
        <f t="shared" si="20"/>
        <v>4784.4800000000005</v>
      </c>
      <c r="G82" s="41">
        <f t="shared" si="20"/>
        <v>2632.8</v>
      </c>
      <c r="H82" s="41">
        <f t="shared" si="20"/>
        <v>3075.68</v>
      </c>
      <c r="I82" s="124">
        <f t="shared" si="16"/>
        <v>-161.89999999999964</v>
      </c>
      <c r="J82" s="152">
        <f t="shared" si="15"/>
        <v>0.64284519947831309</v>
      </c>
      <c r="K82" s="152">
        <f t="shared" si="17"/>
        <v>442.87999999999965</v>
      </c>
    </row>
    <row r="83" spans="1:11" ht="14.25" hidden="1" customHeight="1">
      <c r="A83" s="111"/>
      <c r="B83" s="111" t="s">
        <v>233</v>
      </c>
      <c r="C83" s="125"/>
      <c r="D83" s="14"/>
      <c r="E83" s="125"/>
      <c r="F83" s="125"/>
      <c r="G83" s="95"/>
      <c r="H83" s="125"/>
      <c r="I83" s="124">
        <f t="shared" si="16"/>
        <v>0</v>
      </c>
      <c r="J83" s="152" t="e">
        <f t="shared" si="15"/>
        <v>#DIV/0!</v>
      </c>
      <c r="K83" s="152">
        <f t="shared" si="17"/>
        <v>0</v>
      </c>
    </row>
    <row r="84" spans="1:11" ht="14.25" hidden="1" customHeight="1">
      <c r="A84" s="111"/>
      <c r="B84" s="111" t="s">
        <v>234</v>
      </c>
      <c r="C84" s="125">
        <v>0.25</v>
      </c>
      <c r="D84" s="125"/>
      <c r="E84" s="125"/>
      <c r="F84" s="125"/>
      <c r="G84" s="95"/>
      <c r="H84" s="125"/>
      <c r="I84" s="124">
        <f t="shared" si="16"/>
        <v>0</v>
      </c>
      <c r="J84" s="152" t="e">
        <f t="shared" si="15"/>
        <v>#DIV/0!</v>
      </c>
      <c r="K84" s="152">
        <f t="shared" si="17"/>
        <v>0</v>
      </c>
    </row>
    <row r="85" spans="1:11" ht="14.25" customHeight="1">
      <c r="A85" s="111"/>
      <c r="B85" s="111" t="s">
        <v>350</v>
      </c>
      <c r="C85" s="51">
        <v>2687</v>
      </c>
      <c r="D85" s="95">
        <v>2703.33</v>
      </c>
      <c r="E85" s="51">
        <v>2769.5</v>
      </c>
      <c r="F85" s="51">
        <v>2434.48</v>
      </c>
      <c r="G85" s="95">
        <v>2439</v>
      </c>
      <c r="H85" s="95">
        <v>2443.1</v>
      </c>
      <c r="I85" s="124">
        <f t="shared" si="16"/>
        <v>-330.5</v>
      </c>
      <c r="J85" s="152">
        <f t="shared" si="15"/>
        <v>1.0035407972133679</v>
      </c>
      <c r="K85" s="152">
        <f t="shared" si="17"/>
        <v>4.0999999999999091</v>
      </c>
    </row>
    <row r="86" spans="1:11" ht="14.25" hidden="1" customHeight="1">
      <c r="A86" s="111"/>
      <c r="B86" s="114" t="s">
        <v>235</v>
      </c>
      <c r="C86" s="125"/>
      <c r="D86" s="95"/>
      <c r="E86" s="125"/>
      <c r="F86" s="125"/>
      <c r="G86" s="95"/>
      <c r="H86" s="95"/>
      <c r="I86" s="124">
        <f t="shared" si="16"/>
        <v>0</v>
      </c>
      <c r="J86" s="152" t="e">
        <f t="shared" si="15"/>
        <v>#DIV/0!</v>
      </c>
      <c r="K86" s="152">
        <f t="shared" si="17"/>
        <v>0</v>
      </c>
    </row>
    <row r="87" spans="1:11" ht="14.25" customHeight="1">
      <c r="A87" s="111"/>
      <c r="B87" s="114" t="s">
        <v>320</v>
      </c>
      <c r="C87" s="95"/>
      <c r="D87" s="95"/>
      <c r="E87" s="95"/>
      <c r="F87" s="95">
        <v>2254.1999999999998</v>
      </c>
      <c r="G87" s="95">
        <v>54.7</v>
      </c>
      <c r="H87" s="95">
        <v>121.95</v>
      </c>
      <c r="I87" s="124">
        <f t="shared" si="16"/>
        <v>54.7</v>
      </c>
      <c r="J87" s="152">
        <f t="shared" si="15"/>
        <v>5.4099015171679539E-2</v>
      </c>
      <c r="K87" s="152">
        <f t="shared" si="17"/>
        <v>67.25</v>
      </c>
    </row>
    <row r="88" spans="1:11" ht="14.25" customHeight="1">
      <c r="A88" s="111"/>
      <c r="B88" s="114" t="s">
        <v>236</v>
      </c>
      <c r="C88" s="95"/>
      <c r="D88" s="95"/>
      <c r="E88" s="95">
        <v>21.1</v>
      </c>
      <c r="F88" s="95">
        <v>21.1</v>
      </c>
      <c r="G88" s="95">
        <v>21.07</v>
      </c>
      <c r="H88" s="95">
        <v>21.07</v>
      </c>
      <c r="I88" s="124">
        <f t="shared" si="16"/>
        <v>-3.0000000000001137E-2</v>
      </c>
      <c r="J88" s="152">
        <f t="shared" si="15"/>
        <v>0.99857819905213263</v>
      </c>
      <c r="K88" s="152">
        <f t="shared" si="17"/>
        <v>0</v>
      </c>
    </row>
    <row r="89" spans="1:11" ht="14.25" hidden="1" customHeight="1">
      <c r="A89" s="111"/>
      <c r="B89" s="111" t="s">
        <v>321</v>
      </c>
      <c r="C89" s="95"/>
      <c r="D89" s="95"/>
      <c r="E89" s="95"/>
      <c r="F89" s="95"/>
      <c r="G89" s="95"/>
      <c r="H89" s="95"/>
      <c r="I89" s="124">
        <f t="shared" si="16"/>
        <v>0</v>
      </c>
      <c r="J89" s="152" t="e">
        <f t="shared" si="15"/>
        <v>#DIV/0!</v>
      </c>
      <c r="K89" s="152">
        <f t="shared" si="17"/>
        <v>0</v>
      </c>
    </row>
    <row r="90" spans="1:11" ht="14.25" customHeight="1">
      <c r="A90" s="111"/>
      <c r="B90" s="111" t="s">
        <v>351</v>
      </c>
      <c r="C90" s="95"/>
      <c r="D90" s="95"/>
      <c r="E90" s="95">
        <v>4.0999999999999996</v>
      </c>
      <c r="F90" s="95">
        <v>74.7</v>
      </c>
      <c r="G90" s="95">
        <v>115.15</v>
      </c>
      <c r="H90" s="95">
        <v>81.2</v>
      </c>
      <c r="I90" s="124">
        <f t="shared" si="16"/>
        <v>111.05000000000001</v>
      </c>
      <c r="J90" s="152">
        <f t="shared" si="15"/>
        <v>1.0870147255689424</v>
      </c>
      <c r="K90" s="152">
        <f t="shared" si="17"/>
        <v>-33.950000000000003</v>
      </c>
    </row>
    <row r="91" spans="1:11" ht="14.25" customHeight="1">
      <c r="A91" s="111"/>
      <c r="B91" s="111" t="s">
        <v>237</v>
      </c>
      <c r="C91" s="95">
        <v>0</v>
      </c>
      <c r="D91" s="95">
        <v>973.33</v>
      </c>
      <c r="E91" s="95"/>
      <c r="F91" s="95"/>
      <c r="G91" s="95">
        <v>2.88</v>
      </c>
      <c r="H91" s="95">
        <v>408.36</v>
      </c>
      <c r="I91" s="124">
        <f t="shared" si="16"/>
        <v>2.88</v>
      </c>
      <c r="J91" s="152" t="e">
        <f t="shared" si="15"/>
        <v>#DIV/0!</v>
      </c>
      <c r="K91" s="152">
        <f t="shared" si="17"/>
        <v>405.48</v>
      </c>
    </row>
    <row r="92" spans="1:11" ht="14.25" customHeight="1">
      <c r="A92" s="121" t="s">
        <v>238</v>
      </c>
      <c r="B92" s="122" t="s">
        <v>239</v>
      </c>
      <c r="C92" s="56">
        <f>SUM(C95:C139)</f>
        <v>3125.0399999999995</v>
      </c>
      <c r="D92" s="41">
        <f>SUM(D95:D139)</f>
        <v>5973.329999999999</v>
      </c>
      <c r="E92" s="56">
        <f>SUM(E95:E139)</f>
        <v>4042.1000000000008</v>
      </c>
      <c r="F92" s="41">
        <f>SUM(F93:F139)</f>
        <v>5854.4300000000021</v>
      </c>
      <c r="G92" s="41">
        <f>SUM(G93:G139)</f>
        <v>6251.03</v>
      </c>
      <c r="H92" s="41">
        <f>SUM(H93:H139)</f>
        <v>7039.8840000000009</v>
      </c>
      <c r="I92" s="124">
        <f t="shared" si="16"/>
        <v>2208.9299999999989</v>
      </c>
      <c r="J92" s="152">
        <f t="shared" si="15"/>
        <v>1.2024883720532995</v>
      </c>
      <c r="K92" s="152">
        <f t="shared" si="17"/>
        <v>788.85400000000118</v>
      </c>
    </row>
    <row r="93" spans="1:11" ht="14.25" hidden="1" customHeight="1">
      <c r="A93" s="116"/>
      <c r="B93" s="114" t="s">
        <v>240</v>
      </c>
      <c r="C93" s="125"/>
      <c r="D93" s="14"/>
      <c r="E93" s="125"/>
      <c r="F93" s="95"/>
      <c r="G93" s="125"/>
      <c r="H93" s="125"/>
      <c r="I93" s="124">
        <f t="shared" si="16"/>
        <v>0</v>
      </c>
      <c r="J93" s="152" t="e">
        <f t="shared" si="15"/>
        <v>#DIV/0!</v>
      </c>
      <c r="K93" s="152">
        <f t="shared" si="17"/>
        <v>0</v>
      </c>
    </row>
    <row r="94" spans="1:11" ht="14.25" hidden="1" customHeight="1">
      <c r="A94" s="116"/>
      <c r="B94" s="114" t="s">
        <v>352</v>
      </c>
      <c r="C94" s="125"/>
      <c r="D94" s="14"/>
      <c r="E94" s="125"/>
      <c r="F94" s="95"/>
      <c r="G94" s="125"/>
      <c r="H94" s="125"/>
      <c r="I94" s="124">
        <f t="shared" si="16"/>
        <v>0</v>
      </c>
      <c r="J94" s="152" t="e">
        <f t="shared" si="15"/>
        <v>#DIV/0!</v>
      </c>
      <c r="K94" s="152">
        <f t="shared" si="17"/>
        <v>0</v>
      </c>
    </row>
    <row r="95" spans="1:11" ht="14.25" customHeight="1">
      <c r="A95" s="116"/>
      <c r="B95" s="114" t="s">
        <v>353</v>
      </c>
      <c r="C95" s="125"/>
      <c r="D95" s="95"/>
      <c r="E95" s="125">
        <v>583.20000000000005</v>
      </c>
      <c r="F95" s="95">
        <v>751.5</v>
      </c>
      <c r="G95" s="125">
        <v>778.19</v>
      </c>
      <c r="H95" s="125">
        <v>780.4</v>
      </c>
      <c r="I95" s="124">
        <f t="shared" si="16"/>
        <v>194.99</v>
      </c>
      <c r="J95" s="152">
        <f t="shared" si="15"/>
        <v>1.0384564204923485</v>
      </c>
      <c r="K95" s="152">
        <f t="shared" si="17"/>
        <v>2.2099999999999227</v>
      </c>
    </row>
    <row r="96" spans="1:11" ht="14.25" hidden="1" customHeight="1">
      <c r="A96" s="111"/>
      <c r="B96" s="111" t="s">
        <v>241</v>
      </c>
      <c r="C96" s="125"/>
      <c r="D96" s="95"/>
      <c r="E96" s="125"/>
      <c r="F96" s="95"/>
      <c r="G96" s="125"/>
      <c r="H96" s="125"/>
      <c r="I96" s="124">
        <f t="shared" si="16"/>
        <v>0</v>
      </c>
      <c r="J96" s="152" t="e">
        <f t="shared" si="15"/>
        <v>#DIV/0!</v>
      </c>
      <c r="K96" s="152">
        <f t="shared" si="17"/>
        <v>0</v>
      </c>
    </row>
    <row r="97" spans="1:11" ht="14.25" customHeight="1">
      <c r="A97" s="111"/>
      <c r="B97" s="111" t="s">
        <v>242</v>
      </c>
      <c r="C97" s="125"/>
      <c r="D97" s="95">
        <v>29.35</v>
      </c>
      <c r="E97" s="125"/>
      <c r="F97" s="95"/>
      <c r="G97" s="125"/>
      <c r="H97" s="125">
        <v>71.91</v>
      </c>
      <c r="I97" s="124">
        <f t="shared" si="16"/>
        <v>0</v>
      </c>
      <c r="J97" s="152" t="e">
        <f t="shared" si="15"/>
        <v>#DIV/0!</v>
      </c>
      <c r="K97" s="152">
        <f t="shared" si="17"/>
        <v>71.91</v>
      </c>
    </row>
    <row r="98" spans="1:11" ht="14.25" customHeight="1">
      <c r="A98" s="111"/>
      <c r="B98" s="111" t="s">
        <v>243</v>
      </c>
      <c r="C98" s="95">
        <v>9.1999999999999993</v>
      </c>
      <c r="D98" s="95">
        <v>42.1</v>
      </c>
      <c r="E98" s="95">
        <v>38.700000000000003</v>
      </c>
      <c r="F98" s="95">
        <v>72.45</v>
      </c>
      <c r="G98" s="95">
        <v>73.06</v>
      </c>
      <c r="H98" s="95">
        <v>91.1</v>
      </c>
      <c r="I98" s="124">
        <f t="shared" si="16"/>
        <v>34.36</v>
      </c>
      <c r="J98" s="152">
        <f t="shared" si="15"/>
        <v>1.2574189095928225</v>
      </c>
      <c r="K98" s="152">
        <f t="shared" si="17"/>
        <v>18.039999999999992</v>
      </c>
    </row>
    <row r="99" spans="1:11" ht="14.25" customHeight="1">
      <c r="A99" s="111"/>
      <c r="B99" s="111" t="s">
        <v>244</v>
      </c>
      <c r="C99" s="95">
        <v>2918.9</v>
      </c>
      <c r="D99" s="95">
        <v>2742.87</v>
      </c>
      <c r="E99" s="95">
        <v>2918.9</v>
      </c>
      <c r="F99" s="95">
        <v>2918.9</v>
      </c>
      <c r="G99" s="95">
        <v>2925.43</v>
      </c>
      <c r="H99" s="95">
        <v>2925.43</v>
      </c>
      <c r="I99" s="124">
        <f t="shared" si="16"/>
        <v>6.5299999999997453</v>
      </c>
      <c r="J99" s="152">
        <f t="shared" si="15"/>
        <v>1.0022371441296378</v>
      </c>
      <c r="K99" s="152">
        <f t="shared" si="17"/>
        <v>0</v>
      </c>
    </row>
    <row r="100" spans="1:11" ht="14.25" customHeight="1">
      <c r="A100" s="111"/>
      <c r="B100" s="111" t="s">
        <v>354</v>
      </c>
      <c r="C100" s="125"/>
      <c r="D100" s="95"/>
      <c r="E100" s="125"/>
      <c r="F100" s="95"/>
      <c r="G100" s="125">
        <v>1.96</v>
      </c>
      <c r="H100" s="125"/>
      <c r="I100" s="124">
        <f t="shared" si="16"/>
        <v>1.96</v>
      </c>
      <c r="J100" s="152"/>
      <c r="K100" s="152">
        <f t="shared" si="17"/>
        <v>-1.96</v>
      </c>
    </row>
    <row r="101" spans="1:11" ht="14.25" customHeight="1">
      <c r="A101" s="111"/>
      <c r="B101" s="111" t="s">
        <v>382</v>
      </c>
      <c r="C101" s="125"/>
      <c r="D101" s="95"/>
      <c r="E101" s="125"/>
      <c r="F101" s="95"/>
      <c r="G101" s="125"/>
      <c r="H101" s="125">
        <v>4.53</v>
      </c>
      <c r="I101" s="124">
        <f t="shared" si="16"/>
        <v>0</v>
      </c>
      <c r="J101" s="152" t="e">
        <f t="shared" si="15"/>
        <v>#DIV/0!</v>
      </c>
      <c r="K101" s="152">
        <f t="shared" si="17"/>
        <v>4.53</v>
      </c>
    </row>
    <row r="102" spans="1:11" ht="14.25" hidden="1" customHeight="1">
      <c r="A102" s="111"/>
      <c r="B102" s="111" t="s">
        <v>245</v>
      </c>
      <c r="C102" s="125"/>
      <c r="D102" s="95"/>
      <c r="E102" s="125"/>
      <c r="F102" s="95"/>
      <c r="G102" s="125"/>
      <c r="H102" s="125"/>
      <c r="I102" s="124">
        <f t="shared" si="16"/>
        <v>0</v>
      </c>
      <c r="J102" s="152" t="e">
        <f t="shared" si="15"/>
        <v>#DIV/0!</v>
      </c>
      <c r="K102" s="152">
        <f t="shared" si="17"/>
        <v>0</v>
      </c>
    </row>
    <row r="103" spans="1:11" ht="14.25" hidden="1" customHeight="1">
      <c r="A103" s="111"/>
      <c r="B103" s="111" t="s">
        <v>246</v>
      </c>
      <c r="C103" s="125"/>
      <c r="D103" s="95"/>
      <c r="E103" s="125"/>
      <c r="F103" s="95"/>
      <c r="G103" s="125"/>
      <c r="H103" s="125"/>
      <c r="I103" s="124">
        <f t="shared" si="16"/>
        <v>0</v>
      </c>
      <c r="J103" s="152" t="e">
        <f t="shared" si="15"/>
        <v>#DIV/0!</v>
      </c>
      <c r="K103" s="152">
        <f t="shared" si="17"/>
        <v>0</v>
      </c>
    </row>
    <row r="104" spans="1:11" ht="14.25" hidden="1" customHeight="1">
      <c r="A104" s="111"/>
      <c r="B104" s="111" t="s">
        <v>247</v>
      </c>
      <c r="C104" s="125"/>
      <c r="D104" s="95"/>
      <c r="E104" s="125"/>
      <c r="F104" s="95"/>
      <c r="G104" s="125"/>
      <c r="H104" s="125"/>
      <c r="I104" s="124">
        <f t="shared" si="16"/>
        <v>0</v>
      </c>
      <c r="J104" s="152" t="e">
        <f t="shared" si="15"/>
        <v>#DIV/0!</v>
      </c>
      <c r="K104" s="152">
        <f t="shared" si="17"/>
        <v>0</v>
      </c>
    </row>
    <row r="105" spans="1:11" ht="14.25" hidden="1" customHeight="1">
      <c r="A105" s="111"/>
      <c r="B105" s="111" t="s">
        <v>248</v>
      </c>
      <c r="C105" s="125"/>
      <c r="D105" s="95"/>
      <c r="E105" s="125"/>
      <c r="F105" s="95"/>
      <c r="G105" s="125"/>
      <c r="H105" s="125"/>
      <c r="I105" s="124">
        <f t="shared" si="16"/>
        <v>0</v>
      </c>
      <c r="J105" s="152" t="e">
        <f t="shared" si="15"/>
        <v>#DIV/0!</v>
      </c>
      <c r="K105" s="152">
        <f t="shared" si="17"/>
        <v>0</v>
      </c>
    </row>
    <row r="106" spans="1:11" ht="14.25" hidden="1" customHeight="1">
      <c r="A106" s="111"/>
      <c r="B106" s="111" t="s">
        <v>249</v>
      </c>
      <c r="C106" s="125"/>
      <c r="D106" s="95"/>
      <c r="E106" s="125"/>
      <c r="F106" s="95"/>
      <c r="G106" s="125"/>
      <c r="H106" s="125"/>
      <c r="I106" s="124">
        <f t="shared" si="16"/>
        <v>0</v>
      </c>
      <c r="J106" s="152" t="e">
        <f t="shared" si="15"/>
        <v>#DIV/0!</v>
      </c>
      <c r="K106" s="152">
        <f t="shared" si="17"/>
        <v>0</v>
      </c>
    </row>
    <row r="107" spans="1:11" ht="14.25" customHeight="1">
      <c r="A107" s="111"/>
      <c r="B107" s="111" t="s">
        <v>355</v>
      </c>
      <c r="C107" s="95">
        <v>57</v>
      </c>
      <c r="D107" s="95"/>
      <c r="E107" s="95">
        <v>113.3</v>
      </c>
      <c r="F107" s="95">
        <v>164.05</v>
      </c>
      <c r="G107" s="95">
        <v>123.7</v>
      </c>
      <c r="H107" s="95">
        <v>128.69999999999999</v>
      </c>
      <c r="I107" s="124">
        <f t="shared" si="16"/>
        <v>10.400000000000006</v>
      </c>
      <c r="J107" s="152">
        <f t="shared" si="15"/>
        <v>0.78451691557451986</v>
      </c>
      <c r="K107" s="152">
        <f t="shared" si="17"/>
        <v>4.9999999999999858</v>
      </c>
    </row>
    <row r="108" spans="1:11" ht="14.25" customHeight="1">
      <c r="A108" s="111"/>
      <c r="B108" s="111" t="s">
        <v>323</v>
      </c>
      <c r="C108" s="125"/>
      <c r="D108" s="95">
        <v>3.01</v>
      </c>
      <c r="E108" s="125">
        <v>3</v>
      </c>
      <c r="F108" s="95">
        <v>3.01</v>
      </c>
      <c r="G108" s="125">
        <v>3</v>
      </c>
      <c r="H108" s="125">
        <v>3</v>
      </c>
      <c r="I108" s="124">
        <f t="shared" si="16"/>
        <v>0</v>
      </c>
      <c r="J108" s="152">
        <f t="shared" si="15"/>
        <v>0.99667774086378746</v>
      </c>
      <c r="K108" s="152">
        <f t="shared" si="17"/>
        <v>0</v>
      </c>
    </row>
    <row r="109" spans="1:11" ht="14.25" hidden="1" customHeight="1">
      <c r="A109" s="111"/>
      <c r="B109" s="111" t="s">
        <v>375</v>
      </c>
      <c r="C109" s="95"/>
      <c r="D109" s="95"/>
      <c r="E109" s="95"/>
      <c r="F109" s="95"/>
      <c r="G109" s="95"/>
      <c r="H109" s="95"/>
      <c r="I109" s="124">
        <f t="shared" si="16"/>
        <v>0</v>
      </c>
      <c r="J109" s="152"/>
      <c r="K109" s="152">
        <f t="shared" si="17"/>
        <v>0</v>
      </c>
    </row>
    <row r="110" spans="1:11" ht="14.25" hidden="1" customHeight="1">
      <c r="A110" s="111"/>
      <c r="B110" s="111" t="s">
        <v>250</v>
      </c>
      <c r="C110" s="125"/>
      <c r="D110" s="95"/>
      <c r="E110" s="125"/>
      <c r="F110" s="95"/>
      <c r="G110" s="125"/>
      <c r="H110" s="125"/>
      <c r="I110" s="124">
        <f t="shared" si="16"/>
        <v>0</v>
      </c>
      <c r="J110" s="152"/>
      <c r="K110" s="152">
        <f t="shared" si="17"/>
        <v>0</v>
      </c>
    </row>
    <row r="111" spans="1:11" ht="14.25" customHeight="1">
      <c r="A111" s="111"/>
      <c r="B111" s="111" t="s">
        <v>251</v>
      </c>
      <c r="C111" s="125"/>
      <c r="D111" s="95"/>
      <c r="E111" s="125"/>
      <c r="F111" s="95"/>
      <c r="G111" s="125">
        <v>1.68</v>
      </c>
      <c r="H111" s="125"/>
      <c r="I111" s="124">
        <f t="shared" si="16"/>
        <v>1.68</v>
      </c>
      <c r="J111" s="152"/>
      <c r="K111" s="152">
        <f t="shared" si="17"/>
        <v>-1.68</v>
      </c>
    </row>
    <row r="112" spans="1:11" ht="15.75" hidden="1" customHeight="1">
      <c r="A112" s="111"/>
      <c r="B112" s="111" t="s">
        <v>252</v>
      </c>
      <c r="C112" s="125">
        <v>9.0399999999999991</v>
      </c>
      <c r="D112" s="125">
        <v>9.0399999999999991</v>
      </c>
      <c r="E112" s="125"/>
      <c r="F112" s="95"/>
      <c r="G112" s="125"/>
      <c r="H112" s="125"/>
      <c r="I112" s="124">
        <f t="shared" si="16"/>
        <v>0</v>
      </c>
      <c r="J112" s="152"/>
      <c r="K112" s="152">
        <f t="shared" si="17"/>
        <v>0</v>
      </c>
    </row>
    <row r="113" spans="1:11" ht="14.25" hidden="1" customHeight="1">
      <c r="A113" s="111"/>
      <c r="B113" s="111" t="s">
        <v>253</v>
      </c>
      <c r="C113" s="95"/>
      <c r="D113" s="95"/>
      <c r="E113" s="95"/>
      <c r="F113" s="95"/>
      <c r="G113" s="95"/>
      <c r="H113" s="95"/>
      <c r="I113" s="124">
        <f t="shared" si="16"/>
        <v>0</v>
      </c>
      <c r="J113" s="152"/>
      <c r="K113" s="152">
        <f t="shared" si="17"/>
        <v>0</v>
      </c>
    </row>
    <row r="114" spans="1:11" ht="14.25" hidden="1" customHeight="1">
      <c r="A114" s="111"/>
      <c r="B114" s="111" t="s">
        <v>372</v>
      </c>
      <c r="C114" s="125"/>
      <c r="D114" s="95">
        <v>12.2</v>
      </c>
      <c r="E114" s="125"/>
      <c r="F114" s="95"/>
      <c r="G114" s="125"/>
      <c r="H114" s="125"/>
      <c r="I114" s="124">
        <f t="shared" si="16"/>
        <v>0</v>
      </c>
      <c r="J114" s="152"/>
      <c r="K114" s="152">
        <f t="shared" si="17"/>
        <v>0</v>
      </c>
    </row>
    <row r="115" spans="1:11" ht="14.25" hidden="1" customHeight="1">
      <c r="A115" s="111"/>
      <c r="B115" s="111" t="s">
        <v>374</v>
      </c>
      <c r="C115" s="125"/>
      <c r="D115" s="95"/>
      <c r="E115" s="125"/>
      <c r="F115" s="95"/>
      <c r="G115" s="125"/>
      <c r="H115" s="125"/>
      <c r="I115" s="124">
        <f t="shared" si="16"/>
        <v>0</v>
      </c>
      <c r="J115" s="152"/>
      <c r="K115" s="152">
        <f t="shared" si="17"/>
        <v>0</v>
      </c>
    </row>
    <row r="116" spans="1:11" ht="14.25" customHeight="1">
      <c r="A116" s="111"/>
      <c r="B116" s="111" t="s">
        <v>325</v>
      </c>
      <c r="C116" s="125"/>
      <c r="D116" s="95">
        <v>1.1399999999999999</v>
      </c>
      <c r="E116" s="125">
        <v>0.5</v>
      </c>
      <c r="F116" s="95">
        <v>14.65</v>
      </c>
      <c r="G116" s="125">
        <v>9.6</v>
      </c>
      <c r="H116" s="95">
        <v>72.8</v>
      </c>
      <c r="I116" s="124">
        <f t="shared" si="16"/>
        <v>9.1</v>
      </c>
      <c r="J116" s="152">
        <f t="shared" si="15"/>
        <v>4.9692832764505113</v>
      </c>
      <c r="K116" s="152">
        <f t="shared" si="17"/>
        <v>63.199999999999996</v>
      </c>
    </row>
    <row r="117" spans="1:11" ht="14.25" customHeight="1">
      <c r="A117" s="111"/>
      <c r="B117" s="111" t="s">
        <v>356</v>
      </c>
      <c r="C117" s="125"/>
      <c r="D117" s="95"/>
      <c r="E117" s="125">
        <v>3.5</v>
      </c>
      <c r="F117" s="51">
        <v>10.8</v>
      </c>
      <c r="G117" s="125"/>
      <c r="H117" s="51"/>
      <c r="I117" s="124">
        <f t="shared" si="16"/>
        <v>-3.5</v>
      </c>
      <c r="J117" s="152">
        <f t="shared" si="15"/>
        <v>0</v>
      </c>
      <c r="K117" s="152">
        <f t="shared" si="17"/>
        <v>0</v>
      </c>
    </row>
    <row r="118" spans="1:11" ht="14.25" customHeight="1">
      <c r="A118" s="111"/>
      <c r="B118" s="111" t="s">
        <v>324</v>
      </c>
      <c r="C118" s="51"/>
      <c r="D118" s="95">
        <v>2.59</v>
      </c>
      <c r="E118" s="51"/>
      <c r="F118" s="95"/>
      <c r="G118" s="51"/>
      <c r="H118" s="51">
        <v>119.42</v>
      </c>
      <c r="I118" s="124">
        <f t="shared" si="16"/>
        <v>0</v>
      </c>
      <c r="J118" s="152" t="e">
        <f t="shared" si="15"/>
        <v>#DIV/0!</v>
      </c>
      <c r="K118" s="152">
        <f t="shared" si="17"/>
        <v>119.42</v>
      </c>
    </row>
    <row r="119" spans="1:11" ht="14.25" hidden="1" customHeight="1">
      <c r="A119" s="111"/>
      <c r="B119" s="111" t="s">
        <v>357</v>
      </c>
      <c r="C119" s="95"/>
      <c r="D119" s="95">
        <v>107.4</v>
      </c>
      <c r="E119" s="95">
        <v>107.4</v>
      </c>
      <c r="F119" s="95"/>
      <c r="G119" s="95"/>
      <c r="H119" s="95"/>
      <c r="I119" s="124">
        <f t="shared" si="16"/>
        <v>-107.4</v>
      </c>
      <c r="J119" s="152"/>
      <c r="K119" s="152">
        <f t="shared" si="17"/>
        <v>0</v>
      </c>
    </row>
    <row r="120" spans="1:11" ht="14.25" hidden="1" customHeight="1">
      <c r="A120" s="111"/>
      <c r="B120" s="111" t="s">
        <v>373</v>
      </c>
      <c r="C120" s="125"/>
      <c r="D120" s="95"/>
      <c r="E120" s="125"/>
      <c r="F120" s="95"/>
      <c r="G120" s="125"/>
      <c r="H120" s="125"/>
      <c r="I120" s="124">
        <f t="shared" si="16"/>
        <v>0</v>
      </c>
      <c r="J120" s="152"/>
      <c r="K120" s="152">
        <f t="shared" si="17"/>
        <v>0</v>
      </c>
    </row>
    <row r="121" spans="1:11" ht="14.25" hidden="1" customHeight="1">
      <c r="A121" s="111"/>
      <c r="B121" s="111" t="s">
        <v>358</v>
      </c>
      <c r="C121" s="125"/>
      <c r="D121" s="95"/>
      <c r="E121" s="125">
        <v>2.9</v>
      </c>
      <c r="F121" s="95"/>
      <c r="G121" s="125"/>
      <c r="H121" s="125"/>
      <c r="I121" s="124">
        <f t="shared" si="16"/>
        <v>-2.9</v>
      </c>
      <c r="J121" s="152"/>
      <c r="K121" s="152">
        <f t="shared" si="17"/>
        <v>0</v>
      </c>
    </row>
    <row r="122" spans="1:11" ht="14.25" hidden="1" customHeight="1">
      <c r="A122" s="111"/>
      <c r="B122" s="111" t="s">
        <v>326</v>
      </c>
      <c r="C122" s="125"/>
      <c r="D122" s="95"/>
      <c r="E122" s="125"/>
      <c r="F122" s="95"/>
      <c r="G122" s="125"/>
      <c r="H122" s="125"/>
      <c r="I122" s="124">
        <f t="shared" si="16"/>
        <v>0</v>
      </c>
      <c r="J122" s="152" t="e">
        <f t="shared" si="15"/>
        <v>#DIV/0!</v>
      </c>
      <c r="K122" s="152">
        <f t="shared" si="17"/>
        <v>0</v>
      </c>
    </row>
    <row r="123" spans="1:11" ht="14.25" customHeight="1">
      <c r="A123" s="111"/>
      <c r="B123" s="111" t="s">
        <v>254</v>
      </c>
      <c r="C123" s="95">
        <v>79.2</v>
      </c>
      <c r="D123" s="95">
        <v>82.3</v>
      </c>
      <c r="E123" s="95"/>
      <c r="F123" s="95">
        <v>82.76</v>
      </c>
      <c r="G123" s="95"/>
      <c r="H123" s="95">
        <v>12.83</v>
      </c>
      <c r="I123" s="124">
        <f t="shared" si="16"/>
        <v>0</v>
      </c>
      <c r="J123" s="152">
        <f t="shared" si="15"/>
        <v>0.15502658289028515</v>
      </c>
      <c r="K123" s="152">
        <f t="shared" si="17"/>
        <v>12.83</v>
      </c>
    </row>
    <row r="124" spans="1:11" ht="14.25" customHeight="1">
      <c r="A124" s="111"/>
      <c r="B124" s="111" t="s">
        <v>359</v>
      </c>
      <c r="C124" s="125"/>
      <c r="D124" s="95"/>
      <c r="E124" s="125"/>
      <c r="F124" s="95">
        <v>2</v>
      </c>
      <c r="G124" s="125"/>
      <c r="H124" s="125">
        <v>1.68</v>
      </c>
      <c r="I124" s="124">
        <f t="shared" si="16"/>
        <v>0</v>
      </c>
      <c r="J124" s="152">
        <f t="shared" si="15"/>
        <v>0.84</v>
      </c>
      <c r="K124" s="152">
        <f t="shared" si="17"/>
        <v>1.68</v>
      </c>
    </row>
    <row r="125" spans="1:11" ht="14.25" customHeight="1">
      <c r="A125" s="111"/>
      <c r="B125" s="111" t="s">
        <v>384</v>
      </c>
      <c r="C125" s="125"/>
      <c r="D125" s="95"/>
      <c r="E125" s="125"/>
      <c r="F125" s="95"/>
      <c r="G125" s="125"/>
      <c r="H125" s="125">
        <v>6.44</v>
      </c>
      <c r="I125" s="124">
        <f t="shared" si="16"/>
        <v>0</v>
      </c>
      <c r="J125" s="152" t="e">
        <f t="shared" si="15"/>
        <v>#DIV/0!</v>
      </c>
      <c r="K125" s="152">
        <f t="shared" si="17"/>
        <v>6.44</v>
      </c>
    </row>
    <row r="126" spans="1:11" ht="14.25" hidden="1" customHeight="1">
      <c r="A126" s="111"/>
      <c r="B126" s="111" t="s">
        <v>255</v>
      </c>
      <c r="C126" s="125"/>
      <c r="D126" s="95"/>
      <c r="E126" s="125"/>
      <c r="F126" s="95"/>
      <c r="G126" s="125"/>
      <c r="H126" s="125"/>
      <c r="I126" s="124">
        <f t="shared" si="16"/>
        <v>0</v>
      </c>
      <c r="J126" s="152" t="e">
        <f t="shared" si="15"/>
        <v>#DIV/0!</v>
      </c>
      <c r="K126" s="152">
        <f t="shared" si="17"/>
        <v>0</v>
      </c>
    </row>
    <row r="127" spans="1:11" ht="14.25" customHeight="1">
      <c r="A127" s="111"/>
      <c r="B127" s="111" t="s">
        <v>256</v>
      </c>
      <c r="C127" s="125">
        <v>24.4</v>
      </c>
      <c r="D127" s="95">
        <v>2237.08</v>
      </c>
      <c r="E127" s="125"/>
      <c r="F127" s="95">
        <v>1690.46</v>
      </c>
      <c r="G127" s="125">
        <v>1197.24</v>
      </c>
      <c r="H127" s="95">
        <v>1296.8</v>
      </c>
      <c r="I127" s="124">
        <f t="shared" si="16"/>
        <v>1197.24</v>
      </c>
      <c r="J127" s="152">
        <f t="shared" si="15"/>
        <v>0.76712847390651062</v>
      </c>
      <c r="K127" s="152">
        <f t="shared" si="17"/>
        <v>99.559999999999945</v>
      </c>
    </row>
    <row r="128" spans="1:11" ht="14.25" hidden="1" customHeight="1">
      <c r="A128" s="111"/>
      <c r="B128" s="13" t="s">
        <v>257</v>
      </c>
      <c r="C128" s="125">
        <v>12.2</v>
      </c>
      <c r="D128" s="95">
        <v>0.11</v>
      </c>
      <c r="E128" s="125"/>
      <c r="F128" s="95"/>
      <c r="G128" s="125"/>
      <c r="H128" s="125"/>
      <c r="I128" s="124">
        <f t="shared" si="16"/>
        <v>0</v>
      </c>
      <c r="J128" s="152"/>
      <c r="K128" s="152">
        <f t="shared" si="17"/>
        <v>0</v>
      </c>
    </row>
    <row r="129" spans="1:11" ht="14.25" hidden="1" customHeight="1">
      <c r="A129" s="111"/>
      <c r="B129" s="13" t="s">
        <v>327</v>
      </c>
      <c r="C129" s="125"/>
      <c r="D129" s="95"/>
      <c r="E129" s="125"/>
      <c r="F129" s="95"/>
      <c r="G129" s="125"/>
      <c r="H129" s="125"/>
      <c r="I129" s="124">
        <f t="shared" si="16"/>
        <v>0</v>
      </c>
      <c r="J129" s="152" t="e">
        <f t="shared" si="15"/>
        <v>#DIV/0!</v>
      </c>
      <c r="K129" s="152">
        <f t="shared" si="17"/>
        <v>0</v>
      </c>
    </row>
    <row r="130" spans="1:11" ht="14.25" customHeight="1">
      <c r="A130" s="111"/>
      <c r="B130" s="13" t="s">
        <v>328</v>
      </c>
      <c r="C130" s="95"/>
      <c r="D130" s="95">
        <v>46</v>
      </c>
      <c r="E130" s="95"/>
      <c r="F130" s="95"/>
      <c r="G130" s="95"/>
      <c r="H130" s="95">
        <v>204.31</v>
      </c>
      <c r="I130" s="124">
        <f t="shared" si="16"/>
        <v>0</v>
      </c>
      <c r="J130" s="152" t="e">
        <f t="shared" si="15"/>
        <v>#DIV/0!</v>
      </c>
      <c r="K130" s="152">
        <f t="shared" si="17"/>
        <v>204.31</v>
      </c>
    </row>
    <row r="131" spans="1:11" ht="14.25" customHeight="1">
      <c r="A131" s="111"/>
      <c r="B131" s="13" t="s">
        <v>258</v>
      </c>
      <c r="C131" s="125"/>
      <c r="D131" s="95"/>
      <c r="E131" s="125"/>
      <c r="F131" s="95"/>
      <c r="G131" s="125"/>
      <c r="H131" s="125">
        <v>36.64</v>
      </c>
      <c r="I131" s="124">
        <f t="shared" si="16"/>
        <v>0</v>
      </c>
      <c r="J131" s="152" t="e">
        <f t="shared" si="15"/>
        <v>#DIV/0!</v>
      </c>
      <c r="K131" s="152">
        <f t="shared" si="17"/>
        <v>36.64</v>
      </c>
    </row>
    <row r="132" spans="1:11" ht="14.25" customHeight="1">
      <c r="A132" s="111"/>
      <c r="B132" s="13" t="s">
        <v>329</v>
      </c>
      <c r="C132" s="125"/>
      <c r="D132" s="95"/>
      <c r="E132" s="125"/>
      <c r="F132" s="95"/>
      <c r="G132" s="125"/>
      <c r="H132" s="125">
        <v>91.25</v>
      </c>
      <c r="I132" s="124">
        <f t="shared" si="16"/>
        <v>0</v>
      </c>
      <c r="J132" s="152" t="e">
        <f t="shared" si="15"/>
        <v>#DIV/0!</v>
      </c>
      <c r="K132" s="152">
        <f t="shared" si="17"/>
        <v>91.25</v>
      </c>
    </row>
    <row r="133" spans="1:11" ht="14.25" customHeight="1">
      <c r="A133" s="111"/>
      <c r="B133" s="111" t="s">
        <v>360</v>
      </c>
      <c r="C133" s="125"/>
      <c r="D133" s="95">
        <v>7.29</v>
      </c>
      <c r="E133" s="125"/>
      <c r="F133" s="95"/>
      <c r="G133" s="125">
        <v>2.2000000000000002</v>
      </c>
      <c r="H133" s="125">
        <v>0.27400000000000002</v>
      </c>
      <c r="I133" s="124">
        <f t="shared" si="16"/>
        <v>2.2000000000000002</v>
      </c>
      <c r="J133" s="152" t="e">
        <f t="shared" si="15"/>
        <v>#DIV/0!</v>
      </c>
      <c r="K133" s="152">
        <f t="shared" si="17"/>
        <v>-1.9260000000000002</v>
      </c>
    </row>
    <row r="134" spans="1:11" ht="14.25" hidden="1" customHeight="1">
      <c r="A134" s="111"/>
      <c r="B134" s="111" t="s">
        <v>330</v>
      </c>
      <c r="C134" s="125"/>
      <c r="D134" s="95"/>
      <c r="E134" s="125"/>
      <c r="F134" s="95"/>
      <c r="G134" s="125"/>
      <c r="H134" s="125"/>
      <c r="I134" s="124">
        <f t="shared" si="16"/>
        <v>0</v>
      </c>
      <c r="J134" s="152" t="e">
        <f t="shared" si="15"/>
        <v>#DIV/0!</v>
      </c>
      <c r="K134" s="152">
        <f t="shared" si="17"/>
        <v>0</v>
      </c>
    </row>
    <row r="135" spans="1:11">
      <c r="A135" s="111"/>
      <c r="B135" s="111" t="s">
        <v>383</v>
      </c>
      <c r="C135" s="125"/>
      <c r="D135" s="95"/>
      <c r="E135" s="125"/>
      <c r="F135" s="95"/>
      <c r="G135" s="125"/>
      <c r="H135" s="125">
        <v>2.5299999999999998</v>
      </c>
      <c r="I135" s="124">
        <f t="shared" si="16"/>
        <v>0</v>
      </c>
      <c r="J135" s="152" t="e">
        <f t="shared" ref="J135:J143" si="22">H135/F135</f>
        <v>#DIV/0!</v>
      </c>
      <c r="K135" s="152">
        <f t="shared" si="17"/>
        <v>2.5299999999999998</v>
      </c>
    </row>
    <row r="136" spans="1:11" ht="14.25" hidden="1" customHeight="1">
      <c r="A136" s="111"/>
      <c r="B136" s="111" t="s">
        <v>259</v>
      </c>
      <c r="C136" s="125"/>
      <c r="D136" s="95">
        <v>29.19</v>
      </c>
      <c r="E136" s="125"/>
      <c r="F136" s="95"/>
      <c r="G136" s="125"/>
      <c r="H136" s="125"/>
      <c r="I136" s="124">
        <f t="shared" ref="I136:I143" si="23">G136-E136</f>
        <v>0</v>
      </c>
      <c r="J136" s="152" t="e">
        <f t="shared" si="22"/>
        <v>#DIV/0!</v>
      </c>
      <c r="K136" s="152">
        <f t="shared" ref="K136:K143" si="24">H136-G136</f>
        <v>0</v>
      </c>
    </row>
    <row r="137" spans="1:11" ht="14.25" customHeight="1">
      <c r="A137" s="111"/>
      <c r="B137" s="111" t="s">
        <v>322</v>
      </c>
      <c r="C137" s="125"/>
      <c r="D137" s="95">
        <v>606.52</v>
      </c>
      <c r="E137" s="125">
        <v>267.39999999999998</v>
      </c>
      <c r="F137" s="95">
        <v>140.55000000000001</v>
      </c>
      <c r="G137" s="125">
        <v>1131.67</v>
      </c>
      <c r="H137" s="95">
        <v>1186.54</v>
      </c>
      <c r="I137" s="124">
        <f t="shared" si="23"/>
        <v>864.2700000000001</v>
      </c>
      <c r="J137" s="152">
        <f t="shared" si="22"/>
        <v>8.4421202419067942</v>
      </c>
      <c r="K137" s="152">
        <f t="shared" si="24"/>
        <v>54.869999999999891</v>
      </c>
    </row>
    <row r="138" spans="1:11" ht="14.25" customHeight="1">
      <c r="A138" s="111"/>
      <c r="B138" s="111" t="s">
        <v>331</v>
      </c>
      <c r="C138" s="95">
        <v>4.0999999999999996</v>
      </c>
      <c r="D138" s="95">
        <v>4.0999999999999996</v>
      </c>
      <c r="E138" s="95">
        <v>3.3</v>
      </c>
      <c r="F138" s="95">
        <v>3.3</v>
      </c>
      <c r="G138" s="95">
        <v>3.3</v>
      </c>
      <c r="H138" s="95">
        <v>3.3</v>
      </c>
      <c r="I138" s="124">
        <f t="shared" si="23"/>
        <v>0</v>
      </c>
      <c r="J138" s="152">
        <f t="shared" si="22"/>
        <v>1</v>
      </c>
      <c r="K138" s="152">
        <f t="shared" si="24"/>
        <v>0</v>
      </c>
    </row>
    <row r="139" spans="1:11" ht="14.25" hidden="1" customHeight="1">
      <c r="A139" s="111"/>
      <c r="B139" s="111" t="s">
        <v>286</v>
      </c>
      <c r="C139" s="95">
        <v>11</v>
      </c>
      <c r="D139" s="95">
        <v>11.04</v>
      </c>
      <c r="E139" s="125"/>
      <c r="F139" s="95"/>
      <c r="G139" s="125"/>
      <c r="H139" s="125"/>
      <c r="I139" s="124">
        <f t="shared" si="23"/>
        <v>0</v>
      </c>
      <c r="J139" s="152"/>
      <c r="K139" s="152">
        <f t="shared" si="24"/>
        <v>0</v>
      </c>
    </row>
    <row r="140" spans="1:11" ht="14.25" customHeight="1">
      <c r="A140" s="126"/>
      <c r="B140" s="127" t="s">
        <v>260</v>
      </c>
      <c r="C140" s="56">
        <f t="shared" ref="C140" si="25">C6+C19+C37+C74+C82+C92</f>
        <v>5847.2899999999991</v>
      </c>
      <c r="D140" s="56">
        <f t="shared" ref="D140:H140" si="26">D6+D19+D37+D74+D82+D92</f>
        <v>9739.869999999999</v>
      </c>
      <c r="E140" s="56">
        <f t="shared" ref="E140" si="27">E6+E19+E37+E74+E82+E92</f>
        <v>6928.8000000000011</v>
      </c>
      <c r="F140" s="41">
        <f t="shared" si="26"/>
        <v>10950.960000000003</v>
      </c>
      <c r="G140" s="41">
        <f t="shared" si="26"/>
        <v>9031.75</v>
      </c>
      <c r="H140" s="41">
        <f t="shared" si="26"/>
        <v>10795.964</v>
      </c>
      <c r="I140" s="124">
        <f t="shared" si="23"/>
        <v>2102.9499999999989</v>
      </c>
      <c r="J140" s="152">
        <f t="shared" si="22"/>
        <v>0.98584635502275575</v>
      </c>
      <c r="K140" s="152">
        <f t="shared" si="24"/>
        <v>1764.2139999999999</v>
      </c>
    </row>
    <row r="141" spans="1:11" ht="14.25" customHeight="1">
      <c r="A141" s="116" t="s">
        <v>261</v>
      </c>
      <c r="B141" s="117" t="s">
        <v>262</v>
      </c>
      <c r="C141" s="14">
        <v>359.5</v>
      </c>
      <c r="D141" s="14">
        <v>722.74</v>
      </c>
      <c r="E141" s="14">
        <v>539.79999999999995</v>
      </c>
      <c r="F141" s="14">
        <v>4341.38</v>
      </c>
      <c r="G141" s="14">
        <v>4013.8</v>
      </c>
      <c r="H141" s="14">
        <v>1094.3</v>
      </c>
      <c r="I141" s="124">
        <f t="shared" si="23"/>
        <v>3474</v>
      </c>
      <c r="J141" s="152">
        <f t="shared" si="22"/>
        <v>0.25206270817113452</v>
      </c>
      <c r="K141" s="152">
        <f t="shared" si="24"/>
        <v>-2919.5</v>
      </c>
    </row>
    <row r="142" spans="1:11" ht="14.25" customHeight="1">
      <c r="A142" s="116" t="s">
        <v>263</v>
      </c>
      <c r="B142" s="117" t="s">
        <v>264</v>
      </c>
      <c r="C142" s="14">
        <v>3647.7</v>
      </c>
      <c r="D142" s="14">
        <v>3730.44</v>
      </c>
      <c r="E142" s="14">
        <v>5239.8</v>
      </c>
      <c r="F142" s="14">
        <v>3759.3</v>
      </c>
      <c r="G142" s="14">
        <v>4676.6000000000004</v>
      </c>
      <c r="H142" s="14">
        <v>3881.7</v>
      </c>
      <c r="I142" s="124">
        <f t="shared" si="23"/>
        <v>-563.19999999999982</v>
      </c>
      <c r="J142" s="152">
        <f t="shared" si="22"/>
        <v>1.0325592530524299</v>
      </c>
      <c r="K142" s="152">
        <f t="shared" si="24"/>
        <v>-794.90000000000055</v>
      </c>
    </row>
    <row r="143" spans="1:11" ht="14.25" customHeight="1">
      <c r="A143" s="121"/>
      <c r="B143" s="122" t="s">
        <v>265</v>
      </c>
      <c r="C143" s="56">
        <f>C140+C142+C141</f>
        <v>9854.489999999998</v>
      </c>
      <c r="D143" s="41">
        <f>D142+D141+D140</f>
        <v>14193.05</v>
      </c>
      <c r="E143" s="56">
        <f>E140+E142+E141</f>
        <v>12708.400000000001</v>
      </c>
      <c r="F143" s="41">
        <f>F140+F142+F141</f>
        <v>19051.640000000003</v>
      </c>
      <c r="G143" s="41">
        <f>G140+G142+G141</f>
        <v>17722.150000000001</v>
      </c>
      <c r="H143" s="41">
        <f>H140+H142+H141</f>
        <v>15771.964</v>
      </c>
      <c r="I143" s="124">
        <f t="shared" si="23"/>
        <v>5013.75</v>
      </c>
      <c r="J143" s="152">
        <f t="shared" si="22"/>
        <v>0.82785335015778161</v>
      </c>
      <c r="K143" s="152">
        <f t="shared" si="24"/>
        <v>-1950.1860000000015</v>
      </c>
    </row>
  </sheetData>
  <mergeCells count="7">
    <mergeCell ref="B2:K2"/>
    <mergeCell ref="K3:K5"/>
    <mergeCell ref="A3:A5"/>
    <mergeCell ref="B3:B5"/>
    <mergeCell ref="C3:H4"/>
    <mergeCell ref="I3:I5"/>
    <mergeCell ref="J3:J5"/>
  </mergeCells>
  <pageMargins left="0.5" right="0.19685039370078741" top="0.35433070866141736" bottom="0.19685039370078741" header="0.35433070866141736" footer="0.19685039370078741"/>
  <pageSetup paperSize="9" scale="8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8671875" defaultRowHeight="13.2"/>
  <cols>
    <col min="1" max="1" width="40.109375" style="1" customWidth="1"/>
    <col min="2" max="2" width="6.33203125" style="1" customWidth="1"/>
    <col min="3" max="3" width="9.5546875" style="1" customWidth="1"/>
    <col min="4" max="4" width="10.109375" style="1" customWidth="1"/>
    <col min="5" max="6" width="7.6640625" style="1" hidden="1" customWidth="1"/>
    <col min="7" max="8" width="10.33203125" style="11" customWidth="1"/>
    <col min="9" max="9" width="7.44140625" style="1" hidden="1" customWidth="1"/>
    <col min="10" max="10" width="11" style="1" customWidth="1"/>
    <col min="11" max="11" width="8.44140625" style="1" customWidth="1"/>
    <col min="12" max="12" width="10.6640625" style="1" customWidth="1"/>
    <col min="13" max="13" width="9" style="1" customWidth="1"/>
    <col min="14" max="14" width="10.5546875" style="1" customWidth="1"/>
    <col min="15" max="15" width="11" style="1" bestFit="1" customWidth="1"/>
    <col min="16" max="16" width="11" style="1" hidden="1" customWidth="1"/>
    <col min="17" max="17" width="10.33203125" style="1" customWidth="1"/>
    <col min="18" max="18" width="9.6640625" style="1" customWidth="1"/>
    <col min="19" max="19" width="11.6640625" style="1" bestFit="1" customWidth="1"/>
    <col min="20" max="20" width="13.109375" style="1" customWidth="1"/>
    <col min="21" max="16384" width="8.88671875" style="1"/>
  </cols>
  <sheetData>
    <row r="1" spans="1:22" ht="16.2" thickBot="1">
      <c r="R1" s="93" t="s">
        <v>294</v>
      </c>
    </row>
    <row r="2" spans="1:22" ht="12.75" customHeight="1" thickBot="1">
      <c r="A2" s="225" t="s">
        <v>301</v>
      </c>
      <c r="B2" s="225"/>
      <c r="C2" s="225"/>
      <c r="D2" s="225"/>
      <c r="E2" s="225"/>
      <c r="F2" s="225"/>
      <c r="G2" s="225"/>
      <c r="H2" s="225"/>
      <c r="I2" s="21"/>
      <c r="J2" s="21"/>
      <c r="K2" s="226" t="s">
        <v>143</v>
      </c>
      <c r="L2" s="226"/>
      <c r="M2" s="226"/>
      <c r="N2" s="227">
        <v>224950.67</v>
      </c>
      <c r="O2" s="227"/>
      <c r="P2" s="104"/>
      <c r="Q2" s="228" t="s">
        <v>152</v>
      </c>
      <c r="R2" s="228"/>
      <c r="S2" s="105">
        <v>9570953.3300000001</v>
      </c>
    </row>
    <row r="3" spans="1:22" s="43" customFormat="1" ht="12.75" customHeight="1">
      <c r="A3" s="219" t="s">
        <v>6</v>
      </c>
      <c r="B3" s="219" t="s">
        <v>7</v>
      </c>
      <c r="C3" s="219" t="s">
        <v>137</v>
      </c>
      <c r="D3" s="229" t="s">
        <v>8</v>
      </c>
      <c r="E3" s="230"/>
      <c r="F3" s="219" t="s">
        <v>48</v>
      </c>
      <c r="G3" s="219" t="s">
        <v>153</v>
      </c>
      <c r="H3" s="219" t="s">
        <v>154</v>
      </c>
      <c r="I3" s="219" t="s">
        <v>9</v>
      </c>
      <c r="J3" s="219" t="s">
        <v>70</v>
      </c>
      <c r="K3" s="219" t="s">
        <v>10</v>
      </c>
      <c r="L3" s="219" t="s">
        <v>302</v>
      </c>
      <c r="M3" s="219" t="s">
        <v>4</v>
      </c>
      <c r="N3" s="219" t="s">
        <v>12</v>
      </c>
      <c r="O3" s="219" t="s">
        <v>5</v>
      </c>
      <c r="P3" s="99"/>
      <c r="Q3" s="224" t="s">
        <v>138</v>
      </c>
      <c r="R3" s="219" t="s">
        <v>13</v>
      </c>
      <c r="S3" s="219" t="s">
        <v>14</v>
      </c>
    </row>
    <row r="4" spans="1:22" s="43" customFormat="1" ht="39.6">
      <c r="A4" s="220"/>
      <c r="B4" s="220"/>
      <c r="C4" s="220"/>
      <c r="D4" s="33" t="s">
        <v>15</v>
      </c>
      <c r="E4" s="33" t="s">
        <v>139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98"/>
      <c r="Q4" s="220"/>
      <c r="R4" s="220"/>
      <c r="S4" s="220"/>
    </row>
    <row r="5" spans="1:22" s="43" customFormat="1">
      <c r="A5" s="35" t="s">
        <v>16</v>
      </c>
      <c r="B5" s="36">
        <v>200</v>
      </c>
      <c r="C5" s="36">
        <f>D5+E5</f>
        <v>1822061.31</v>
      </c>
      <c r="D5" s="36">
        <f>SUM(D6+D12+D71+D78+D79+D84+D76+D77)</f>
        <v>1822061.31</v>
      </c>
      <c r="E5" s="36">
        <f>SUM(E6+E12+E71+E78+E79+E84+E76)</f>
        <v>0</v>
      </c>
      <c r="F5" s="36">
        <f>SUM(F6+F12+F71+F78+F79+F84+F76)</f>
        <v>0</v>
      </c>
      <c r="G5" s="36">
        <f>[1]март!G5+[1]фев!G5+[1]янв!G5</f>
        <v>2300</v>
      </c>
      <c r="H5" s="36">
        <f>[1]март!H5+[1]фев!H5+[1]янв!H5</f>
        <v>0</v>
      </c>
      <c r="I5" s="36">
        <f>SUM(I6+I12+I71+I78+I79+I84+I76)</f>
        <v>0</v>
      </c>
      <c r="J5" s="36">
        <f>SUM(J6+J12+J71+J78+J79+J84+J76)</f>
        <v>197363.1</v>
      </c>
      <c r="K5" s="36">
        <f>SUM(K6+K12+K71+K78+K79+K84+K76)</f>
        <v>313850</v>
      </c>
      <c r="L5" s="36">
        <f>SUM(L6+L12+L71+L78+L79+L84+L76)</f>
        <v>7158917.3300000001</v>
      </c>
      <c r="M5" s="36">
        <f>SUM(M6+M12+M71+M78+M79+M84+M76)</f>
        <v>128300.04000000001</v>
      </c>
      <c r="N5" s="36">
        <f>L5+M5</f>
        <v>7287217.3700000001</v>
      </c>
      <c r="O5" s="36" t="e">
        <f>SUM(O6+O12+O71+O78+O79+O84+O76)</f>
        <v>#REF!</v>
      </c>
      <c r="P5" s="36"/>
      <c r="Q5" s="36">
        <f>SUM(Q6+Q12+Q71+Q78+Q79+Q84+Q76)</f>
        <v>132214</v>
      </c>
      <c r="R5" s="36">
        <f>SUM(R6+R12+R71+R78+R79+R84+R76)</f>
        <v>302477.61</v>
      </c>
      <c r="S5" s="36" t="e">
        <f>C5+F5+G5+I5+J5+K5+N5+O5++R5+Q5+H5</f>
        <v>#REF!</v>
      </c>
    </row>
    <row r="6" spans="1:22" s="43" customFormat="1" ht="14.25" customHeight="1">
      <c r="A6" s="37" t="s">
        <v>17</v>
      </c>
      <c r="B6" s="36">
        <v>210</v>
      </c>
      <c r="C6" s="36">
        <f t="shared" ref="C6:C107" si="0">D6+E6</f>
        <v>770525.48</v>
      </c>
      <c r="D6" s="36">
        <f>SUM(D7+D8+D11)</f>
        <v>770525.48</v>
      </c>
      <c r="E6" s="36">
        <f t="shared" ref="E6:R6" si="1">SUM(E7+E8+E11)</f>
        <v>0</v>
      </c>
      <c r="F6" s="36">
        <f t="shared" si="1"/>
        <v>0</v>
      </c>
      <c r="G6" s="36">
        <f>[1]март!G6+[1]фев!G6+[1]янв!G6</f>
        <v>0</v>
      </c>
      <c r="H6" s="36">
        <f>[1]март!H6+[1]фев!H6+[1]янв!H6</f>
        <v>0</v>
      </c>
      <c r="I6" s="36">
        <f t="shared" si="1"/>
        <v>0</v>
      </c>
      <c r="J6" s="36">
        <f t="shared" si="1"/>
        <v>99266.1</v>
      </c>
      <c r="K6" s="36">
        <f t="shared" si="1"/>
        <v>84000</v>
      </c>
      <c r="L6" s="36">
        <f t="shared" si="1"/>
        <v>2294498.6800000002</v>
      </c>
      <c r="M6" s="36">
        <f t="shared" si="1"/>
        <v>55680.04</v>
      </c>
      <c r="N6" s="36">
        <f t="shared" si="1"/>
        <v>2350178.7200000002</v>
      </c>
      <c r="O6" s="36">
        <f t="shared" si="1"/>
        <v>1528696</v>
      </c>
      <c r="P6" s="36"/>
      <c r="Q6" s="36">
        <f t="shared" si="1"/>
        <v>0</v>
      </c>
      <c r="R6" s="36">
        <f t="shared" si="1"/>
        <v>129017.61</v>
      </c>
      <c r="S6" s="36">
        <f>C6+F6+G6+I6+J6+K6+N6+O6++R6+Q6</f>
        <v>4961683.9100000011</v>
      </c>
      <c r="T6" s="44">
        <f>[2]март!S6+[2]фев!S6+[2]янв!S6</f>
        <v>1617916</v>
      </c>
    </row>
    <row r="7" spans="1:22">
      <c r="A7" s="20" t="s">
        <v>18</v>
      </c>
      <c r="B7" s="3">
        <v>211</v>
      </c>
      <c r="C7" s="3">
        <f t="shared" si="0"/>
        <v>500</v>
      </c>
      <c r="D7" s="38">
        <f>[1]март!D7+[1]фев!D7+[1]янв!D7</f>
        <v>500</v>
      </c>
      <c r="E7" s="38">
        <f>[1]март!E7+[1]фев!E7+[1]янв!E7</f>
        <v>0</v>
      </c>
      <c r="F7" s="38">
        <f>[1]март!F7+[1]фев!F7+[1]янв!F7</f>
        <v>0</v>
      </c>
      <c r="G7" s="38">
        <f>[1]март!G7+[1]фев!G7+[1]янв!G7</f>
        <v>2300</v>
      </c>
      <c r="H7" s="38">
        <f>[1]март!H7+[1]фев!H7+[1]янв!H7</f>
        <v>0</v>
      </c>
      <c r="I7" s="38">
        <f>[1]март!J7+[1]фев!J7+[1]янв!J7</f>
        <v>0</v>
      </c>
      <c r="J7" s="38">
        <f>[1]март!K7+[1]фев!K7+[1]янв!K7</f>
        <v>0</v>
      </c>
      <c r="K7" s="38">
        <f>[1]март!L7+[1]фев!L7+[1]янв!L7</f>
        <v>0</v>
      </c>
      <c r="L7" s="38">
        <f>[1]март!M7+[1]фев!M7+[1]янв!M7</f>
        <v>0</v>
      </c>
      <c r="M7" s="38">
        <f>[1]март!N7+[1]фев!N7+[1]янв!N7</f>
        <v>10200</v>
      </c>
      <c r="N7" s="38">
        <f>[1]март!O7+[1]фев!O7+[1]янв!O7</f>
        <v>10200</v>
      </c>
      <c r="O7" s="38">
        <f>[1]март!P7+[1]фев!P7+[1]янв!P7</f>
        <v>0</v>
      </c>
      <c r="P7" s="38"/>
      <c r="Q7" s="38">
        <f>[1]март!Q7+[1]фев!Q7+[1]янв!Q7</f>
        <v>0</v>
      </c>
      <c r="R7" s="38">
        <f>[1]март!R7+[1]фев!R7+[1]янв!R7</f>
        <v>0</v>
      </c>
      <c r="S7" s="36">
        <f>C7+F7+G7+I7+J7+K7+N7+O7++R7+Q7</f>
        <v>13000</v>
      </c>
      <c r="T7" s="45">
        <f>[2]март!S6+[2]фев!S6</f>
        <v>1617916</v>
      </c>
      <c r="U7" s="45">
        <f>T7-S129</f>
        <v>0</v>
      </c>
      <c r="V7" s="46"/>
    </row>
    <row r="8" spans="1:22" s="43" customFormat="1">
      <c r="A8" s="37" t="s">
        <v>19</v>
      </c>
      <c r="B8" s="36">
        <v>212</v>
      </c>
      <c r="C8" s="36">
        <f t="shared" si="0"/>
        <v>0</v>
      </c>
      <c r="D8" s="36">
        <f>SUM(D9:D10)</f>
        <v>0</v>
      </c>
      <c r="E8" s="36">
        <f t="shared" ref="E8:R8" si="2">SUM(E9:E10)</f>
        <v>0</v>
      </c>
      <c r="F8" s="36">
        <f t="shared" si="2"/>
        <v>0</v>
      </c>
      <c r="G8" s="36">
        <f t="shared" si="2"/>
        <v>0</v>
      </c>
      <c r="H8" s="36"/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/>
      <c r="Q8" s="36">
        <f t="shared" si="2"/>
        <v>0</v>
      </c>
      <c r="R8" s="36">
        <f t="shared" si="2"/>
        <v>0</v>
      </c>
      <c r="S8" s="36">
        <f t="shared" ref="S8:S71" si="3">C8+F8+G8+I8+J8+K8+N8+O8++R8+Q8</f>
        <v>0</v>
      </c>
    </row>
    <row r="9" spans="1:22">
      <c r="A9" s="20" t="s">
        <v>20</v>
      </c>
      <c r="B9" s="3">
        <v>212</v>
      </c>
      <c r="C9" s="3">
        <f t="shared" si="0"/>
        <v>0</v>
      </c>
      <c r="D9" s="38">
        <f>[1]март!D9+[1]фев!D9+[1]янв!D9</f>
        <v>0</v>
      </c>
      <c r="E9" s="38">
        <f>[1]март!E9+[1]фев!E9+[1]янв!E9</f>
        <v>0</v>
      </c>
      <c r="F9" s="38">
        <f>[1]март!F9+[1]фев!F9+[1]янв!F9</f>
        <v>0</v>
      </c>
      <c r="G9" s="38">
        <f>[1]март!G9+[1]фев!G9+[1]янв!G9</f>
        <v>0</v>
      </c>
      <c r="H9" s="38"/>
      <c r="I9" s="38">
        <f>[1]март!J9+[1]фев!J9+[1]янв!J9</f>
        <v>0</v>
      </c>
      <c r="J9" s="38">
        <f>[1]март!K9+[1]фев!K9+[1]янв!K9</f>
        <v>0</v>
      </c>
      <c r="K9" s="38">
        <f>[1]март!L9+[1]фев!L9+[1]янв!L9</f>
        <v>0</v>
      </c>
      <c r="L9" s="38">
        <f>[1]март!M9+[1]фев!M9+[1]янв!M9</f>
        <v>0</v>
      </c>
      <c r="M9" s="38">
        <f>[1]март!N9+[1]фев!N9+[1]янв!N9</f>
        <v>0</v>
      </c>
      <c r="N9" s="38">
        <f>[1]март!O9+[1]фев!O9+[1]янв!O9</f>
        <v>0</v>
      </c>
      <c r="O9" s="38">
        <f>[1]март!P9+[1]фев!P9+[1]янв!P9</f>
        <v>0</v>
      </c>
      <c r="P9" s="38"/>
      <c r="Q9" s="38">
        <f>[1]март!Q9+[1]фев!Q9+[1]янв!Q9</f>
        <v>0</v>
      </c>
      <c r="R9" s="38">
        <f>[1]март!R9+[1]фев!R9+[1]янв!R9</f>
        <v>0</v>
      </c>
      <c r="S9" s="33">
        <f t="shared" si="3"/>
        <v>0</v>
      </c>
      <c r="T9" s="46"/>
      <c r="U9" s="46"/>
      <c r="V9" s="46"/>
    </row>
    <row r="10" spans="1:22" hidden="1">
      <c r="A10" s="20" t="s">
        <v>21</v>
      </c>
      <c r="B10" s="3">
        <v>212</v>
      </c>
      <c r="C10" s="3">
        <f t="shared" si="0"/>
        <v>0</v>
      </c>
      <c r="D10" s="38">
        <f>[1]март!D10+[1]фев!D10+[1]янв!D10</f>
        <v>0</v>
      </c>
      <c r="E10" s="38">
        <f>[1]март!E10+[1]фев!E10+[1]янв!E10</f>
        <v>0</v>
      </c>
      <c r="F10" s="38">
        <f>[1]март!F10+[1]фев!F10+[1]янв!F10</f>
        <v>0</v>
      </c>
      <c r="G10" s="38">
        <f>[1]март!G10+[1]фев!G10+[1]янв!G10</f>
        <v>0</v>
      </c>
      <c r="H10" s="38"/>
      <c r="I10" s="38">
        <f>[1]март!J10+[1]фев!J10+[1]янв!J10</f>
        <v>0</v>
      </c>
      <c r="J10" s="38">
        <f>[1]март!K10+[1]фев!K10+[1]янв!K10</f>
        <v>0</v>
      </c>
      <c r="K10" s="38">
        <f>[1]март!L10+[1]фев!L10+[1]янв!L10</f>
        <v>0</v>
      </c>
      <c r="L10" s="38">
        <f>[1]март!M10+[1]фев!M10+[1]янв!M10</f>
        <v>0</v>
      </c>
      <c r="M10" s="38">
        <f>[1]март!N10+[1]фев!N10+[1]янв!N10</f>
        <v>0</v>
      </c>
      <c r="N10" s="38">
        <f>[1]март!O10+[1]фев!O10+[1]янв!O10</f>
        <v>0</v>
      </c>
      <c r="O10" s="38">
        <f>[1]март!P10+[1]фев!P10+[1]янв!P10</f>
        <v>0</v>
      </c>
      <c r="P10" s="38"/>
      <c r="Q10" s="38">
        <f>[1]март!Q10+[1]фев!Q10+[1]янв!Q10</f>
        <v>0</v>
      </c>
      <c r="R10" s="38">
        <f>[1]март!R10+[1]фев!R10+[1]янв!R10</f>
        <v>0</v>
      </c>
      <c r="S10" s="36">
        <f t="shared" si="3"/>
        <v>0</v>
      </c>
      <c r="T10" s="46"/>
      <c r="U10" s="46"/>
      <c r="V10" s="46"/>
    </row>
    <row r="11" spans="1:22" hidden="1">
      <c r="A11" s="19" t="s">
        <v>22</v>
      </c>
      <c r="B11" s="2">
        <v>213</v>
      </c>
      <c r="C11" s="2">
        <f t="shared" si="0"/>
        <v>770025.48</v>
      </c>
      <c r="D11" s="38">
        <f>[1]март!D11+[1]фев!D11+[1]янв!D11</f>
        <v>770025.48</v>
      </c>
      <c r="E11" s="38">
        <f>[1]март!E11+[1]фев!E11+[1]янв!E11</f>
        <v>0</v>
      </c>
      <c r="F11" s="38">
        <f>[1]март!F11+[1]фев!F11+[1]янв!F11</f>
        <v>0</v>
      </c>
      <c r="G11" s="38">
        <f>[1]март!G11+[1]фев!G11+[1]янв!G11</f>
        <v>80002.45</v>
      </c>
      <c r="H11" s="38"/>
      <c r="I11" s="38">
        <f>[1]март!J11+[1]фев!J11+[1]янв!J11</f>
        <v>0</v>
      </c>
      <c r="J11" s="38">
        <f>[1]март!K11+[1]фев!K11+[1]янв!K11</f>
        <v>99266.1</v>
      </c>
      <c r="K11" s="38">
        <f>[1]март!L11+[1]фев!L11+[1]янв!L11</f>
        <v>84000</v>
      </c>
      <c r="L11" s="38">
        <f>[1]март!M11+[1]фев!M11+[1]янв!M11</f>
        <v>2294498.6800000002</v>
      </c>
      <c r="M11" s="38">
        <f>[1]март!N11+[1]фев!N11+[1]янв!N11</f>
        <v>45480.04</v>
      </c>
      <c r="N11" s="38">
        <f>[1]март!O11+[1]фев!O11+[1]янв!O11</f>
        <v>2339978.7200000002</v>
      </c>
      <c r="O11" s="38">
        <f>[1]март!P11+[1]фев!P11+[1]янв!P11</f>
        <v>1528696</v>
      </c>
      <c r="P11" s="38"/>
      <c r="Q11" s="38">
        <f>[1]март!Q11+[1]фев!Q11+[1]янв!Q11</f>
        <v>0</v>
      </c>
      <c r="R11" s="38">
        <f>[1]март!R11+[1]фев!R11+[1]янв!R11</f>
        <v>129017.61</v>
      </c>
      <c r="S11" s="36">
        <f t="shared" si="3"/>
        <v>5030986.3600000003</v>
      </c>
      <c r="T11" s="46"/>
      <c r="U11" s="46"/>
      <c r="V11" s="46"/>
    </row>
    <row r="12" spans="1:22" s="43" customFormat="1">
      <c r="A12" s="37" t="s">
        <v>23</v>
      </c>
      <c r="B12" s="36">
        <v>220</v>
      </c>
      <c r="C12" s="36">
        <f t="shared" si="0"/>
        <v>1021416.5</v>
      </c>
      <c r="D12" s="36">
        <f>SUM(D13+D15+D18+D23+D34+D22+D14)</f>
        <v>1021416.5</v>
      </c>
      <c r="E12" s="36">
        <f t="shared" ref="E12:R12" si="4">SUM(E13+E15+E18+E23+E34+E22)</f>
        <v>0</v>
      </c>
      <c r="F12" s="36">
        <f t="shared" si="4"/>
        <v>0</v>
      </c>
      <c r="G12" s="36">
        <f t="shared" si="4"/>
        <v>52793.89</v>
      </c>
      <c r="H12" s="36">
        <f t="shared" si="4"/>
        <v>0</v>
      </c>
      <c r="I12" s="36">
        <f t="shared" si="4"/>
        <v>0</v>
      </c>
      <c r="J12" s="36">
        <f t="shared" si="4"/>
        <v>90646</v>
      </c>
      <c r="K12" s="36">
        <f t="shared" si="4"/>
        <v>168000</v>
      </c>
      <c r="L12" s="36">
        <f>SUM(L13+L15+L18+L23+L34+L22+L14)</f>
        <v>4376096.6500000004</v>
      </c>
      <c r="M12" s="36">
        <f>SUM(M13+M15+M18+M23+M34+M22+M14)</f>
        <v>72620</v>
      </c>
      <c r="N12" s="36">
        <f>SUM(N13+N15+N18+N23+N34+N22+N14)</f>
        <v>4448716.6500000004</v>
      </c>
      <c r="O12" s="36">
        <f t="shared" si="4"/>
        <v>1674575</v>
      </c>
      <c r="P12" s="36"/>
      <c r="Q12" s="36">
        <f t="shared" si="4"/>
        <v>0</v>
      </c>
      <c r="R12" s="36">
        <f t="shared" si="4"/>
        <v>173460</v>
      </c>
      <c r="S12" s="36">
        <f t="shared" si="3"/>
        <v>7629608.04</v>
      </c>
      <c r="T12" s="47"/>
    </row>
    <row r="13" spans="1:22">
      <c r="A13" s="20" t="s">
        <v>24</v>
      </c>
      <c r="B13" s="3">
        <v>221</v>
      </c>
      <c r="C13" s="3">
        <f t="shared" si="0"/>
        <v>0</v>
      </c>
      <c r="D13" s="38">
        <f>[1]янв!D13+[1]март!D13</f>
        <v>0</v>
      </c>
      <c r="E13" s="38">
        <f>[1]март!E13+[1]фев!E13+[1]янв!E13</f>
        <v>0</v>
      </c>
      <c r="F13" s="38">
        <f>[1]март!F13+[1]фев!F13+[1]янв!F13</f>
        <v>0</v>
      </c>
      <c r="G13" s="38">
        <f>[1]март!G13+[1]фев!G13+[1]янв!G13</f>
        <v>0</v>
      </c>
      <c r="H13" s="38">
        <f>[1]март!H13+[1]фев!H13+[1]янв!H13</f>
        <v>0</v>
      </c>
      <c r="I13" s="38">
        <f>[1]март!J13+[1]фев!J13+[1]янв!J13</f>
        <v>0</v>
      </c>
      <c r="J13" s="38">
        <f>[1]март!K13+[1]фев!K13+[1]янв!K13</f>
        <v>0</v>
      </c>
      <c r="K13" s="38">
        <f>[1]март!L13+[1]фев!L13+[1]янв!L13</f>
        <v>0</v>
      </c>
      <c r="L13" s="38">
        <f>[1]март!M13+[1]фев!M13+[1]янв!M13</f>
        <v>10500</v>
      </c>
      <c r="M13" s="38">
        <f>[1]март!N13+[1]фев!N13+[1]янв!N13</f>
        <v>20000</v>
      </c>
      <c r="N13" s="38">
        <f>[1]март!O13+[1]фев!O13+[1]янв!O13</f>
        <v>30500</v>
      </c>
      <c r="O13" s="38">
        <f>[1]март!P13+[1]фев!P13+[1]янв!P13</f>
        <v>0</v>
      </c>
      <c r="P13" s="38"/>
      <c r="Q13" s="38">
        <f>[1]март!Q13+[1]фев!Q13+[1]янв!Q13</f>
        <v>0</v>
      </c>
      <c r="R13" s="38">
        <f>[1]март!R13+[1]фев!R13+[1]янв!R13</f>
        <v>0</v>
      </c>
      <c r="S13" s="36">
        <f>C13+F13+G13+I13+J13+K13+N13+O13++R13+Q13+H13</f>
        <v>30500</v>
      </c>
      <c r="T13" s="46">
        <f>[2]март!S12+[2]фев!S12+[2]янв!S12</f>
        <v>153740.75</v>
      </c>
      <c r="U13" s="46"/>
      <c r="V13" s="46"/>
    </row>
    <row r="14" spans="1:22" hidden="1">
      <c r="A14" s="106" t="s">
        <v>267</v>
      </c>
      <c r="B14" s="26">
        <v>221</v>
      </c>
      <c r="C14" s="26">
        <f t="shared" si="0"/>
        <v>0</v>
      </c>
      <c r="D14" s="38"/>
      <c r="E14" s="38"/>
      <c r="F14" s="38"/>
      <c r="G14" s="38"/>
      <c r="H14" s="38"/>
      <c r="I14" s="38"/>
      <c r="J14" s="38"/>
      <c r="K14" s="38"/>
      <c r="L14" s="38">
        <f>[1]фев!M14+[1]янв!M14</f>
        <v>0</v>
      </c>
      <c r="M14" s="38">
        <f>[1]фев!N14+[1]янв!N14</f>
        <v>0</v>
      </c>
      <c r="N14" s="38">
        <f>[1]фев!O14+[1]янв!O14</f>
        <v>0</v>
      </c>
      <c r="O14" s="38"/>
      <c r="P14" s="38"/>
      <c r="Q14" s="38"/>
      <c r="R14" s="38"/>
      <c r="S14" s="36">
        <f t="shared" si="3"/>
        <v>0</v>
      </c>
      <c r="T14" s="46"/>
      <c r="U14" s="46"/>
      <c r="V14" s="46"/>
    </row>
    <row r="15" spans="1:22" s="43" customFormat="1">
      <c r="A15" s="37" t="s">
        <v>25</v>
      </c>
      <c r="B15" s="36">
        <v>222</v>
      </c>
      <c r="C15" s="36">
        <f t="shared" si="0"/>
        <v>443089</v>
      </c>
      <c r="D15" s="36">
        <f>D16+D17</f>
        <v>443089</v>
      </c>
      <c r="E15" s="36">
        <f t="shared" ref="E15:R15" si="5">E16+E17</f>
        <v>0</v>
      </c>
      <c r="F15" s="36">
        <f t="shared" si="5"/>
        <v>0</v>
      </c>
      <c r="G15" s="36">
        <f>G16+G17</f>
        <v>0</v>
      </c>
      <c r="H15" s="36"/>
      <c r="I15" s="36">
        <f t="shared" si="5"/>
        <v>0</v>
      </c>
      <c r="J15" s="36">
        <f t="shared" si="5"/>
        <v>0</v>
      </c>
      <c r="K15" s="36">
        <f t="shared" si="5"/>
        <v>0</v>
      </c>
      <c r="L15" s="36">
        <f t="shared" si="5"/>
        <v>1749071.88</v>
      </c>
      <c r="M15" s="36">
        <f t="shared" si="5"/>
        <v>20000</v>
      </c>
      <c r="N15" s="36">
        <f t="shared" si="5"/>
        <v>1769071.88</v>
      </c>
      <c r="O15" s="36">
        <f t="shared" si="5"/>
        <v>1517281</v>
      </c>
      <c r="P15" s="36"/>
      <c r="Q15" s="36">
        <f t="shared" si="5"/>
        <v>0</v>
      </c>
      <c r="R15" s="36">
        <f t="shared" si="5"/>
        <v>0</v>
      </c>
      <c r="S15" s="36">
        <f t="shared" si="3"/>
        <v>3729441.88</v>
      </c>
      <c r="T15" s="48">
        <f>[2]март!S13+[2]фев!S14+[2]янв!S14</f>
        <v>10900</v>
      </c>
    </row>
    <row r="16" spans="1:22">
      <c r="A16" s="20" t="s">
        <v>26</v>
      </c>
      <c r="B16" s="3">
        <v>222</v>
      </c>
      <c r="C16" s="3">
        <f t="shared" si="0"/>
        <v>0</v>
      </c>
      <c r="D16" s="38">
        <f>[1]март!D15+[1]фев!D16+[1]янв!D16</f>
        <v>0</v>
      </c>
      <c r="E16" s="38">
        <f>[1]март!E15+[1]фев!E16+[1]янв!E16</f>
        <v>0</v>
      </c>
      <c r="F16" s="38">
        <f>[1]март!F15+[1]фев!F16+[1]янв!F16</f>
        <v>0</v>
      </c>
      <c r="G16" s="38">
        <f>[1]март!G15+[1]фев!G16+[1]янв!G16</f>
        <v>0</v>
      </c>
      <c r="H16" s="38"/>
      <c r="I16" s="38">
        <f>[1]март!J15+[1]фев!J16+[1]янв!J16</f>
        <v>0</v>
      </c>
      <c r="J16" s="38">
        <f>[1]март!K15+[1]фев!K16+[1]янв!K16</f>
        <v>0</v>
      </c>
      <c r="K16" s="38">
        <f>[1]март!L15+[1]фев!L16+[1]янв!L16</f>
        <v>0</v>
      </c>
      <c r="L16" s="38">
        <f>[1]март!M15+[1]фев!M16+[1]янв!M16</f>
        <v>0</v>
      </c>
      <c r="M16" s="38">
        <f>[1]март!N15+[1]фев!N16+[1]янв!N16</f>
        <v>20000</v>
      </c>
      <c r="N16" s="38">
        <f>[1]март!O15+[1]фев!O16+[1]янв!O16</f>
        <v>20000</v>
      </c>
      <c r="O16" s="38">
        <f>[1]март!P15+[1]фев!P16+[1]янв!P16</f>
        <v>0</v>
      </c>
      <c r="P16" s="38"/>
      <c r="Q16" s="38">
        <f>[1]март!Q15+[1]фев!Q16+[1]янв!Q16</f>
        <v>0</v>
      </c>
      <c r="R16" s="38">
        <f>[1]март!R15+[1]фев!R16+[1]янв!R16</f>
        <v>0</v>
      </c>
      <c r="S16" s="33">
        <f t="shared" si="3"/>
        <v>20000</v>
      </c>
      <c r="T16" s="46"/>
      <c r="U16" s="46"/>
      <c r="V16" s="46"/>
    </row>
    <row r="17" spans="1:22">
      <c r="A17" s="20" t="s">
        <v>27</v>
      </c>
      <c r="B17" s="3">
        <v>222</v>
      </c>
      <c r="C17" s="3">
        <f t="shared" si="0"/>
        <v>443089</v>
      </c>
      <c r="D17" s="38">
        <f>[1]март!D16+[1]фев!D17+[1]янв!D17</f>
        <v>443089</v>
      </c>
      <c r="E17" s="38">
        <f>[1]март!E16+[1]фев!E17+[1]янв!E17</f>
        <v>0</v>
      </c>
      <c r="F17" s="38">
        <f>[1]март!F16+[1]фев!F17+[1]янв!F17</f>
        <v>0</v>
      </c>
      <c r="G17" s="38">
        <f>[1]март!G16+[1]фев!G17+[1]янв!G17</f>
        <v>0</v>
      </c>
      <c r="H17" s="38"/>
      <c r="I17" s="38">
        <f>[1]март!J16+[1]фев!J17+[1]янв!J17</f>
        <v>0</v>
      </c>
      <c r="J17" s="38">
        <f>[1]март!K16+[1]фев!K17+[1]янв!K17</f>
        <v>0</v>
      </c>
      <c r="K17" s="38">
        <f>[1]март!L16+[1]фев!L17+[1]янв!L17</f>
        <v>0</v>
      </c>
      <c r="L17" s="38">
        <f>[1]март!M16+[1]фев!M17+[1]янв!M17</f>
        <v>1749071.88</v>
      </c>
      <c r="M17" s="38">
        <f>[1]март!N16+[1]фев!N17+[1]янв!N17</f>
        <v>0</v>
      </c>
      <c r="N17" s="38">
        <f>[1]март!O16+[1]фев!O17+[1]янв!O17</f>
        <v>1749071.88</v>
      </c>
      <c r="O17" s="38">
        <f>[1]март!P16+[1]фев!P17+[1]янв!P17</f>
        <v>1517281</v>
      </c>
      <c r="P17" s="38"/>
      <c r="Q17" s="38">
        <f>[1]март!Q16+[1]фев!Q17+[1]янв!Q17</f>
        <v>0</v>
      </c>
      <c r="R17" s="38">
        <f>[1]март!R16+[1]фев!R17+[1]янв!R17</f>
        <v>0</v>
      </c>
      <c r="S17" s="33">
        <f t="shared" si="3"/>
        <v>3709441.88</v>
      </c>
      <c r="T17" s="46"/>
      <c r="U17" s="46"/>
      <c r="V17" s="46"/>
    </row>
    <row r="18" spans="1:22" s="43" customFormat="1">
      <c r="A18" s="37" t="s">
        <v>28</v>
      </c>
      <c r="B18" s="36">
        <v>223</v>
      </c>
      <c r="C18" s="36">
        <f t="shared" si="0"/>
        <v>203337</v>
      </c>
      <c r="D18" s="36">
        <f>SUM(D19:D21)</f>
        <v>203337</v>
      </c>
      <c r="E18" s="36">
        <f>SUM(E19:E21)</f>
        <v>0</v>
      </c>
      <c r="F18" s="36">
        <f>SUM(F19:F21)</f>
        <v>0</v>
      </c>
      <c r="G18" s="36">
        <f>SUM(G19:G21)</f>
        <v>0</v>
      </c>
      <c r="H18" s="36"/>
      <c r="I18" s="36">
        <f t="shared" ref="I18:R18" si="6">SUM(I19:I21)</f>
        <v>0</v>
      </c>
      <c r="J18" s="36">
        <f t="shared" si="6"/>
        <v>0</v>
      </c>
      <c r="K18" s="36">
        <f t="shared" si="6"/>
        <v>0</v>
      </c>
      <c r="L18" s="36">
        <f t="shared" si="6"/>
        <v>1749071.88</v>
      </c>
      <c r="M18" s="36">
        <f t="shared" si="6"/>
        <v>0</v>
      </c>
      <c r="N18" s="36">
        <f>L18+M18</f>
        <v>1749071.88</v>
      </c>
      <c r="O18" s="36">
        <f t="shared" si="6"/>
        <v>138039</v>
      </c>
      <c r="P18" s="36"/>
      <c r="Q18" s="36">
        <f t="shared" si="6"/>
        <v>0</v>
      </c>
      <c r="R18" s="36">
        <f t="shared" si="6"/>
        <v>0</v>
      </c>
      <c r="S18" s="36">
        <f t="shared" si="3"/>
        <v>2090447.88</v>
      </c>
      <c r="T18" s="44">
        <f>[2]март!S16+[2]фев!S17+[2]янв!S17</f>
        <v>2949543.2199999997</v>
      </c>
    </row>
    <row r="19" spans="1:22">
      <c r="A19" s="20" t="s">
        <v>29</v>
      </c>
      <c r="B19" s="3">
        <v>223</v>
      </c>
      <c r="C19" s="3">
        <f t="shared" si="0"/>
        <v>194967</v>
      </c>
      <c r="D19" s="38">
        <f>[1]март!D18+[1]фев!D19+[1]янв!D19</f>
        <v>194967</v>
      </c>
      <c r="E19" s="38">
        <f>[1]март!E18+[1]фев!E19+[1]янв!E19</f>
        <v>0</v>
      </c>
      <c r="F19" s="38">
        <f>[1]март!F18+[1]фев!F19+[1]янв!F19</f>
        <v>0</v>
      </c>
      <c r="G19" s="38">
        <f>[1]март!G18+[1]фев!G19+[1]янв!G19</f>
        <v>0</v>
      </c>
      <c r="H19" s="38"/>
      <c r="I19" s="38">
        <f>[1]март!J18+[1]фев!J19+[1]янв!J19</f>
        <v>0</v>
      </c>
      <c r="J19" s="38">
        <f>[1]март!K18+[1]фев!K19+[1]янв!K19</f>
        <v>0</v>
      </c>
      <c r="K19" s="38">
        <f>[1]март!L18+[1]фев!L19+[1]янв!L19</f>
        <v>0</v>
      </c>
      <c r="L19" s="38">
        <f>[1]март!M18+[1]фев!M19+[1]янв!M19</f>
        <v>1489084.88</v>
      </c>
      <c r="M19" s="38">
        <f>[1]март!N18+[1]фев!N19+[1]янв!N19</f>
        <v>0</v>
      </c>
      <c r="N19" s="38">
        <f>[1]март!O18+[1]фев!O19+[1]янв!O19</f>
        <v>1489084.88</v>
      </c>
      <c r="O19" s="38">
        <f>[1]март!P18+[1]фев!P19+[1]янв!P19</f>
        <v>121211</v>
      </c>
      <c r="P19" s="38"/>
      <c r="Q19" s="38">
        <f>[1]март!Q18+[1]фев!Q19+[1]янв!Q19</f>
        <v>0</v>
      </c>
      <c r="R19" s="38">
        <f>[1]март!R18+[1]фев!R19+[1]янв!R19</f>
        <v>0</v>
      </c>
      <c r="S19" s="33">
        <f t="shared" si="3"/>
        <v>1805262.88</v>
      </c>
      <c r="T19" s="46"/>
      <c r="U19" s="46"/>
      <c r="V19" s="46"/>
    </row>
    <row r="20" spans="1:22">
      <c r="A20" s="20" t="s">
        <v>30</v>
      </c>
      <c r="B20" s="3">
        <v>223</v>
      </c>
      <c r="C20" s="3">
        <f t="shared" si="0"/>
        <v>8370</v>
      </c>
      <c r="D20" s="38">
        <f>[1]март!D19+[1]фев!D20+[1]янв!D20</f>
        <v>8370</v>
      </c>
      <c r="E20" s="38">
        <f>[1]март!E19+[1]фев!E20+[1]янв!E20</f>
        <v>0</v>
      </c>
      <c r="F20" s="38">
        <f>[1]март!F19+[1]фев!F20+[1]янв!F20</f>
        <v>0</v>
      </c>
      <c r="G20" s="38">
        <f>[1]март!G19+[1]фев!G20+[1]янв!G20</f>
        <v>0</v>
      </c>
      <c r="H20" s="38"/>
      <c r="I20" s="38">
        <f>[1]март!J19+[1]фев!J20+[1]янв!J20</f>
        <v>0</v>
      </c>
      <c r="J20" s="38">
        <f>[1]март!K19+[1]фев!K20+[1]янв!K20</f>
        <v>0</v>
      </c>
      <c r="K20" s="38">
        <f>[1]март!L19+[1]фев!L20+[1]янв!L20</f>
        <v>0</v>
      </c>
      <c r="L20" s="38">
        <f>[1]март!M19+[1]фев!M20+[1]янв!M20</f>
        <v>259987</v>
      </c>
      <c r="M20" s="38">
        <f>[1]март!N19+[1]фев!N20+[1]янв!N20</f>
        <v>0</v>
      </c>
      <c r="N20" s="38">
        <f>[1]март!O19+[1]фев!O20+[1]янв!O20</f>
        <v>259987</v>
      </c>
      <c r="O20" s="38">
        <f>[1]март!P19+[1]фев!P20+[1]янв!P20</f>
        <v>16828</v>
      </c>
      <c r="P20" s="38"/>
      <c r="Q20" s="38">
        <f>[1]март!Q19+[1]фев!Q20+[1]янв!Q20</f>
        <v>0</v>
      </c>
      <c r="R20" s="38">
        <f>[1]март!R19+[1]фев!R20+[1]янв!R20</f>
        <v>0</v>
      </c>
      <c r="S20" s="33">
        <f t="shared" si="3"/>
        <v>285185</v>
      </c>
      <c r="T20" s="46"/>
      <c r="U20" s="46"/>
      <c r="V20" s="46"/>
    </row>
    <row r="21" spans="1:22">
      <c r="A21" s="13" t="s">
        <v>31</v>
      </c>
      <c r="B21" s="3">
        <v>223</v>
      </c>
      <c r="C21" s="3">
        <f t="shared" si="0"/>
        <v>0</v>
      </c>
      <c r="D21" s="38">
        <f>[1]март!D20+[1]фев!D21+[1]янв!D21</f>
        <v>0</v>
      </c>
      <c r="E21" s="38">
        <f>[1]март!E20+[1]фев!E21+[1]янв!E21</f>
        <v>0</v>
      </c>
      <c r="F21" s="38">
        <f>[1]март!F20+[1]фев!F21+[1]янв!F21</f>
        <v>0</v>
      </c>
      <c r="G21" s="38">
        <f>[1]март!G20+[1]фев!G21+[1]янв!G21</f>
        <v>0</v>
      </c>
      <c r="H21" s="38"/>
      <c r="I21" s="38">
        <f>[1]март!J20+[1]фев!J21+[1]янв!J21</f>
        <v>0</v>
      </c>
      <c r="J21" s="38">
        <f>[1]март!K20+[1]фев!K21+[1]янв!K21</f>
        <v>0</v>
      </c>
      <c r="K21" s="38">
        <f>[1]март!L20+[1]фев!L21+[1]янв!L21</f>
        <v>0</v>
      </c>
      <c r="L21" s="38">
        <f>[1]март!M20+[1]фев!M21+[1]янв!M21</f>
        <v>0</v>
      </c>
      <c r="M21" s="38">
        <f>[1]март!N20+[1]фев!N21+[1]янв!N21</f>
        <v>0</v>
      </c>
      <c r="N21" s="38">
        <f>[1]март!O20+[1]фев!O21+[1]янв!O21</f>
        <v>0</v>
      </c>
      <c r="O21" s="38">
        <f>[1]март!P20+[1]фев!P21+[1]янв!P21</f>
        <v>0</v>
      </c>
      <c r="P21" s="38"/>
      <c r="Q21" s="38">
        <f>[1]март!Q20+[1]фев!Q21+[1]янв!Q21</f>
        <v>0</v>
      </c>
      <c r="R21" s="38">
        <f>[1]март!R20+[1]фев!R21+[1]янв!R21</f>
        <v>0</v>
      </c>
      <c r="S21" s="33">
        <f t="shared" si="3"/>
        <v>0</v>
      </c>
      <c r="T21" s="46"/>
      <c r="U21" s="46"/>
      <c r="V21" s="46"/>
    </row>
    <row r="22" spans="1:22" hidden="1">
      <c r="A22" s="22" t="s">
        <v>71</v>
      </c>
      <c r="B22" s="3">
        <v>224</v>
      </c>
      <c r="C22" s="3">
        <f t="shared" si="0"/>
        <v>1896</v>
      </c>
      <c r="D22" s="38">
        <f>[1]март!D21+[1]фев!D22+[1]янв!D22</f>
        <v>1896</v>
      </c>
      <c r="E22" s="38">
        <f>[1]март!E21+[1]фев!E22+[1]янв!E22</f>
        <v>0</v>
      </c>
      <c r="F22" s="38">
        <f>[1]март!F21+[1]фев!F22+[1]янв!F22</f>
        <v>0</v>
      </c>
      <c r="G22" s="38">
        <f>[1]март!G21+[1]фев!G22+[1]янв!G22</f>
        <v>700</v>
      </c>
      <c r="H22" s="38"/>
      <c r="I22" s="38">
        <f>[1]март!J21+[1]фев!J22+[1]янв!J22</f>
        <v>0</v>
      </c>
      <c r="J22" s="38">
        <f>[1]март!K21+[1]фев!K22+[1]янв!K22</f>
        <v>1200</v>
      </c>
      <c r="K22" s="38">
        <f>[1]март!L21+[1]фев!L22+[1]янв!L22</f>
        <v>0</v>
      </c>
      <c r="L22" s="38">
        <f>[1]март!M21+[1]фев!M22+[1]янв!M22</f>
        <v>151839</v>
      </c>
      <c r="M22" s="38">
        <f>[1]март!N21+[1]фев!N22+[1]янв!N22</f>
        <v>0</v>
      </c>
      <c r="N22" s="38">
        <f>[1]март!O21+[1]фев!O22+[1]янв!O22</f>
        <v>151839</v>
      </c>
      <c r="O22" s="38">
        <f>[1]март!P21+[1]фев!P22+[1]янв!P22</f>
        <v>11415</v>
      </c>
      <c r="P22" s="38"/>
      <c r="Q22" s="38">
        <f>[1]март!Q21+[1]фев!Q22+[1]янв!Q22</f>
        <v>0</v>
      </c>
      <c r="R22" s="38">
        <f>[1]март!R21+[1]фев!R22+[1]янв!R22</f>
        <v>3600</v>
      </c>
      <c r="S22" s="36">
        <f t="shared" si="3"/>
        <v>170650</v>
      </c>
      <c r="T22" s="46"/>
      <c r="U22" s="46"/>
      <c r="V22" s="46"/>
    </row>
    <row r="23" spans="1:22" s="43" customFormat="1">
      <c r="A23" s="39" t="s">
        <v>32</v>
      </c>
      <c r="B23" s="36">
        <v>225</v>
      </c>
      <c r="C23" s="36">
        <f t="shared" si="0"/>
        <v>254418.5</v>
      </c>
      <c r="D23" s="36">
        <f>SUM(D24:D33)</f>
        <v>254418.5</v>
      </c>
      <c r="E23" s="36">
        <f t="shared" ref="E23:R23" si="7">SUM(E24:E33)</f>
        <v>0</v>
      </c>
      <c r="F23" s="36">
        <f t="shared" si="7"/>
        <v>0</v>
      </c>
      <c r="G23" s="36">
        <f t="shared" si="7"/>
        <v>52093.89</v>
      </c>
      <c r="H23" s="36">
        <f t="shared" si="7"/>
        <v>0</v>
      </c>
      <c r="I23" s="36">
        <f t="shared" si="7"/>
        <v>0</v>
      </c>
      <c r="J23" s="36">
        <f t="shared" si="7"/>
        <v>74546</v>
      </c>
      <c r="K23" s="36">
        <f t="shared" si="7"/>
        <v>84000</v>
      </c>
      <c r="L23" s="36">
        <f t="shared" si="7"/>
        <v>399133.89</v>
      </c>
      <c r="M23" s="36">
        <f t="shared" si="7"/>
        <v>21310</v>
      </c>
      <c r="N23" s="36">
        <f t="shared" si="7"/>
        <v>420443.89</v>
      </c>
      <c r="O23" s="36">
        <f t="shared" si="7"/>
        <v>7840</v>
      </c>
      <c r="P23" s="36"/>
      <c r="Q23" s="36">
        <f t="shared" si="7"/>
        <v>0</v>
      </c>
      <c r="R23" s="36">
        <f t="shared" si="7"/>
        <v>118013</v>
      </c>
      <c r="S23" s="36">
        <f>C23+F23+G23+I23+J23+K23+N23+O23++R23+Q23+H23</f>
        <v>1011355.28</v>
      </c>
      <c r="T23" s="43">
        <f>[2]март!S21+[2]фев!S22+[2]янв!S22</f>
        <v>159672.85999999999</v>
      </c>
      <c r="U23" s="43">
        <f>T23-S145</f>
        <v>400</v>
      </c>
    </row>
    <row r="24" spans="1:22" hidden="1">
      <c r="A24" s="22" t="s">
        <v>33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33">
        <f t="shared" si="3"/>
        <v>9140</v>
      </c>
    </row>
    <row r="25" spans="1:22" ht="12" customHeight="1">
      <c r="A25" s="22" t="s">
        <v>34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33">
        <f t="shared" si="3"/>
        <v>700</v>
      </c>
    </row>
    <row r="26" spans="1:22">
      <c r="A26" s="107" t="s">
        <v>155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33">
        <f t="shared" si="3"/>
        <v>0</v>
      </c>
    </row>
    <row r="27" spans="1:22" hidden="1">
      <c r="A27" s="107" t="s">
        <v>170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33">
        <f t="shared" si="3"/>
        <v>0</v>
      </c>
    </row>
    <row r="28" spans="1:22" hidden="1">
      <c r="A28" s="28" t="s">
        <v>75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33">
        <f t="shared" si="3"/>
        <v>0</v>
      </c>
    </row>
    <row r="29" spans="1:22">
      <c r="A29" s="22" t="s">
        <v>155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33">
        <f t="shared" si="3"/>
        <v>0</v>
      </c>
    </row>
    <row r="30" spans="1:22" ht="13.8">
      <c r="A30" s="29" t="s">
        <v>268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33">
        <f t="shared" si="3"/>
        <v>53600</v>
      </c>
    </row>
    <row r="31" spans="1:22" ht="14.25" customHeight="1">
      <c r="A31" s="20" t="s">
        <v>156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33">
        <f>C31+F31+G31+I31+J31+K31+N31+O31++R31+Q31+H31</f>
        <v>1200</v>
      </c>
    </row>
    <row r="32" spans="1:22" ht="13.5" hidden="1" customHeight="1">
      <c r="A32" s="107" t="s">
        <v>269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33">
        <f t="shared" si="3"/>
        <v>0</v>
      </c>
    </row>
    <row r="33" spans="1:21">
      <c r="A33" s="22" t="s">
        <v>122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33">
        <f>C33+F33+G33+I33+J33+K33+N33+O33++R33+Q33+H33</f>
        <v>946715.28</v>
      </c>
    </row>
    <row r="34" spans="1:21" s="43" customFormat="1">
      <c r="A34" s="37" t="s">
        <v>35</v>
      </c>
      <c r="B34" s="36">
        <v>226</v>
      </c>
      <c r="C34" s="36">
        <f t="shared" si="0"/>
        <v>118676</v>
      </c>
      <c r="D34" s="36">
        <f>SUM(D35:D70)</f>
        <v>118676</v>
      </c>
      <c r="E34" s="36">
        <f t="shared" ref="E34:R34" si="8">SUM(E35:E70)</f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>SUM(J35:J70)</f>
        <v>14900</v>
      </c>
      <c r="K34" s="36">
        <f t="shared" si="8"/>
        <v>84000</v>
      </c>
      <c r="L34" s="36">
        <f t="shared" si="8"/>
        <v>316480</v>
      </c>
      <c r="M34" s="36">
        <f t="shared" si="8"/>
        <v>11310</v>
      </c>
      <c r="N34" s="36">
        <f t="shared" si="8"/>
        <v>327790</v>
      </c>
      <c r="O34" s="36">
        <f t="shared" si="8"/>
        <v>0</v>
      </c>
      <c r="P34" s="36"/>
      <c r="Q34" s="36">
        <f t="shared" si="8"/>
        <v>0</v>
      </c>
      <c r="R34" s="36">
        <f t="shared" si="8"/>
        <v>51847</v>
      </c>
      <c r="S34" s="36">
        <f>C34+F34+G34+I34+J34+K34+N34+O34++R34+Q34+H34</f>
        <v>597213</v>
      </c>
      <c r="T34" s="48">
        <f>[2]март!S29+[2]фев!S31+[2]янв!S30</f>
        <v>996288.31</v>
      </c>
      <c r="U34" s="44">
        <f>T34-S156</f>
        <v>3056.7199999999721</v>
      </c>
    </row>
    <row r="35" spans="1:21" ht="14.25" customHeight="1">
      <c r="A35" s="20" t="s">
        <v>36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33">
        <f t="shared" si="3"/>
        <v>127345</v>
      </c>
    </row>
    <row r="36" spans="1:21">
      <c r="A36" s="20" t="s">
        <v>72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33">
        <f t="shared" si="3"/>
        <v>0</v>
      </c>
    </row>
    <row r="37" spans="1:21" hidden="1">
      <c r="A37" s="20" t="s">
        <v>157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33">
        <f t="shared" si="3"/>
        <v>34500</v>
      </c>
    </row>
    <row r="38" spans="1:21" hidden="1">
      <c r="A38" s="20" t="s">
        <v>158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33">
        <f t="shared" si="3"/>
        <v>0</v>
      </c>
    </row>
    <row r="39" spans="1:21" hidden="1">
      <c r="A39" s="20" t="s">
        <v>37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33">
        <f t="shared" si="3"/>
        <v>0</v>
      </c>
    </row>
    <row r="40" spans="1:21" hidden="1">
      <c r="A40" s="20" t="s">
        <v>38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33">
        <f t="shared" si="3"/>
        <v>14000</v>
      </c>
    </row>
    <row r="41" spans="1:21">
      <c r="A41" s="20" t="s">
        <v>123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33">
        <f t="shared" si="3"/>
        <v>0</v>
      </c>
    </row>
    <row r="42" spans="1:21" hidden="1">
      <c r="A42" s="106" t="s">
        <v>171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33">
        <f t="shared" si="3"/>
        <v>0</v>
      </c>
    </row>
    <row r="43" spans="1:21">
      <c r="A43" s="106" t="s">
        <v>289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33">
        <f t="shared" si="3"/>
        <v>323368</v>
      </c>
    </row>
    <row r="44" spans="1:21">
      <c r="A44" s="20" t="s">
        <v>40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33">
        <f>C44+F44+G44+I44+J44+K44+N44+O44++R44+Q44+H44</f>
        <v>0</v>
      </c>
      <c r="T44" s="1">
        <f>[2]март!S54+[2]фев!S56+[2]янв!S55</f>
        <v>259040</v>
      </c>
    </row>
    <row r="45" spans="1:21">
      <c r="A45" s="20" t="s">
        <v>290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33">
        <f t="shared" si="3"/>
        <v>0</v>
      </c>
    </row>
    <row r="46" spans="1:21">
      <c r="A46" s="20" t="s">
        <v>39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18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33">
        <f t="shared" si="3"/>
        <v>0</v>
      </c>
    </row>
    <row r="47" spans="1:21" hidden="1">
      <c r="A47" s="106" t="s">
        <v>270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33">
        <f t="shared" si="3"/>
        <v>0</v>
      </c>
    </row>
    <row r="48" spans="1:21">
      <c r="A48" s="20" t="s">
        <v>271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33">
        <f t="shared" si="3"/>
        <v>900</v>
      </c>
    </row>
    <row r="49" spans="1:19" hidden="1">
      <c r="A49" s="106" t="s">
        <v>172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33">
        <f t="shared" si="3"/>
        <v>0</v>
      </c>
    </row>
    <row r="50" spans="1:19">
      <c r="A50" s="20" t="s">
        <v>41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33">
        <f t="shared" si="3"/>
        <v>84000</v>
      </c>
    </row>
    <row r="51" spans="1:19" hidden="1">
      <c r="A51" s="20" t="s">
        <v>159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33">
        <f t="shared" si="3"/>
        <v>0</v>
      </c>
    </row>
    <row r="52" spans="1:19" hidden="1">
      <c r="A52" s="20" t="s">
        <v>160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33">
        <f t="shared" si="3"/>
        <v>0</v>
      </c>
    </row>
    <row r="53" spans="1:19" hidden="1">
      <c r="A53" s="20" t="s">
        <v>73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33">
        <f t="shared" si="3"/>
        <v>0</v>
      </c>
    </row>
    <row r="54" spans="1:19" hidden="1">
      <c r="A54" s="20" t="s">
        <v>124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33">
        <f t="shared" si="3"/>
        <v>0</v>
      </c>
    </row>
    <row r="55" spans="1:19" hidden="1">
      <c r="A55" s="20" t="s">
        <v>42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33">
        <f t="shared" si="3"/>
        <v>0</v>
      </c>
    </row>
    <row r="56" spans="1:19" hidden="1">
      <c r="A56" s="20" t="s">
        <v>303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33">
        <f t="shared" si="3"/>
        <v>0</v>
      </c>
    </row>
    <row r="57" spans="1:19" hidden="1">
      <c r="A57" s="20" t="s">
        <v>75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33">
        <f t="shared" si="3"/>
        <v>0</v>
      </c>
    </row>
    <row r="58" spans="1:19" hidden="1">
      <c r="A58" s="20" t="s">
        <v>43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33">
        <f t="shared" si="3"/>
        <v>0</v>
      </c>
    </row>
    <row r="59" spans="1:19" hidden="1">
      <c r="A59" s="106" t="s">
        <v>272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33">
        <f t="shared" si="3"/>
        <v>0</v>
      </c>
    </row>
    <row r="60" spans="1:19" hidden="1">
      <c r="A60" s="20" t="s">
        <v>76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33">
        <f t="shared" si="3"/>
        <v>0</v>
      </c>
    </row>
    <row r="61" spans="1:19" hidden="1">
      <c r="A61" s="20" t="s">
        <v>125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33">
        <f t="shared" si="3"/>
        <v>0</v>
      </c>
    </row>
    <row r="62" spans="1:19">
      <c r="A62" s="106" t="s">
        <v>273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33">
        <f t="shared" si="3"/>
        <v>0</v>
      </c>
    </row>
    <row r="63" spans="1:19" hidden="1">
      <c r="A63" s="106" t="s">
        <v>173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33">
        <f t="shared" si="3"/>
        <v>0</v>
      </c>
    </row>
    <row r="64" spans="1:19" hidden="1">
      <c r="A64" s="20" t="s">
        <v>126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33">
        <f t="shared" si="3"/>
        <v>0</v>
      </c>
    </row>
    <row r="65" spans="1:20">
      <c r="A65" s="20" t="s">
        <v>161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33">
        <f t="shared" si="3"/>
        <v>0</v>
      </c>
    </row>
    <row r="66" spans="1:20" hidden="1">
      <c r="A66" s="20" t="s">
        <v>127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33">
        <f t="shared" si="3"/>
        <v>0</v>
      </c>
    </row>
    <row r="67" spans="1:20" hidden="1">
      <c r="A67" s="13" t="s">
        <v>140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33">
        <f t="shared" si="3"/>
        <v>0</v>
      </c>
    </row>
    <row r="68" spans="1:20" hidden="1">
      <c r="A68" s="20" t="s">
        <v>128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33">
        <f t="shared" si="3"/>
        <v>0</v>
      </c>
    </row>
    <row r="69" spans="1:20" hidden="1">
      <c r="A69" s="108" t="s">
        <v>174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36">
        <f t="shared" si="3"/>
        <v>0</v>
      </c>
    </row>
    <row r="70" spans="1:20" hidden="1">
      <c r="A70" s="20" t="s">
        <v>0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33">
        <f>C70+F70+G70+I70+J70+K70+N70+O70++R70+Q70</f>
        <v>13100</v>
      </c>
    </row>
    <row r="71" spans="1:20" s="43" customFormat="1">
      <c r="A71" s="37" t="s">
        <v>44</v>
      </c>
      <c r="B71" s="36">
        <v>241</v>
      </c>
      <c r="C71" s="33">
        <f t="shared" si="0"/>
        <v>0</v>
      </c>
      <c r="D71" s="36">
        <f>D72+D74+D75</f>
        <v>0</v>
      </c>
      <c r="E71" s="36">
        <f>E72+E74+E75</f>
        <v>0</v>
      </c>
      <c r="F71" s="36">
        <f>F72+F74+F75</f>
        <v>0</v>
      </c>
      <c r="G71" s="36">
        <f>G72+G74+G75+G73</f>
        <v>0</v>
      </c>
      <c r="H71" s="36"/>
      <c r="I71" s="36">
        <f>I72+I74+I75</f>
        <v>0</v>
      </c>
      <c r="J71" s="36">
        <f>J72+J74+J75</f>
        <v>0</v>
      </c>
      <c r="K71" s="36">
        <f>K72+K74+K75+K77</f>
        <v>61850</v>
      </c>
      <c r="L71" s="36">
        <f>L72+L74+L75</f>
        <v>0</v>
      </c>
      <c r="M71" s="36">
        <f>M72+M74+M75</f>
        <v>0</v>
      </c>
      <c r="N71" s="36">
        <f>L71+M71</f>
        <v>0</v>
      </c>
      <c r="O71" s="36">
        <f>O77</f>
        <v>0</v>
      </c>
      <c r="P71" s="36"/>
      <c r="Q71" s="36">
        <f>Q72+Q74+Q75</f>
        <v>0</v>
      </c>
      <c r="R71" s="36">
        <f>R72+R74+R75</f>
        <v>0</v>
      </c>
      <c r="S71" s="36">
        <f t="shared" si="3"/>
        <v>61850</v>
      </c>
    </row>
    <row r="72" spans="1:20" hidden="1">
      <c r="A72" s="20" t="s">
        <v>45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36">
        <f t="shared" ref="S72:S97" si="9">C72+F72+G72+I72+J72+K72+N72+O72++R72+Q72</f>
        <v>0</v>
      </c>
    </row>
    <row r="73" spans="1:20" hidden="1">
      <c r="A73" s="20" t="s">
        <v>77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36">
        <f t="shared" si="9"/>
        <v>0</v>
      </c>
    </row>
    <row r="74" spans="1:20">
      <c r="A74" s="20" t="s">
        <v>46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33">
        <f t="shared" si="9"/>
        <v>61850</v>
      </c>
    </row>
    <row r="75" spans="1:20" ht="15.75" customHeight="1">
      <c r="A75" s="20" t="s">
        <v>34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36">
        <f t="shared" si="9"/>
        <v>0</v>
      </c>
    </row>
    <row r="76" spans="1:20">
      <c r="A76" s="23" t="s">
        <v>291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36">
        <f t="shared" si="9"/>
        <v>0</v>
      </c>
    </row>
    <row r="77" spans="1:20" ht="15.75" hidden="1" customHeight="1">
      <c r="A77" s="23" t="s">
        <v>47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6">
        <f t="shared" si="9"/>
        <v>0</v>
      </c>
    </row>
    <row r="78" spans="1:20" hidden="1">
      <c r="A78" s="7" t="s">
        <v>49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36" t="e">
        <f t="shared" si="9"/>
        <v>#REF!</v>
      </c>
    </row>
    <row r="79" spans="1:20" hidden="1">
      <c r="A79" s="7" t="s">
        <v>50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36">
        <f t="shared" si="9"/>
        <v>533537.33000000007</v>
      </c>
      <c r="T79" s="1">
        <f>[2]март!S85+[2]фев!S86+[2]янв!S83</f>
        <v>0</v>
      </c>
    </row>
    <row r="80" spans="1:20" hidden="1">
      <c r="A80" s="22" t="s">
        <v>51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36">
        <f t="shared" si="9"/>
        <v>0</v>
      </c>
    </row>
    <row r="81" spans="1:21" hidden="1">
      <c r="A81" s="7" t="s">
        <v>162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33">
        <f t="shared" si="9"/>
        <v>0</v>
      </c>
    </row>
    <row r="82" spans="1:21" hidden="1">
      <c r="A82" s="22" t="s">
        <v>163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33">
        <f t="shared" si="9"/>
        <v>0</v>
      </c>
    </row>
    <row r="83" spans="1:21" hidden="1">
      <c r="A83" s="22" t="s">
        <v>52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36">
        <f t="shared" si="9"/>
        <v>533537.33000000007</v>
      </c>
    </row>
    <row r="84" spans="1:21" s="43" customFormat="1">
      <c r="A84" s="37" t="s">
        <v>0</v>
      </c>
      <c r="B84" s="36">
        <v>290</v>
      </c>
      <c r="C84" s="36">
        <f t="shared" si="0"/>
        <v>9850</v>
      </c>
      <c r="D84" s="36">
        <f>SUM(D85:D95)</f>
        <v>9850</v>
      </c>
      <c r="E84" s="36">
        <f t="shared" ref="E84:R84" si="11">SUM(E85:E95)</f>
        <v>0</v>
      </c>
      <c r="F84" s="36">
        <f t="shared" si="11"/>
        <v>0</v>
      </c>
      <c r="G84" s="36">
        <f t="shared" si="11"/>
        <v>0</v>
      </c>
      <c r="H84" s="36"/>
      <c r="I84" s="36">
        <f t="shared" si="11"/>
        <v>0</v>
      </c>
      <c r="J84" s="36">
        <f t="shared" si="11"/>
        <v>2962</v>
      </c>
      <c r="K84" s="36">
        <f t="shared" si="11"/>
        <v>0</v>
      </c>
      <c r="L84" s="36">
        <f>SUM(L85:L95)</f>
        <v>119000</v>
      </c>
      <c r="M84" s="36">
        <f t="shared" si="11"/>
        <v>0</v>
      </c>
      <c r="N84" s="36">
        <f t="shared" si="11"/>
        <v>119000</v>
      </c>
      <c r="O84" s="36">
        <f t="shared" si="11"/>
        <v>47200</v>
      </c>
      <c r="P84" s="36"/>
      <c r="Q84" s="36">
        <f t="shared" si="11"/>
        <v>52232</v>
      </c>
      <c r="R84" s="36">
        <f t="shared" si="11"/>
        <v>0</v>
      </c>
      <c r="S84" s="36">
        <f t="shared" si="9"/>
        <v>231244</v>
      </c>
      <c r="T84" s="43">
        <f>[2]март!S91+[2]фев!S92+[2]янв!S88</f>
        <v>523926</v>
      </c>
      <c r="U84" s="43">
        <f>T84-S206</f>
        <v>34000</v>
      </c>
    </row>
    <row r="85" spans="1:21">
      <c r="A85" s="20" t="s">
        <v>53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33">
        <f t="shared" si="9"/>
        <v>18244</v>
      </c>
    </row>
    <row r="86" spans="1:21">
      <c r="A86" s="20" t="s">
        <v>54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33">
        <f t="shared" si="9"/>
        <v>0</v>
      </c>
    </row>
    <row r="87" spans="1:21">
      <c r="A87" s="20" t="s">
        <v>55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33">
        <f t="shared" si="9"/>
        <v>0</v>
      </c>
    </row>
    <row r="88" spans="1:21">
      <c r="A88" s="20" t="s">
        <v>164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33">
        <f t="shared" si="9"/>
        <v>0</v>
      </c>
    </row>
    <row r="89" spans="1:21" hidden="1">
      <c r="A89" s="20" t="s">
        <v>141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33">
        <f t="shared" si="9"/>
        <v>0</v>
      </c>
    </row>
    <row r="90" spans="1:21" hidden="1">
      <c r="A90" s="20" t="s">
        <v>129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33">
        <f t="shared" si="9"/>
        <v>0</v>
      </c>
    </row>
    <row r="91" spans="1:21" hidden="1">
      <c r="A91" s="20" t="s">
        <v>131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33">
        <f t="shared" si="9"/>
        <v>0</v>
      </c>
    </row>
    <row r="92" spans="1:21" ht="13.5" hidden="1" customHeight="1">
      <c r="A92" s="20" t="s">
        <v>142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33">
        <f t="shared" si="9"/>
        <v>0</v>
      </c>
    </row>
    <row r="93" spans="1:21" hidden="1">
      <c r="A93" s="20" t="s">
        <v>56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33">
        <f t="shared" si="9"/>
        <v>0</v>
      </c>
    </row>
    <row r="94" spans="1:21">
      <c r="A94" s="20" t="s">
        <v>57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33">
        <f t="shared" si="9"/>
        <v>0</v>
      </c>
    </row>
    <row r="95" spans="1:21">
      <c r="A95" s="20" t="s">
        <v>292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33">
        <f>C95+F95+G95+I95+J95+K95+N95+O95++R95+Q95</f>
        <v>213000</v>
      </c>
    </row>
    <row r="96" spans="1:21" hidden="1">
      <c r="A96" s="31" t="s">
        <v>175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33">
        <f t="shared" si="9"/>
        <v>0</v>
      </c>
    </row>
    <row r="97" spans="1:21">
      <c r="A97" s="19" t="s">
        <v>304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33">
        <f t="shared" si="9"/>
        <v>17200</v>
      </c>
    </row>
    <row r="98" spans="1:21" hidden="1">
      <c r="A98" s="19" t="s">
        <v>130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33">
        <f>C98+F98+G98+I98+J98+K98+N98+O98++R98+Q98+H98</f>
        <v>0</v>
      </c>
    </row>
    <row r="99" spans="1:21">
      <c r="A99" s="20" t="s">
        <v>78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33">
        <f>C99+F99+G99+I99+J99+K99+N99+O99++R99+Q99</f>
        <v>0</v>
      </c>
    </row>
    <row r="100" spans="1:21">
      <c r="A100" s="31" t="s">
        <v>274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36">
        <f>C100+F100+G100+I100+J100+K100+N100+O100++R100+Q100</f>
        <v>684052</v>
      </c>
    </row>
    <row r="101" spans="1:21" s="43" customFormat="1" ht="14.25" customHeight="1">
      <c r="A101" s="37" t="s">
        <v>58</v>
      </c>
      <c r="B101" s="36">
        <v>340</v>
      </c>
      <c r="C101" s="36">
        <f t="shared" si="0"/>
        <v>211755</v>
      </c>
      <c r="D101" s="36">
        <f>SUM(D102:D116)</f>
        <v>211755</v>
      </c>
      <c r="E101" s="36">
        <f>SUM(E102:E116)</f>
        <v>0</v>
      </c>
      <c r="F101" s="36">
        <f>SUM(F102:F116)</f>
        <v>0</v>
      </c>
      <c r="G101" s="36">
        <f t="shared" ref="G101:Q101" si="12">SUM(G102:G116)</f>
        <v>19426</v>
      </c>
      <c r="H101" s="36">
        <f t="shared" si="12"/>
        <v>0</v>
      </c>
      <c r="I101" s="36">
        <f t="shared" si="12"/>
        <v>0</v>
      </c>
      <c r="J101" s="36">
        <f>SUM(J102:J116)</f>
        <v>7000</v>
      </c>
      <c r="K101" s="36">
        <f t="shared" si="12"/>
        <v>0</v>
      </c>
      <c r="L101" s="36">
        <f>SUM(L102:L116)</f>
        <v>411599</v>
      </c>
      <c r="M101" s="36">
        <f t="shared" si="12"/>
        <v>0</v>
      </c>
      <c r="N101" s="36">
        <f>L101+M101</f>
        <v>411599</v>
      </c>
      <c r="O101" s="36">
        <f t="shared" si="12"/>
        <v>0</v>
      </c>
      <c r="P101" s="36"/>
      <c r="Q101" s="36">
        <f t="shared" si="12"/>
        <v>0</v>
      </c>
      <c r="R101" s="36">
        <f>SUM(R102:R116)</f>
        <v>10800</v>
      </c>
      <c r="S101" s="36">
        <f>C101+F101+G101+I101+J101+K101+N101+O101++R101+Q101+H101</f>
        <v>660580</v>
      </c>
      <c r="T101" s="43">
        <f>[2]март!S106+[2]фев!S109+[2]янв!S102</f>
        <v>734610</v>
      </c>
      <c r="U101" s="43">
        <f>T101-S223</f>
        <v>0</v>
      </c>
    </row>
    <row r="102" spans="1:21">
      <c r="A102" s="20" t="s">
        <v>59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33">
        <f t="shared" ref="S102:S107" si="13">C102+F102+G102+I102+J102+K102+N102+O102++R102+Q102</f>
        <v>260000</v>
      </c>
    </row>
    <row r="103" spans="1:21">
      <c r="A103" s="20" t="s">
        <v>60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33">
        <f t="shared" si="13"/>
        <v>41500</v>
      </c>
    </row>
    <row r="104" spans="1:21">
      <c r="A104" s="20" t="s">
        <v>61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33">
        <f t="shared" si="13"/>
        <v>93000</v>
      </c>
    </row>
    <row r="105" spans="1:21">
      <c r="A105" s="20" t="s">
        <v>62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33">
        <f t="shared" si="13"/>
        <v>5140</v>
      </c>
    </row>
    <row r="106" spans="1:21">
      <c r="A106" s="20" t="s">
        <v>177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33">
        <f t="shared" si="13"/>
        <v>16361</v>
      </c>
    </row>
    <row r="107" spans="1:21">
      <c r="A107" s="20" t="s">
        <v>63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33">
        <f t="shared" si="13"/>
        <v>0</v>
      </c>
    </row>
    <row r="108" spans="1:21" hidden="1">
      <c r="A108" s="20" t="s">
        <v>165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33">
        <f t="shared" ref="S108:S117" si="15">C108+F108+G108+I108+J108+K108+N108+O108++R108+Q108+H108</f>
        <v>234579</v>
      </c>
    </row>
    <row r="109" spans="1:21">
      <c r="A109" s="20" t="s">
        <v>64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33">
        <f t="shared" si="15"/>
        <v>0</v>
      </c>
    </row>
    <row r="110" spans="1:21">
      <c r="A110" s="20" t="s">
        <v>65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33">
        <f t="shared" si="15"/>
        <v>0</v>
      </c>
    </row>
    <row r="111" spans="1:21" hidden="1">
      <c r="A111" s="20" t="s">
        <v>78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33">
        <f t="shared" si="15"/>
        <v>0</v>
      </c>
    </row>
    <row r="112" spans="1:21" hidden="1">
      <c r="A112" s="106" t="s">
        <v>275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33">
        <f t="shared" si="15"/>
        <v>0</v>
      </c>
    </row>
    <row r="113" spans="1:21" hidden="1">
      <c r="A113" s="106" t="s">
        <v>305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33">
        <f t="shared" si="15"/>
        <v>0</v>
      </c>
    </row>
    <row r="114" spans="1:21">
      <c r="A114" s="20" t="s">
        <v>66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33">
        <f t="shared" si="15"/>
        <v>0</v>
      </c>
    </row>
    <row r="115" spans="1:21" hidden="1">
      <c r="A115" s="20" t="s">
        <v>79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36">
        <f t="shared" si="15"/>
        <v>0</v>
      </c>
    </row>
    <row r="116" spans="1:21" hidden="1">
      <c r="A116" s="20" t="s">
        <v>67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36">
        <f t="shared" si="15"/>
        <v>0</v>
      </c>
    </row>
    <row r="117" spans="1:21" hidden="1">
      <c r="A117" s="20" t="s">
        <v>68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6">
        <f t="shared" si="15"/>
        <v>0</v>
      </c>
    </row>
    <row r="118" spans="1:21" s="43" customFormat="1">
      <c r="A118" s="40" t="s">
        <v>69</v>
      </c>
      <c r="B118" s="40"/>
      <c r="C118" s="41">
        <f t="shared" ref="C118:O118" si="16">C5+C100+C101+C99+C98+C97+C96</f>
        <v>2284568.31</v>
      </c>
      <c r="D118" s="41">
        <f>D5+D100+D101+D99+D98+D97+D96</f>
        <v>2280248.31</v>
      </c>
      <c r="E118" s="41">
        <f t="shared" si="16"/>
        <v>4320</v>
      </c>
      <c r="F118" s="41">
        <f t="shared" si="16"/>
        <v>0</v>
      </c>
      <c r="G118" s="42">
        <f t="shared" si="16"/>
        <v>42427</v>
      </c>
      <c r="H118" s="41">
        <f t="shared" si="16"/>
        <v>0</v>
      </c>
      <c r="I118" s="41">
        <f t="shared" si="16"/>
        <v>0</v>
      </c>
      <c r="J118" s="42">
        <f t="shared" si="16"/>
        <v>211363.1</v>
      </c>
      <c r="K118" s="41">
        <f t="shared" si="16"/>
        <v>313850</v>
      </c>
      <c r="L118" s="41">
        <f t="shared" si="16"/>
        <v>7977115.3300000001</v>
      </c>
      <c r="M118" s="42">
        <f t="shared" si="16"/>
        <v>128300.04000000001</v>
      </c>
      <c r="N118" s="42">
        <f t="shared" si="16"/>
        <v>8105415.3700000001</v>
      </c>
      <c r="O118" s="42" t="e">
        <f t="shared" si="16"/>
        <v>#REF!</v>
      </c>
      <c r="P118" s="42"/>
      <c r="Q118" s="42">
        <f>Q5+Q100+Q101+Q99+Q98+Q97+Q96</f>
        <v>132214</v>
      </c>
      <c r="R118" s="42">
        <f>R5+R100+R101+R99+R98+R97+R96</f>
        <v>329477.61</v>
      </c>
      <c r="S118" s="42" t="e">
        <f>S5+S100+S101+S99+S98+S97+S96</f>
        <v>#REF!</v>
      </c>
      <c r="T118" s="44">
        <f>[2]март!S129</f>
        <v>7587739.1400000006</v>
      </c>
      <c r="U118" s="44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6">
        <f>R118-R119</f>
        <v>329477.61</v>
      </c>
      <c r="S120" s="8" t="e">
        <f>S118-S119</f>
        <v>#REF!</v>
      </c>
    </row>
    <row r="121" spans="1:21" ht="13.8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8" thickBot="1">
      <c r="A122" s="11"/>
      <c r="D122" s="4"/>
      <c r="G122" s="15"/>
      <c r="H122" s="15"/>
      <c r="I122" s="15"/>
      <c r="J122" s="24"/>
      <c r="L122" s="17"/>
      <c r="O122" s="221" t="s">
        <v>166</v>
      </c>
      <c r="P122" s="222"/>
      <c r="Q122" s="222"/>
      <c r="R122" s="223"/>
      <c r="S122" s="12" t="e">
        <f>S118</f>
        <v>#REF!</v>
      </c>
    </row>
    <row r="123" spans="1:21" ht="13.8" thickBot="1">
      <c r="A123" s="11"/>
      <c r="O123" s="221" t="s">
        <v>306</v>
      </c>
      <c r="P123" s="222"/>
      <c r="Q123" s="222"/>
      <c r="R123" s="223"/>
      <c r="S123" s="12" t="e">
        <f>N2+S2-S118</f>
        <v>#REF!</v>
      </c>
    </row>
    <row r="124" spans="1:21" ht="14.4">
      <c r="A124" s="231" t="s">
        <v>288</v>
      </c>
      <c r="B124" s="231"/>
      <c r="C124" s="231"/>
      <c r="D124" s="231"/>
      <c r="E124" s="231"/>
      <c r="F124" s="231"/>
      <c r="G124" s="231"/>
      <c r="H124" s="231"/>
      <c r="I124" s="21"/>
      <c r="J124" s="21"/>
      <c r="K124" s="232" t="s">
        <v>143</v>
      </c>
      <c r="L124" s="232"/>
      <c r="M124" s="232"/>
      <c r="N124" s="233">
        <v>69654.48</v>
      </c>
      <c r="O124" s="233"/>
      <c r="P124" s="91"/>
      <c r="Q124" s="232" t="s">
        <v>152</v>
      </c>
      <c r="R124" s="232"/>
      <c r="S124" s="92">
        <v>8066595.2999999998</v>
      </c>
    </row>
    <row r="125" spans="1:21">
      <c r="A125" s="219" t="s">
        <v>6</v>
      </c>
      <c r="B125" s="219" t="s">
        <v>7</v>
      </c>
      <c r="C125" s="219" t="s">
        <v>137</v>
      </c>
      <c r="D125" s="229" t="s">
        <v>8</v>
      </c>
      <c r="E125" s="230"/>
      <c r="F125" s="219" t="s">
        <v>48</v>
      </c>
      <c r="G125" s="219" t="s">
        <v>153</v>
      </c>
      <c r="H125" s="219" t="s">
        <v>154</v>
      </c>
      <c r="I125" s="219" t="s">
        <v>9</v>
      </c>
      <c r="J125" s="219" t="s">
        <v>70</v>
      </c>
      <c r="K125" s="234" t="s">
        <v>10</v>
      </c>
      <c r="L125" s="234" t="s">
        <v>11</v>
      </c>
      <c r="M125" s="234" t="s">
        <v>4</v>
      </c>
      <c r="N125" s="234" t="s">
        <v>12</v>
      </c>
      <c r="O125" s="234" t="s">
        <v>5</v>
      </c>
      <c r="P125" s="32"/>
      <c r="Q125" s="234" t="s">
        <v>138</v>
      </c>
      <c r="R125" s="234" t="s">
        <v>13</v>
      </c>
      <c r="S125" s="234" t="s">
        <v>14</v>
      </c>
    </row>
    <row r="126" spans="1:21" ht="39.6">
      <c r="A126" s="220"/>
      <c r="B126" s="220"/>
      <c r="C126" s="220"/>
      <c r="D126" s="33" t="s">
        <v>15</v>
      </c>
      <c r="E126" s="33" t="s">
        <v>139</v>
      </c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34"/>
      <c r="Q126" s="220"/>
      <c r="R126" s="220"/>
      <c r="S126" s="220"/>
    </row>
    <row r="127" spans="1:21">
      <c r="A127" s="35" t="s">
        <v>16</v>
      </c>
      <c r="B127" s="36">
        <v>200</v>
      </c>
      <c r="C127" s="36">
        <f>D127+E127</f>
        <v>1849857.6500000001</v>
      </c>
      <c r="D127" s="36">
        <f>SUM(D128+D134+D193+D200+D201+D206+D198+D199)</f>
        <v>1849857.6500000001</v>
      </c>
      <c r="E127" s="36">
        <f>SUM(E128+E134+E193+E200+E201+E206+E198)</f>
        <v>0</v>
      </c>
      <c r="F127" s="36">
        <f>SUM(F128+F134+F193+F200+F201+F206+F198)</f>
        <v>0</v>
      </c>
      <c r="G127" s="36">
        <f>[2]март!G4+[2]фев!G4+[2]янв!G4</f>
        <v>262580.02</v>
      </c>
      <c r="H127" s="36">
        <f>[2]март!H4+[2]фев!H4+[2]янв!H4</f>
        <v>0</v>
      </c>
      <c r="I127" s="36">
        <f>SUM(I128+I134+I193+I200+I201+I206+I198)</f>
        <v>0</v>
      </c>
      <c r="J127" s="36">
        <f>SUM(J128+J134+J193+J200+J201+J206+J198)</f>
        <v>227455.97</v>
      </c>
      <c r="K127" s="36">
        <f>SUM(K128+K134+K193+K200+K201+K206+K198)</f>
        <v>294627</v>
      </c>
      <c r="L127" s="36">
        <f>SUM(L128+L134+L193+L200+L201+L206+L198)</f>
        <v>2804982.17</v>
      </c>
      <c r="M127" s="36">
        <f>SUM(M128+M134+M193+M200+M201+M206+M198)</f>
        <v>47190.29</v>
      </c>
      <c r="N127" s="36">
        <f>L127+M127</f>
        <v>2852172.46</v>
      </c>
      <c r="O127" s="36">
        <f>SUM(O128+O134+O193+O200+O201+O206+O198)</f>
        <v>933212.67</v>
      </c>
      <c r="P127" s="36"/>
      <c r="Q127" s="36">
        <f>SUM(Q128+Q134+Q193+Q200+Q201+Q206+Q198)</f>
        <v>34900</v>
      </c>
      <c r="R127" s="36">
        <f>SUM(R128+R134+R193+R200+R201+R206+R198)</f>
        <v>188808.37</v>
      </c>
      <c r="S127" s="36">
        <f>C127+F127+G127+I127+J127+K127+N127+O127++R127+Q127+H127</f>
        <v>6643614.1399999997</v>
      </c>
    </row>
    <row r="128" spans="1:21">
      <c r="A128" s="37" t="s">
        <v>17</v>
      </c>
      <c r="B128" s="36">
        <v>210</v>
      </c>
      <c r="C128" s="36">
        <f t="shared" ref="C128:C229" si="18">D128+E128</f>
        <v>1219764</v>
      </c>
      <c r="D128" s="36">
        <f>SUM(D129+D130+D133)</f>
        <v>1219764</v>
      </c>
      <c r="E128" s="36">
        <f t="shared" ref="E128:R128" si="19">SUM(E129+E130+E133)</f>
        <v>0</v>
      </c>
      <c r="F128" s="36">
        <f t="shared" si="19"/>
        <v>0</v>
      </c>
      <c r="G128" s="36">
        <f>[2]март!G5+[2]фев!G5+[2]янв!G5</f>
        <v>146397</v>
      </c>
      <c r="H128" s="36">
        <f>[2]март!H5+[2]фев!H5+[2]янв!H5</f>
        <v>0</v>
      </c>
      <c r="I128" s="36">
        <f t="shared" si="19"/>
        <v>0</v>
      </c>
      <c r="J128" s="36">
        <f t="shared" si="19"/>
        <v>159948</v>
      </c>
      <c r="K128" s="36">
        <f t="shared" si="19"/>
        <v>0</v>
      </c>
      <c r="L128" s="36">
        <f t="shared" si="19"/>
        <v>0</v>
      </c>
      <c r="M128" s="36">
        <f t="shared" si="19"/>
        <v>14400</v>
      </c>
      <c r="N128" s="36">
        <f t="shared" si="19"/>
        <v>14400</v>
      </c>
      <c r="O128" s="36">
        <f t="shared" si="19"/>
        <v>0</v>
      </c>
      <c r="P128" s="36"/>
      <c r="Q128" s="36">
        <f t="shared" si="19"/>
        <v>0</v>
      </c>
      <c r="R128" s="36">
        <f t="shared" si="19"/>
        <v>93807</v>
      </c>
      <c r="S128" s="36">
        <f>C128+F128+G128+I128+J128+K128+N128+O128++R128+Q128</f>
        <v>1634316</v>
      </c>
    </row>
    <row r="129" spans="1:19">
      <c r="A129" s="20" t="s">
        <v>18</v>
      </c>
      <c r="B129" s="3">
        <v>211</v>
      </c>
      <c r="C129" s="3">
        <f t="shared" si="18"/>
        <v>1219764</v>
      </c>
      <c r="D129" s="38">
        <f>[2]март!D6+[2]фев!D6+[2]янв!D6</f>
        <v>1219764</v>
      </c>
      <c r="E129" s="38">
        <f>[2]март!E6+[2]фев!E6+[2]янв!E6</f>
        <v>0</v>
      </c>
      <c r="F129" s="38">
        <f>[2]март!F6+[2]фев!F6+[2]янв!F6</f>
        <v>0</v>
      </c>
      <c r="G129" s="38">
        <f>[2]март!G6+[2]фев!G6+[2]янв!G6</f>
        <v>144397</v>
      </c>
      <c r="H129" s="38">
        <f>[2]март!H6+[2]фев!H6+[2]янв!H6</f>
        <v>0</v>
      </c>
      <c r="I129" s="38">
        <f>[2]март!J6+[2]фев!J6+[2]янв!J6</f>
        <v>0</v>
      </c>
      <c r="J129" s="38">
        <f>[2]март!K6+[2]фев!K6+[2]янв!K6</f>
        <v>159948</v>
      </c>
      <c r="K129" s="38">
        <f>[2]март!L6+[2]фев!L6+[2]янв!L6</f>
        <v>0</v>
      </c>
      <c r="L129" s="38">
        <f>[2]март!M6+[2]фев!M6+[2]янв!M6</f>
        <v>0</v>
      </c>
      <c r="M129" s="38">
        <f>[2]март!N6+[2]фев!N6+[2]янв!N6</f>
        <v>0</v>
      </c>
      <c r="N129" s="38">
        <f>[2]март!O6+[2]фев!O6+[2]янв!O6</f>
        <v>0</v>
      </c>
      <c r="O129" s="38">
        <f>[2]март!P6+[2]фев!P6+[2]янв!P6</f>
        <v>0</v>
      </c>
      <c r="P129" s="38"/>
      <c r="Q129" s="38">
        <f>[2]март!Q6+[2]фев!Q6+[2]янв!Q6</f>
        <v>0</v>
      </c>
      <c r="R129" s="38">
        <f>[2]март!R6+[2]фев!R6+[2]янв!R6</f>
        <v>93807</v>
      </c>
      <c r="S129" s="36">
        <f>C129+F129+G129+I129+J129+K129+N129+O129++R129+Q129</f>
        <v>1617916</v>
      </c>
    </row>
    <row r="130" spans="1:19">
      <c r="A130" s="37" t="s">
        <v>19</v>
      </c>
      <c r="B130" s="36">
        <v>212</v>
      </c>
      <c r="C130" s="36">
        <f t="shared" si="18"/>
        <v>0</v>
      </c>
      <c r="D130" s="36">
        <f>SUM(D131:D132)</f>
        <v>0</v>
      </c>
      <c r="E130" s="36">
        <f t="shared" ref="E130:R130" si="20">SUM(E131:E132)</f>
        <v>0</v>
      </c>
      <c r="F130" s="36">
        <f t="shared" si="20"/>
        <v>0</v>
      </c>
      <c r="G130" s="36">
        <f t="shared" si="20"/>
        <v>2000</v>
      </c>
      <c r="H130" s="36"/>
      <c r="I130" s="36">
        <f t="shared" si="20"/>
        <v>0</v>
      </c>
      <c r="J130" s="36">
        <f t="shared" si="20"/>
        <v>0</v>
      </c>
      <c r="K130" s="36">
        <f t="shared" si="20"/>
        <v>0</v>
      </c>
      <c r="L130" s="36">
        <f t="shared" si="20"/>
        <v>0</v>
      </c>
      <c r="M130" s="36">
        <f t="shared" si="20"/>
        <v>14400</v>
      </c>
      <c r="N130" s="36">
        <f t="shared" si="20"/>
        <v>14400</v>
      </c>
      <c r="O130" s="36">
        <f t="shared" si="20"/>
        <v>0</v>
      </c>
      <c r="P130" s="36"/>
      <c r="Q130" s="36">
        <f t="shared" si="20"/>
        <v>0</v>
      </c>
      <c r="R130" s="36">
        <f t="shared" si="20"/>
        <v>0</v>
      </c>
      <c r="S130" s="36">
        <f t="shared" ref="S130:S193" si="21">C130+F130+G130+I130+J130+K130+N130+O130++R130+Q130</f>
        <v>16400</v>
      </c>
    </row>
    <row r="131" spans="1:19">
      <c r="A131" s="20" t="s">
        <v>20</v>
      </c>
      <c r="B131" s="3">
        <v>212</v>
      </c>
      <c r="C131" s="3">
        <f t="shared" si="18"/>
        <v>0</v>
      </c>
      <c r="D131" s="38">
        <f>[2]март!D8+[2]фев!D8+[2]янв!D8</f>
        <v>0</v>
      </c>
      <c r="E131" s="38">
        <f>[2]март!E8+[2]фев!E8+[2]янв!E8</f>
        <v>0</v>
      </c>
      <c r="F131" s="38">
        <f>[2]март!F8+[2]фев!F8+[2]янв!F8</f>
        <v>0</v>
      </c>
      <c r="G131" s="38">
        <f>[2]март!G8+[2]фев!G8+[2]янв!G8</f>
        <v>2000</v>
      </c>
      <c r="H131" s="38"/>
      <c r="I131" s="38">
        <f>[2]март!J8+[2]фев!J8+[2]янв!J8</f>
        <v>0</v>
      </c>
      <c r="J131" s="38">
        <f>[2]март!K8+[2]фев!K8+[2]янв!K8</f>
        <v>0</v>
      </c>
      <c r="K131" s="38">
        <f>[2]март!L8+[2]фев!L8+[2]янв!L8</f>
        <v>0</v>
      </c>
      <c r="L131" s="38">
        <f>[2]март!M8+[2]фев!M8+[2]янв!M8</f>
        <v>0</v>
      </c>
      <c r="M131" s="38">
        <f>[2]март!N8+[2]фев!N8+[2]янв!N8</f>
        <v>14400</v>
      </c>
      <c r="N131" s="38">
        <f>[2]март!O8+[2]фев!O8+[2]янв!O8</f>
        <v>14400</v>
      </c>
      <c r="O131" s="38">
        <f>[2]март!P8+[2]фев!P8+[2]янв!P8</f>
        <v>0</v>
      </c>
      <c r="P131" s="38"/>
      <c r="Q131" s="38">
        <f>[2]март!Q8+[2]фев!Q8+[2]янв!Q8</f>
        <v>0</v>
      </c>
      <c r="R131" s="38">
        <f>[2]март!R8+[2]фев!R8+[2]янв!R8</f>
        <v>0</v>
      </c>
      <c r="S131" s="33">
        <f t="shared" si="21"/>
        <v>16400</v>
      </c>
    </row>
    <row r="132" spans="1:19">
      <c r="A132" s="20" t="s">
        <v>21</v>
      </c>
      <c r="B132" s="3">
        <v>212</v>
      </c>
      <c r="C132" s="3">
        <f t="shared" si="18"/>
        <v>0</v>
      </c>
      <c r="D132" s="38">
        <f>[2]март!D9+[2]фев!D9+[2]янв!D9</f>
        <v>0</v>
      </c>
      <c r="E132" s="38">
        <f>[2]март!E9+[2]фев!E9+[2]янв!E9</f>
        <v>0</v>
      </c>
      <c r="F132" s="38">
        <f>[2]март!F9+[2]фев!F9+[2]янв!F9</f>
        <v>0</v>
      </c>
      <c r="G132" s="38">
        <f>[2]март!G9+[2]фев!G9+[2]янв!G9</f>
        <v>0</v>
      </c>
      <c r="H132" s="38"/>
      <c r="I132" s="38">
        <f>[2]март!J9+[2]фев!J9+[2]янв!J9</f>
        <v>0</v>
      </c>
      <c r="J132" s="38">
        <f>[2]март!K9+[2]фев!K9+[2]янв!K9</f>
        <v>0</v>
      </c>
      <c r="K132" s="38">
        <f>[2]март!L9+[2]фев!L9+[2]янв!L9</f>
        <v>0</v>
      </c>
      <c r="L132" s="38">
        <f>[2]март!M9+[2]фев!M9+[2]янв!M9</f>
        <v>0</v>
      </c>
      <c r="M132" s="38">
        <f>[2]март!N9+[2]фев!N9+[2]янв!N9</f>
        <v>0</v>
      </c>
      <c r="N132" s="38">
        <f>[2]март!O9+[2]фев!O9+[2]янв!O9</f>
        <v>0</v>
      </c>
      <c r="O132" s="38">
        <f>[2]март!P9+[2]фев!P9+[2]янв!P9</f>
        <v>0</v>
      </c>
      <c r="P132" s="38"/>
      <c r="Q132" s="38">
        <f>[2]март!Q9+[2]фев!Q9+[2]янв!Q9</f>
        <v>0</v>
      </c>
      <c r="R132" s="38">
        <f>[2]март!R9+[2]фев!R9+[2]янв!R9</f>
        <v>0</v>
      </c>
      <c r="S132" s="36">
        <f t="shared" si="21"/>
        <v>0</v>
      </c>
    </row>
    <row r="133" spans="1:19">
      <c r="A133" s="19" t="s">
        <v>22</v>
      </c>
      <c r="B133" s="2">
        <v>213</v>
      </c>
      <c r="C133" s="2">
        <f t="shared" si="18"/>
        <v>0</v>
      </c>
      <c r="D133" s="38">
        <f>[2]март!D10+[2]фев!D10+[2]янв!D10</f>
        <v>0</v>
      </c>
      <c r="E133" s="38">
        <f>[2]март!E10+[2]фев!E10+[2]янв!E10</f>
        <v>0</v>
      </c>
      <c r="F133" s="38">
        <f>[2]март!F10+[2]фев!F10+[2]янв!F10</f>
        <v>0</v>
      </c>
      <c r="G133" s="38">
        <f>[2]март!G10+[2]фев!G10+[2]янв!G10</f>
        <v>0</v>
      </c>
      <c r="H133" s="38"/>
      <c r="I133" s="38">
        <f>[2]март!J10+[2]фев!J10+[2]янв!J10</f>
        <v>0</v>
      </c>
      <c r="J133" s="38">
        <f>[2]март!K10+[2]фев!K10+[2]янв!K10</f>
        <v>0</v>
      </c>
      <c r="K133" s="38">
        <f>[2]март!L10+[2]фев!L10+[2]янв!L10</f>
        <v>0</v>
      </c>
      <c r="L133" s="38">
        <f>[2]март!M10+[2]фев!M10+[2]янв!M10</f>
        <v>0</v>
      </c>
      <c r="M133" s="38">
        <f>[2]март!N10+[2]фев!N10+[2]янв!N10</f>
        <v>0</v>
      </c>
      <c r="N133" s="38">
        <f>[2]март!O10+[2]фев!O10+[2]янв!O10</f>
        <v>0</v>
      </c>
      <c r="O133" s="38">
        <f>[2]март!P10+[2]фев!P10+[2]янв!P10</f>
        <v>0</v>
      </c>
      <c r="P133" s="38"/>
      <c r="Q133" s="38">
        <f>[2]март!Q10+[2]фев!Q10+[2]янв!Q10</f>
        <v>0</v>
      </c>
      <c r="R133" s="38">
        <f>[2]март!R10+[2]фев!R10+[2]янв!R10</f>
        <v>0</v>
      </c>
      <c r="S133" s="36">
        <f t="shared" si="21"/>
        <v>0</v>
      </c>
    </row>
    <row r="134" spans="1:19">
      <c r="A134" s="37" t="s">
        <v>23</v>
      </c>
      <c r="B134" s="36">
        <v>220</v>
      </c>
      <c r="C134" s="36">
        <f t="shared" si="18"/>
        <v>586844.65000000014</v>
      </c>
      <c r="D134" s="36">
        <f>SUM(D135+D137+D140+D145+D156+D144+D136)</f>
        <v>586844.65000000014</v>
      </c>
      <c r="E134" s="36">
        <f t="shared" ref="E134:R134" si="22">SUM(E135+E137+E140+E145+E156+E144)</f>
        <v>0</v>
      </c>
      <c r="F134" s="36">
        <f t="shared" si="22"/>
        <v>0</v>
      </c>
      <c r="G134" s="36">
        <f t="shared" si="22"/>
        <v>115607.02</v>
      </c>
      <c r="H134" s="36">
        <f t="shared" si="22"/>
        <v>0</v>
      </c>
      <c r="I134" s="36">
        <f t="shared" si="22"/>
        <v>0</v>
      </c>
      <c r="J134" s="36">
        <f t="shared" si="22"/>
        <v>67030.97</v>
      </c>
      <c r="K134" s="36">
        <f t="shared" si="22"/>
        <v>79000</v>
      </c>
      <c r="L134" s="36">
        <f>SUM(L135+L137+L140+L145+L156+L144+L136)</f>
        <v>2410117.17</v>
      </c>
      <c r="M134" s="36">
        <f>SUM(M135+M137+M140+M145+M156+M144+M136)</f>
        <v>32790.29</v>
      </c>
      <c r="N134" s="36">
        <f>SUM(N135+N137+N140+N145+N156+N144+N136)</f>
        <v>2439850.7399999998</v>
      </c>
      <c r="O134" s="36">
        <f t="shared" si="22"/>
        <v>885149.67</v>
      </c>
      <c r="P134" s="36"/>
      <c r="Q134" s="36">
        <f t="shared" si="22"/>
        <v>0</v>
      </c>
      <c r="R134" s="36">
        <f t="shared" si="22"/>
        <v>93205.37</v>
      </c>
      <c r="S134" s="36">
        <f t="shared" si="21"/>
        <v>4266688.42</v>
      </c>
    </row>
    <row r="135" spans="1:19">
      <c r="A135" s="20" t="s">
        <v>24</v>
      </c>
      <c r="B135" s="3">
        <v>221</v>
      </c>
      <c r="C135" s="3">
        <f t="shared" si="18"/>
        <v>49095.47</v>
      </c>
      <c r="D135" s="38">
        <f>[2]янв!D12+[2]март!D12</f>
        <v>49095.47</v>
      </c>
      <c r="E135" s="38">
        <f>[2]март!E12+[2]фев!E12+[2]янв!E12</f>
        <v>0</v>
      </c>
      <c r="F135" s="38">
        <f>[2]март!F12+[2]фев!F12+[2]янв!F12</f>
        <v>0</v>
      </c>
      <c r="G135" s="38">
        <f>[2]март!G12+[2]фев!G12+[2]янв!G12</f>
        <v>42124.3</v>
      </c>
      <c r="H135" s="38">
        <f>[2]март!H12+[2]фев!H12+[2]янв!H12</f>
        <v>0</v>
      </c>
      <c r="I135" s="38">
        <f>[2]март!J12+[2]фев!J12+[2]янв!J12</f>
        <v>0</v>
      </c>
      <c r="J135" s="38">
        <f>[2]март!K12+[2]фев!K12+[2]янв!K12</f>
        <v>7149.97</v>
      </c>
      <c r="K135" s="38">
        <f>[2]март!L12+[2]фев!L12+[2]янв!L12</f>
        <v>0</v>
      </c>
      <c r="L135" s="38">
        <f>[2]март!M12+[2]фев!M12+[2]янв!M12</f>
        <v>38459.64</v>
      </c>
      <c r="M135" s="38">
        <f>[2]март!N12+[2]фев!N12+[2]янв!N12</f>
        <v>2780</v>
      </c>
      <c r="N135" s="38">
        <f>[2]март!O12+[2]фев!O12+[2]янв!O12</f>
        <v>41239.64</v>
      </c>
      <c r="O135" s="38">
        <f>[2]март!P12+[2]фев!P12+[2]янв!P12</f>
        <v>0</v>
      </c>
      <c r="P135" s="38"/>
      <c r="Q135" s="38">
        <f>[2]март!Q12+[2]фев!Q12+[2]янв!Q12</f>
        <v>0</v>
      </c>
      <c r="R135" s="38">
        <f>[2]март!R12+[2]фев!R12+[2]янв!R12</f>
        <v>14131.37</v>
      </c>
      <c r="S135" s="36">
        <f>C135+F135+G135+I135+J135+K135+N135+O135++R135+Q135+H135</f>
        <v>153740.75</v>
      </c>
    </row>
    <row r="136" spans="1:19">
      <c r="A136" s="25" t="s">
        <v>267</v>
      </c>
      <c r="B136" s="26">
        <v>221</v>
      </c>
      <c r="C136" s="26">
        <f t="shared" si="18"/>
        <v>0</v>
      </c>
      <c r="D136" s="38"/>
      <c r="E136" s="38"/>
      <c r="F136" s="38"/>
      <c r="G136" s="38"/>
      <c r="H136" s="38"/>
      <c r="I136" s="38"/>
      <c r="J136" s="38"/>
      <c r="K136" s="38"/>
      <c r="L136" s="38">
        <f>[2]фев!M13+[2]янв!M13</f>
        <v>0</v>
      </c>
      <c r="M136" s="38">
        <f>[2]фев!N13+[2]янв!N13</f>
        <v>0</v>
      </c>
      <c r="N136" s="38">
        <f>[2]фев!O13+[2]янв!O13</f>
        <v>0</v>
      </c>
      <c r="O136" s="38"/>
      <c r="P136" s="38"/>
      <c r="Q136" s="38"/>
      <c r="R136" s="38"/>
      <c r="S136" s="36">
        <f t="shared" si="21"/>
        <v>0</v>
      </c>
    </row>
    <row r="137" spans="1:19">
      <c r="A137" s="37" t="s">
        <v>25</v>
      </c>
      <c r="B137" s="36">
        <v>222</v>
      </c>
      <c r="C137" s="36">
        <f t="shared" si="18"/>
        <v>0</v>
      </c>
      <c r="D137" s="36">
        <f>D138+D139</f>
        <v>0</v>
      </c>
      <c r="E137" s="36">
        <f t="shared" ref="E137:R137" si="23">E138+E139</f>
        <v>0</v>
      </c>
      <c r="F137" s="36">
        <f t="shared" si="23"/>
        <v>0</v>
      </c>
      <c r="G137" s="36">
        <f>G138+G139</f>
        <v>0</v>
      </c>
      <c r="H137" s="36"/>
      <c r="I137" s="36">
        <f t="shared" si="23"/>
        <v>0</v>
      </c>
      <c r="J137" s="36">
        <f t="shared" si="23"/>
        <v>0</v>
      </c>
      <c r="K137" s="36">
        <f t="shared" si="23"/>
        <v>0</v>
      </c>
      <c r="L137" s="36">
        <f t="shared" si="23"/>
        <v>10900</v>
      </c>
      <c r="M137" s="36">
        <f t="shared" si="23"/>
        <v>0</v>
      </c>
      <c r="N137" s="36">
        <f t="shared" si="23"/>
        <v>10900</v>
      </c>
      <c r="O137" s="36">
        <f t="shared" si="23"/>
        <v>0</v>
      </c>
      <c r="P137" s="36"/>
      <c r="Q137" s="36">
        <f t="shared" si="23"/>
        <v>0</v>
      </c>
      <c r="R137" s="36">
        <f t="shared" si="23"/>
        <v>0</v>
      </c>
      <c r="S137" s="36">
        <f t="shared" si="21"/>
        <v>10900</v>
      </c>
    </row>
    <row r="138" spans="1:19">
      <c r="A138" s="20" t="s">
        <v>26</v>
      </c>
      <c r="B138" s="3">
        <v>222</v>
      </c>
      <c r="C138" s="3">
        <f t="shared" si="18"/>
        <v>0</v>
      </c>
      <c r="D138" s="38">
        <f>[2]март!D14+[2]фев!D15+[2]янв!D15</f>
        <v>0</v>
      </c>
      <c r="E138" s="38">
        <f>[2]март!E14+[2]фев!E15+[2]янв!E15</f>
        <v>0</v>
      </c>
      <c r="F138" s="38">
        <f>[2]март!F14+[2]фев!F15+[2]янв!F15</f>
        <v>0</v>
      </c>
      <c r="G138" s="38">
        <f>[2]март!G14+[2]фев!G15+[2]янв!G15</f>
        <v>0</v>
      </c>
      <c r="H138" s="38"/>
      <c r="I138" s="38">
        <f>[2]март!J14+[2]фев!J15+[2]янв!J15</f>
        <v>0</v>
      </c>
      <c r="J138" s="38">
        <f>[2]март!K14+[2]фев!K15+[2]янв!K15</f>
        <v>0</v>
      </c>
      <c r="K138" s="38">
        <f>[2]март!L14+[2]фев!L15+[2]янв!L15</f>
        <v>0</v>
      </c>
      <c r="L138" s="38">
        <f>[2]март!M14+[2]фев!M15+[2]янв!M15</f>
        <v>10000</v>
      </c>
      <c r="M138" s="38">
        <f>[2]март!N14+[2]фев!N15+[2]янв!N15</f>
        <v>0</v>
      </c>
      <c r="N138" s="38">
        <f>[2]март!O14+[2]фев!O15+[2]янв!O15</f>
        <v>10000</v>
      </c>
      <c r="O138" s="38">
        <f>[2]март!P14+[2]фев!P15+[2]янв!P15</f>
        <v>0</v>
      </c>
      <c r="P138" s="38"/>
      <c r="Q138" s="38">
        <f>[2]март!Q14+[2]фев!Q15+[2]янв!Q15</f>
        <v>0</v>
      </c>
      <c r="R138" s="38">
        <f>[2]март!R14+[2]фев!R15+[2]янв!R15</f>
        <v>0</v>
      </c>
      <c r="S138" s="33">
        <f t="shared" si="21"/>
        <v>10000</v>
      </c>
    </row>
    <row r="139" spans="1:19">
      <c r="A139" s="20" t="s">
        <v>27</v>
      </c>
      <c r="B139" s="3">
        <v>222</v>
      </c>
      <c r="C139" s="3">
        <f t="shared" si="18"/>
        <v>0</v>
      </c>
      <c r="D139" s="38">
        <f>[2]март!D15+[2]фев!D16+[2]янв!D16</f>
        <v>0</v>
      </c>
      <c r="E139" s="38">
        <f>[2]март!E15+[2]фев!E16+[2]янв!E16</f>
        <v>0</v>
      </c>
      <c r="F139" s="38">
        <f>[2]март!F15+[2]фев!F16+[2]янв!F16</f>
        <v>0</v>
      </c>
      <c r="G139" s="38">
        <f>[2]март!G15+[2]фев!G16+[2]янв!G16</f>
        <v>0</v>
      </c>
      <c r="H139" s="38"/>
      <c r="I139" s="38">
        <f>[2]март!J15+[2]фев!J16+[2]янв!J16</f>
        <v>0</v>
      </c>
      <c r="J139" s="38">
        <f>[2]март!K15+[2]фев!K16+[2]янв!K16</f>
        <v>0</v>
      </c>
      <c r="K139" s="38">
        <f>[2]март!L15+[2]фев!L16+[2]янв!L16</f>
        <v>0</v>
      </c>
      <c r="L139" s="38">
        <f>[2]март!M15+[2]фев!M16+[2]янв!M16</f>
        <v>900</v>
      </c>
      <c r="M139" s="38">
        <f>[2]март!N15+[2]фев!N16+[2]янв!N16</f>
        <v>0</v>
      </c>
      <c r="N139" s="38">
        <f>[2]март!O15+[2]фев!O16+[2]янв!O16</f>
        <v>900</v>
      </c>
      <c r="O139" s="38">
        <f>[2]март!P15+[2]фев!P16+[2]янв!P16</f>
        <v>0</v>
      </c>
      <c r="P139" s="38"/>
      <c r="Q139" s="38">
        <f>[2]март!Q15+[2]фев!Q16+[2]янв!Q16</f>
        <v>0</v>
      </c>
      <c r="R139" s="38">
        <f>[2]март!R15+[2]фев!R16+[2]янв!R16</f>
        <v>0</v>
      </c>
      <c r="S139" s="33">
        <f t="shared" si="21"/>
        <v>900</v>
      </c>
    </row>
    <row r="140" spans="1:19">
      <c r="A140" s="37" t="s">
        <v>28</v>
      </c>
      <c r="B140" s="36">
        <v>223</v>
      </c>
      <c r="C140" s="36">
        <f t="shared" si="18"/>
        <v>312582.2</v>
      </c>
      <c r="D140" s="36">
        <f>SUM(D141:D143)</f>
        <v>312582.2</v>
      </c>
      <c r="E140" s="36">
        <f>SUM(E141:E143)</f>
        <v>0</v>
      </c>
      <c r="F140" s="36">
        <f>SUM(F141:F143)</f>
        <v>0</v>
      </c>
      <c r="G140" s="36">
        <f>SUM(G141:G143)</f>
        <v>0</v>
      </c>
      <c r="H140" s="36"/>
      <c r="I140" s="36">
        <f t="shared" ref="I140:R140" si="24">SUM(I141:I143)</f>
        <v>0</v>
      </c>
      <c r="J140" s="36">
        <f t="shared" si="24"/>
        <v>0</v>
      </c>
      <c r="K140" s="36">
        <f t="shared" si="24"/>
        <v>0</v>
      </c>
      <c r="L140" s="36">
        <f t="shared" si="24"/>
        <v>1766108.32</v>
      </c>
      <c r="M140" s="36">
        <f t="shared" si="24"/>
        <v>0</v>
      </c>
      <c r="N140" s="36">
        <f>L140+M140</f>
        <v>1766108.32</v>
      </c>
      <c r="O140" s="36">
        <f t="shared" si="24"/>
        <v>870852.70000000007</v>
      </c>
      <c r="P140" s="36"/>
      <c r="Q140" s="36">
        <f t="shared" si="24"/>
        <v>0</v>
      </c>
      <c r="R140" s="36">
        <f t="shared" si="24"/>
        <v>0</v>
      </c>
      <c r="S140" s="36">
        <f t="shared" si="21"/>
        <v>2949543.22</v>
      </c>
    </row>
    <row r="141" spans="1:19">
      <c r="A141" s="20" t="s">
        <v>29</v>
      </c>
      <c r="B141" s="3">
        <v>223</v>
      </c>
      <c r="C141" s="3">
        <f t="shared" si="18"/>
        <v>141479</v>
      </c>
      <c r="D141" s="38">
        <f>[2]март!D17+[2]фев!D18+[2]янв!D18</f>
        <v>141479</v>
      </c>
      <c r="E141" s="38">
        <f>[2]март!E17+[2]фев!E18+[2]янв!E18</f>
        <v>0</v>
      </c>
      <c r="F141" s="38">
        <f>[2]март!F17+[2]фев!F18+[2]янв!F18</f>
        <v>0</v>
      </c>
      <c r="G141" s="38">
        <f>[2]март!G17+[2]фев!G18+[2]янв!G18</f>
        <v>0</v>
      </c>
      <c r="H141" s="38"/>
      <c r="I141" s="38">
        <f>[2]март!J17+[2]фев!J18+[2]янв!J18</f>
        <v>0</v>
      </c>
      <c r="J141" s="38">
        <f>[2]март!K17+[2]фев!K18+[2]янв!K18</f>
        <v>0</v>
      </c>
      <c r="K141" s="38">
        <f>[2]март!L17+[2]фев!L18+[2]янв!L18</f>
        <v>0</v>
      </c>
      <c r="L141" s="38">
        <f>[2]март!M17+[2]фев!M18+[2]янв!M18</f>
        <v>270000</v>
      </c>
      <c r="M141" s="38">
        <f>[2]март!N17+[2]фев!N18+[2]янв!N18</f>
        <v>0</v>
      </c>
      <c r="N141" s="38">
        <f>[2]март!O17+[2]фев!O18+[2]янв!O18</f>
        <v>270000</v>
      </c>
      <c r="O141" s="38">
        <f>[2]март!P17+[2]фев!P18+[2]янв!P18</f>
        <v>752532.31</v>
      </c>
      <c r="P141" s="38"/>
      <c r="Q141" s="38">
        <f>[2]март!Q17+[2]фев!Q18+[2]янв!Q18</f>
        <v>0</v>
      </c>
      <c r="R141" s="38">
        <f>[2]март!R17+[2]фев!R18+[2]янв!R18</f>
        <v>0</v>
      </c>
      <c r="S141" s="33">
        <f t="shared" si="21"/>
        <v>1164011.31</v>
      </c>
    </row>
    <row r="142" spans="1:19">
      <c r="A142" s="20" t="s">
        <v>30</v>
      </c>
      <c r="B142" s="3">
        <v>223</v>
      </c>
      <c r="C142" s="3">
        <f t="shared" si="18"/>
        <v>158624</v>
      </c>
      <c r="D142" s="38">
        <f>[2]март!D18+[2]фев!D19+[2]янв!D19</f>
        <v>158624</v>
      </c>
      <c r="E142" s="38">
        <f>[2]март!E18+[2]фев!E19+[2]янв!E19</f>
        <v>0</v>
      </c>
      <c r="F142" s="38">
        <f>[2]март!F18+[2]фев!F19+[2]янв!F19</f>
        <v>0</v>
      </c>
      <c r="G142" s="38">
        <f>[2]март!G18+[2]фев!G19+[2]янв!G19</f>
        <v>0</v>
      </c>
      <c r="H142" s="38"/>
      <c r="I142" s="38">
        <f>[2]март!J18+[2]фев!J19+[2]янв!J19</f>
        <v>0</v>
      </c>
      <c r="J142" s="38">
        <f>[2]март!K18+[2]фев!K19+[2]янв!K19</f>
        <v>0</v>
      </c>
      <c r="K142" s="38">
        <f>[2]март!L18+[2]фев!L19+[2]янв!L19</f>
        <v>0</v>
      </c>
      <c r="L142" s="38">
        <f>[2]март!M18+[2]фев!M19+[2]янв!M19</f>
        <v>1124886</v>
      </c>
      <c r="M142" s="38">
        <f>[2]март!N18+[2]фев!N19+[2]янв!N19</f>
        <v>0</v>
      </c>
      <c r="N142" s="38">
        <f>[2]март!O18+[2]фев!O19+[2]янв!O19</f>
        <v>1124886</v>
      </c>
      <c r="O142" s="38">
        <f>[2]март!P18+[2]фев!P19+[2]янв!P19</f>
        <v>96107</v>
      </c>
      <c r="P142" s="38"/>
      <c r="Q142" s="38">
        <f>[2]март!Q18+[2]фев!Q19+[2]янв!Q19</f>
        <v>0</v>
      </c>
      <c r="R142" s="38">
        <f>[2]март!R18+[2]фев!R19+[2]янв!R19</f>
        <v>0</v>
      </c>
      <c r="S142" s="33">
        <f t="shared" si="21"/>
        <v>1379617</v>
      </c>
    </row>
    <row r="143" spans="1:19">
      <c r="A143" s="13" t="s">
        <v>31</v>
      </c>
      <c r="B143" s="3">
        <v>223</v>
      </c>
      <c r="C143" s="3">
        <f t="shared" si="18"/>
        <v>12479.2</v>
      </c>
      <c r="D143" s="38">
        <f>[2]март!D19+[2]фев!D20+[2]янв!D20</f>
        <v>12479.2</v>
      </c>
      <c r="E143" s="38">
        <f>[2]март!E19+[2]фев!E20+[2]янв!E20</f>
        <v>0</v>
      </c>
      <c r="F143" s="38">
        <f>[2]март!F19+[2]фев!F20+[2]янв!F20</f>
        <v>0</v>
      </c>
      <c r="G143" s="38">
        <f>[2]март!G19+[2]фев!G20+[2]янв!G20</f>
        <v>0</v>
      </c>
      <c r="H143" s="38"/>
      <c r="I143" s="38">
        <f>[2]март!J19+[2]фев!J20+[2]янв!J20</f>
        <v>0</v>
      </c>
      <c r="J143" s="38">
        <f>[2]март!K19+[2]фев!K20+[2]янв!K20</f>
        <v>0</v>
      </c>
      <c r="K143" s="38">
        <f>[2]март!L19+[2]фев!L20+[2]янв!L20</f>
        <v>0</v>
      </c>
      <c r="L143" s="38">
        <f>[2]март!M19+[2]фев!M20+[2]янв!M20</f>
        <v>371222.32</v>
      </c>
      <c r="M143" s="38">
        <f>[2]март!N19+[2]фев!N20+[2]янв!N20</f>
        <v>0</v>
      </c>
      <c r="N143" s="38">
        <f>[2]март!O19+[2]фев!O20+[2]янв!O20</f>
        <v>371222.32</v>
      </c>
      <c r="O143" s="38">
        <f>[2]март!P19+[2]фев!P20+[2]янв!P20</f>
        <v>22213.39</v>
      </c>
      <c r="P143" s="38"/>
      <c r="Q143" s="38">
        <f>[2]март!Q19+[2]фев!Q20+[2]янв!Q20</f>
        <v>0</v>
      </c>
      <c r="R143" s="38">
        <f>[2]март!R19+[2]фев!R20+[2]янв!R20</f>
        <v>0</v>
      </c>
      <c r="S143" s="33">
        <f t="shared" si="21"/>
        <v>405914.91000000003</v>
      </c>
    </row>
    <row r="144" spans="1:19">
      <c r="A144" s="22" t="s">
        <v>71</v>
      </c>
      <c r="B144" s="3">
        <v>224</v>
      </c>
      <c r="C144" s="3">
        <f t="shared" si="18"/>
        <v>0</v>
      </c>
      <c r="D144" s="38">
        <f>[2]март!D20+[2]фев!D21+[2]янв!D21</f>
        <v>0</v>
      </c>
      <c r="E144" s="38">
        <f>[2]март!E20+[2]фев!E21+[2]янв!E21</f>
        <v>0</v>
      </c>
      <c r="F144" s="38">
        <f>[2]март!F20+[2]фев!F21+[2]янв!F21</f>
        <v>0</v>
      </c>
      <c r="G144" s="38">
        <f>[2]март!G20+[2]фев!G21+[2]янв!G21</f>
        <v>0</v>
      </c>
      <c r="H144" s="38"/>
      <c r="I144" s="38">
        <f>[2]март!J20+[2]фев!J21+[2]янв!J21</f>
        <v>0</v>
      </c>
      <c r="J144" s="38">
        <f>[2]март!K20+[2]фев!K21+[2]янв!K21</f>
        <v>0</v>
      </c>
      <c r="K144" s="38">
        <f>[2]март!L20+[2]фев!L21+[2]янв!L21</f>
        <v>0</v>
      </c>
      <c r="L144" s="38">
        <f>[2]март!M20+[2]фев!M21+[2]янв!M21</f>
        <v>0</v>
      </c>
      <c r="M144" s="38">
        <f>[2]март!N20+[2]фев!N21+[2]янв!N21</f>
        <v>0</v>
      </c>
      <c r="N144" s="38">
        <f>[2]март!O20+[2]фев!O21+[2]янв!O21</f>
        <v>0</v>
      </c>
      <c r="O144" s="38">
        <f>[2]март!P20+[2]фев!P21+[2]янв!P21</f>
        <v>0</v>
      </c>
      <c r="P144" s="38"/>
      <c r="Q144" s="38">
        <f>[2]март!Q20+[2]фев!Q21+[2]янв!Q21</f>
        <v>0</v>
      </c>
      <c r="R144" s="38">
        <f>[2]март!R20+[2]фев!R21+[2]янв!R21</f>
        <v>0</v>
      </c>
      <c r="S144" s="36">
        <f t="shared" si="21"/>
        <v>0</v>
      </c>
    </row>
    <row r="145" spans="1:19">
      <c r="A145" s="39" t="s">
        <v>32</v>
      </c>
      <c r="B145" s="36">
        <v>225</v>
      </c>
      <c r="C145" s="36">
        <f t="shared" si="18"/>
        <v>7982.53</v>
      </c>
      <c r="D145" s="36">
        <f>SUM(D146:D155)</f>
        <v>7982.53</v>
      </c>
      <c r="E145" s="36">
        <f t="shared" ref="E145:R145" si="25">SUM(E146:E155)</f>
        <v>0</v>
      </c>
      <c r="F145" s="36">
        <f t="shared" si="25"/>
        <v>0</v>
      </c>
      <c r="G145" s="36">
        <f t="shared" si="25"/>
        <v>0</v>
      </c>
      <c r="H145" s="36">
        <f t="shared" si="25"/>
        <v>0</v>
      </c>
      <c r="I145" s="36">
        <f t="shared" si="25"/>
        <v>0</v>
      </c>
      <c r="J145" s="36">
        <f t="shared" si="25"/>
        <v>400</v>
      </c>
      <c r="K145" s="36">
        <f t="shared" si="25"/>
        <v>0</v>
      </c>
      <c r="L145" s="36">
        <f t="shared" si="25"/>
        <v>133743.35999999999</v>
      </c>
      <c r="M145" s="36">
        <f t="shared" si="25"/>
        <v>0</v>
      </c>
      <c r="N145" s="36">
        <f t="shared" si="25"/>
        <v>133743.35999999999</v>
      </c>
      <c r="O145" s="36">
        <f t="shared" si="25"/>
        <v>14296.97</v>
      </c>
      <c r="P145" s="36"/>
      <c r="Q145" s="36">
        <f t="shared" si="25"/>
        <v>0</v>
      </c>
      <c r="R145" s="36">
        <f t="shared" si="25"/>
        <v>2850</v>
      </c>
      <c r="S145" s="36">
        <f>C145+F145+G145+I145+J145+K145+N145+O145++R145+Q145+H145</f>
        <v>159272.85999999999</v>
      </c>
    </row>
    <row r="146" spans="1:19">
      <c r="A146" s="22" t="s">
        <v>33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33">
        <f t="shared" si="21"/>
        <v>0</v>
      </c>
    </row>
    <row r="147" spans="1:19">
      <c r="A147" s="22" t="s">
        <v>34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33">
        <f t="shared" si="21"/>
        <v>146922.86000000002</v>
      </c>
    </row>
    <row r="148" spans="1:19">
      <c r="A148" s="27" t="s">
        <v>155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33">
        <f t="shared" si="21"/>
        <v>400</v>
      </c>
    </row>
    <row r="149" spans="1:19">
      <c r="A149" s="27" t="s">
        <v>170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33">
        <f t="shared" si="21"/>
        <v>0</v>
      </c>
    </row>
    <row r="150" spans="1:19">
      <c r="A150" s="28" t="s">
        <v>75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33">
        <f t="shared" si="21"/>
        <v>0</v>
      </c>
    </row>
    <row r="151" spans="1:19">
      <c r="A151" s="22" t="s">
        <v>155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33">
        <f t="shared" si="21"/>
        <v>4300</v>
      </c>
    </row>
    <row r="152" spans="1:19" ht="13.8">
      <c r="A152" s="29" t="s">
        <v>268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33">
        <f t="shared" si="21"/>
        <v>1300</v>
      </c>
    </row>
    <row r="153" spans="1:19">
      <c r="A153" s="20" t="s">
        <v>156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33">
        <f>C153+F153+G153+I153+J153+K153+N153+O153++R153+Q153+H153</f>
        <v>0</v>
      </c>
    </row>
    <row r="154" spans="1:19">
      <c r="A154" s="27" t="s">
        <v>269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33">
        <f t="shared" si="21"/>
        <v>0</v>
      </c>
    </row>
    <row r="155" spans="1:19">
      <c r="A155" s="22" t="s">
        <v>122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33">
        <f>C155+F155+G155+I155+J155+K155+N155+O155++R155+Q155+H155</f>
        <v>6350</v>
      </c>
    </row>
    <row r="156" spans="1:19">
      <c r="A156" s="37" t="s">
        <v>35</v>
      </c>
      <c r="B156" s="36">
        <v>226</v>
      </c>
      <c r="C156" s="36">
        <f t="shared" si="18"/>
        <v>217184.45</v>
      </c>
      <c r="D156" s="36">
        <f>SUM(D157:D192)</f>
        <v>217184.45</v>
      </c>
      <c r="E156" s="36">
        <f t="shared" ref="E156:R156" si="26">SUM(E157:E192)</f>
        <v>0</v>
      </c>
      <c r="F156" s="36">
        <f t="shared" si="26"/>
        <v>0</v>
      </c>
      <c r="G156" s="36">
        <f t="shared" si="26"/>
        <v>73482.720000000001</v>
      </c>
      <c r="H156" s="36">
        <f t="shared" si="26"/>
        <v>0</v>
      </c>
      <c r="I156" s="36">
        <f t="shared" si="26"/>
        <v>0</v>
      </c>
      <c r="J156" s="36">
        <f>SUM(J157:J192)</f>
        <v>59481</v>
      </c>
      <c r="K156" s="36">
        <f t="shared" si="26"/>
        <v>79000</v>
      </c>
      <c r="L156" s="36">
        <f t="shared" si="26"/>
        <v>460905.85</v>
      </c>
      <c r="M156" s="36">
        <f t="shared" si="26"/>
        <v>30010.29</v>
      </c>
      <c r="N156" s="36">
        <f t="shared" si="26"/>
        <v>487859.42000000004</v>
      </c>
      <c r="O156" s="36">
        <f t="shared" si="26"/>
        <v>0</v>
      </c>
      <c r="P156" s="36"/>
      <c r="Q156" s="36">
        <f t="shared" si="26"/>
        <v>0</v>
      </c>
      <c r="R156" s="36">
        <f t="shared" si="26"/>
        <v>76224</v>
      </c>
      <c r="S156" s="36">
        <f>C156+F156+G156+I156+J156+K156+N156+O156++R156+Q156+H156</f>
        <v>993231.59000000008</v>
      </c>
    </row>
    <row r="157" spans="1:19">
      <c r="A157" s="20" t="s">
        <v>36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33">
        <f t="shared" si="21"/>
        <v>8084</v>
      </c>
    </row>
    <row r="158" spans="1:19">
      <c r="A158" s="20" t="s">
        <v>72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33">
        <f t="shared" si="21"/>
        <v>54529</v>
      </c>
    </row>
    <row r="159" spans="1:19">
      <c r="A159" s="20" t="s">
        <v>157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33">
        <f t="shared" si="21"/>
        <v>0</v>
      </c>
    </row>
    <row r="160" spans="1:19">
      <c r="A160" s="20" t="s">
        <v>158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33">
        <f t="shared" si="21"/>
        <v>0</v>
      </c>
    </row>
    <row r="161" spans="1:19">
      <c r="A161" s="20" t="s">
        <v>37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33">
        <f t="shared" si="21"/>
        <v>0</v>
      </c>
    </row>
    <row r="162" spans="1:19">
      <c r="A162" s="20" t="s">
        <v>38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33">
        <f t="shared" si="21"/>
        <v>0</v>
      </c>
    </row>
    <row r="163" spans="1:19">
      <c r="A163" s="20" t="s">
        <v>123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33">
        <f t="shared" si="21"/>
        <v>16030</v>
      </c>
    </row>
    <row r="164" spans="1:19">
      <c r="A164" s="25" t="s">
        <v>171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33">
        <f t="shared" si="21"/>
        <v>0</v>
      </c>
    </row>
    <row r="165" spans="1:19">
      <c r="A165" s="25" t="s">
        <v>289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33">
        <f t="shared" si="21"/>
        <v>85400</v>
      </c>
    </row>
    <row r="166" spans="1:19">
      <c r="A166" s="20" t="s">
        <v>40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33">
        <f>C166+F166+G166+I166+J166+K166+N166+O166++R166+Q166+H166</f>
        <v>259040</v>
      </c>
    </row>
    <row r="167" spans="1:19">
      <c r="A167" s="20" t="s">
        <v>290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33">
        <f t="shared" si="21"/>
        <v>7000</v>
      </c>
    </row>
    <row r="168" spans="1:19">
      <c r="A168" s="20" t="s">
        <v>39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18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33">
        <f t="shared" si="21"/>
        <v>10653.82</v>
      </c>
    </row>
    <row r="169" spans="1:19">
      <c r="A169" s="25" t="s">
        <v>270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33">
        <f t="shared" si="21"/>
        <v>0</v>
      </c>
    </row>
    <row r="170" spans="1:19">
      <c r="A170" s="20" t="s">
        <v>271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33">
        <f t="shared" si="21"/>
        <v>26902.07</v>
      </c>
    </row>
    <row r="171" spans="1:19">
      <c r="A171" s="25" t="s">
        <v>172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33">
        <f t="shared" si="21"/>
        <v>0</v>
      </c>
    </row>
    <row r="172" spans="1:19">
      <c r="A172" s="20" t="s">
        <v>41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33">
        <f t="shared" si="21"/>
        <v>308012.70000000007</v>
      </c>
    </row>
    <row r="173" spans="1:19">
      <c r="A173" s="20" t="s">
        <v>159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33">
        <f t="shared" si="21"/>
        <v>0</v>
      </c>
    </row>
    <row r="174" spans="1:19">
      <c r="A174" s="20" t="s">
        <v>160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33">
        <f t="shared" si="21"/>
        <v>0</v>
      </c>
    </row>
    <row r="175" spans="1:19">
      <c r="A175" s="20" t="s">
        <v>73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33">
        <f t="shared" si="21"/>
        <v>0</v>
      </c>
    </row>
    <row r="176" spans="1:19">
      <c r="A176" s="20" t="s">
        <v>124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33">
        <f t="shared" si="21"/>
        <v>0</v>
      </c>
    </row>
    <row r="177" spans="1:19">
      <c r="A177" s="20" t="s">
        <v>42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33">
        <f t="shared" si="21"/>
        <v>0</v>
      </c>
    </row>
    <row r="178" spans="1:19">
      <c r="A178" s="20" t="s">
        <v>74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33">
        <f t="shared" si="21"/>
        <v>0</v>
      </c>
    </row>
    <row r="179" spans="1:19">
      <c r="A179" s="20" t="s">
        <v>75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33">
        <f t="shared" si="21"/>
        <v>0</v>
      </c>
    </row>
    <row r="180" spans="1:19">
      <c r="A180" s="20" t="s">
        <v>43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33">
        <f t="shared" si="21"/>
        <v>0</v>
      </c>
    </row>
    <row r="181" spans="1:19">
      <c r="A181" s="25" t="s">
        <v>272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33">
        <f t="shared" si="21"/>
        <v>0</v>
      </c>
    </row>
    <row r="182" spans="1:19">
      <c r="A182" s="20" t="s">
        <v>76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33">
        <f t="shared" si="21"/>
        <v>0</v>
      </c>
    </row>
    <row r="183" spans="1:19">
      <c r="A183" s="20" t="s">
        <v>125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33">
        <f t="shared" si="21"/>
        <v>0</v>
      </c>
    </row>
    <row r="184" spans="1:19">
      <c r="A184" s="25" t="s">
        <v>273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33">
        <f t="shared" si="21"/>
        <v>79000</v>
      </c>
    </row>
    <row r="185" spans="1:19">
      <c r="A185" s="25" t="s">
        <v>173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33">
        <f t="shared" si="21"/>
        <v>0</v>
      </c>
    </row>
    <row r="186" spans="1:19">
      <c r="A186" s="20" t="s">
        <v>126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33">
        <f t="shared" si="21"/>
        <v>0</v>
      </c>
    </row>
    <row r="187" spans="1:19">
      <c r="A187" s="20" t="s">
        <v>161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33">
        <f t="shared" si="21"/>
        <v>138580</v>
      </c>
    </row>
    <row r="188" spans="1:19">
      <c r="A188" s="20" t="s">
        <v>127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33">
        <f t="shared" si="21"/>
        <v>0</v>
      </c>
    </row>
    <row r="189" spans="1:19">
      <c r="A189" s="13" t="s">
        <v>140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33">
        <f t="shared" si="21"/>
        <v>0</v>
      </c>
    </row>
    <row r="190" spans="1:19">
      <c r="A190" s="20" t="s">
        <v>128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33">
        <f t="shared" si="21"/>
        <v>0</v>
      </c>
    </row>
    <row r="191" spans="1:19">
      <c r="A191" s="30" t="s">
        <v>174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36">
        <f t="shared" si="21"/>
        <v>0</v>
      </c>
    </row>
    <row r="192" spans="1:19">
      <c r="A192" s="20" t="s">
        <v>0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33">
        <f t="shared" si="21"/>
        <v>0</v>
      </c>
    </row>
    <row r="193" spans="1:19">
      <c r="A193" s="37" t="s">
        <v>44</v>
      </c>
      <c r="B193" s="36">
        <v>241</v>
      </c>
      <c r="C193" s="33">
        <f t="shared" si="18"/>
        <v>0</v>
      </c>
      <c r="D193" s="36">
        <f>D194+D196+D197</f>
        <v>0</v>
      </c>
      <c r="E193" s="36">
        <f>E194+E196+E197</f>
        <v>0</v>
      </c>
      <c r="F193" s="36">
        <f>F194+F196+F197</f>
        <v>0</v>
      </c>
      <c r="G193" s="36">
        <f>G194+G196+G197+G195</f>
        <v>0</v>
      </c>
      <c r="H193" s="36"/>
      <c r="I193" s="36">
        <f>I194+I196+I197</f>
        <v>0</v>
      </c>
      <c r="J193" s="36">
        <f>J194+J196+J197</f>
        <v>0</v>
      </c>
      <c r="K193" s="36">
        <f>K194+K196+K197+K199</f>
        <v>210627</v>
      </c>
      <c r="L193" s="36">
        <f>L194+L196+L197</f>
        <v>0</v>
      </c>
      <c r="M193" s="36">
        <f>M194+M196+M197</f>
        <v>0</v>
      </c>
      <c r="N193" s="36">
        <f>L193+M193</f>
        <v>0</v>
      </c>
      <c r="O193" s="36">
        <f>O199</f>
        <v>0</v>
      </c>
      <c r="P193" s="36"/>
      <c r="Q193" s="36">
        <f>Q194+Q196+Q197</f>
        <v>0</v>
      </c>
      <c r="R193" s="36">
        <f>R194+R196+R197</f>
        <v>0</v>
      </c>
      <c r="S193" s="36">
        <f t="shared" si="21"/>
        <v>210627</v>
      </c>
    </row>
    <row r="194" spans="1:19">
      <c r="A194" s="20" t="s">
        <v>45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36">
        <f t="shared" ref="S194:S219" si="27">C194+F194+G194+I194+J194+K194+N194+O194++R194+Q194</f>
        <v>0</v>
      </c>
    </row>
    <row r="195" spans="1:19">
      <c r="A195" s="20" t="s">
        <v>77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36">
        <f t="shared" si="27"/>
        <v>0</v>
      </c>
    </row>
    <row r="196" spans="1:19">
      <c r="A196" s="20" t="s">
        <v>46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33">
        <f t="shared" si="27"/>
        <v>150627</v>
      </c>
    </row>
    <row r="197" spans="1:19">
      <c r="A197" s="20" t="s">
        <v>34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36">
        <f t="shared" si="27"/>
        <v>60000</v>
      </c>
    </row>
    <row r="198" spans="1:19">
      <c r="A198" s="23" t="s">
        <v>291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36">
        <f t="shared" si="27"/>
        <v>5000</v>
      </c>
    </row>
    <row r="199" spans="1:19">
      <c r="A199" s="23" t="s">
        <v>47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6">
        <f t="shared" si="27"/>
        <v>0</v>
      </c>
    </row>
    <row r="200" spans="1:19">
      <c r="A200" s="7" t="s">
        <v>49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36">
        <f t="shared" si="27"/>
        <v>0</v>
      </c>
    </row>
    <row r="201" spans="1:19">
      <c r="A201" s="7" t="s">
        <v>50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36">
        <f t="shared" si="27"/>
        <v>0</v>
      </c>
    </row>
    <row r="202" spans="1:19">
      <c r="A202" s="22" t="s">
        <v>51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36">
        <f t="shared" si="27"/>
        <v>0</v>
      </c>
    </row>
    <row r="203" spans="1:19">
      <c r="A203" s="7" t="s">
        <v>162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33">
        <f t="shared" si="27"/>
        <v>0</v>
      </c>
    </row>
    <row r="204" spans="1:19">
      <c r="A204" s="22" t="s">
        <v>163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33">
        <f t="shared" si="27"/>
        <v>0</v>
      </c>
    </row>
    <row r="205" spans="1:19">
      <c r="A205" s="22" t="s">
        <v>52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36">
        <f t="shared" si="27"/>
        <v>0</v>
      </c>
    </row>
    <row r="206" spans="1:19">
      <c r="A206" s="37" t="s">
        <v>0</v>
      </c>
      <c r="B206" s="36">
        <v>290</v>
      </c>
      <c r="C206" s="36">
        <f t="shared" si="18"/>
        <v>43249</v>
      </c>
      <c r="D206" s="36">
        <f>SUM(D207:D217)</f>
        <v>43249</v>
      </c>
      <c r="E206" s="36">
        <f t="shared" ref="E206:R206" si="29">SUM(E207:E217)</f>
        <v>0</v>
      </c>
      <c r="F206" s="36">
        <f t="shared" si="29"/>
        <v>0</v>
      </c>
      <c r="G206" s="36">
        <f t="shared" si="29"/>
        <v>576</v>
      </c>
      <c r="H206" s="36"/>
      <c r="I206" s="36">
        <f t="shared" si="29"/>
        <v>0</v>
      </c>
      <c r="J206" s="36">
        <f t="shared" si="29"/>
        <v>477</v>
      </c>
      <c r="K206" s="36">
        <f t="shared" si="29"/>
        <v>0</v>
      </c>
      <c r="L206" s="36">
        <f>SUM(L207:L217)</f>
        <v>394865</v>
      </c>
      <c r="M206" s="36">
        <f t="shared" si="29"/>
        <v>0</v>
      </c>
      <c r="N206" s="36">
        <f t="shared" si="29"/>
        <v>360865</v>
      </c>
      <c r="O206" s="36">
        <f t="shared" si="29"/>
        <v>48063</v>
      </c>
      <c r="P206" s="36"/>
      <c r="Q206" s="36">
        <f t="shared" si="29"/>
        <v>34900</v>
      </c>
      <c r="R206" s="36">
        <f t="shared" si="29"/>
        <v>1796</v>
      </c>
      <c r="S206" s="36">
        <f t="shared" si="27"/>
        <v>489926</v>
      </c>
    </row>
    <row r="207" spans="1:19">
      <c r="A207" s="20" t="s">
        <v>53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33">
        <f t="shared" si="27"/>
        <v>149526</v>
      </c>
    </row>
    <row r="208" spans="1:19">
      <c r="A208" s="20" t="s">
        <v>54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33">
        <f t="shared" si="27"/>
        <v>8500</v>
      </c>
    </row>
    <row r="209" spans="1:19">
      <c r="A209" s="20" t="s">
        <v>55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33">
        <f t="shared" si="27"/>
        <v>32000</v>
      </c>
    </row>
    <row r="210" spans="1:19">
      <c r="A210" s="20" t="s">
        <v>164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33">
        <f t="shared" si="27"/>
        <v>400</v>
      </c>
    </row>
    <row r="211" spans="1:19">
      <c r="A211" s="20" t="s">
        <v>141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33">
        <f t="shared" si="27"/>
        <v>0</v>
      </c>
    </row>
    <row r="212" spans="1:19">
      <c r="A212" s="20" t="s">
        <v>129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33">
        <f t="shared" si="27"/>
        <v>0</v>
      </c>
    </row>
    <row r="213" spans="1:19">
      <c r="A213" s="20" t="s">
        <v>131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33">
        <f t="shared" si="27"/>
        <v>0</v>
      </c>
    </row>
    <row r="214" spans="1:19">
      <c r="A214" s="20" t="s">
        <v>142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33">
        <f t="shared" si="27"/>
        <v>0</v>
      </c>
    </row>
    <row r="215" spans="1:19">
      <c r="A215" s="20" t="s">
        <v>56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33">
        <f t="shared" si="27"/>
        <v>0</v>
      </c>
    </row>
    <row r="216" spans="1:19">
      <c r="A216" s="20" t="s">
        <v>57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33">
        <f t="shared" si="27"/>
        <v>103500</v>
      </c>
    </row>
    <row r="217" spans="1:19">
      <c r="A217" s="20" t="s">
        <v>292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33">
        <f>C217+F217+G217+I217+J217+K217+N217+O217++R217+Q217</f>
        <v>196000</v>
      </c>
    </row>
    <row r="218" spans="1:19">
      <c r="A218" s="31" t="s">
        <v>175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33">
        <f t="shared" si="27"/>
        <v>0</v>
      </c>
    </row>
    <row r="219" spans="1:19">
      <c r="A219" s="19" t="s">
        <v>176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33">
        <f t="shared" si="27"/>
        <v>94015</v>
      </c>
    </row>
    <row r="220" spans="1:19">
      <c r="A220" s="19" t="s">
        <v>130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33">
        <f>C220+F220+G220+I220+J220+K220+N220+O220++R220+Q220+H220</f>
        <v>0</v>
      </c>
    </row>
    <row r="221" spans="1:19">
      <c r="A221" s="20" t="s">
        <v>78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33">
        <f>C221+F221+G221+I221+J221+K221+N221+O221++R221+Q221</f>
        <v>100100</v>
      </c>
    </row>
    <row r="222" spans="1:19">
      <c r="A222" s="31" t="s">
        <v>274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36">
        <f>C222+F222+G222+I222+J222+K222+N222+O222++R222+Q222</f>
        <v>15000</v>
      </c>
    </row>
    <row r="223" spans="1:19">
      <c r="A223" s="37" t="s">
        <v>58</v>
      </c>
      <c r="B223" s="36">
        <v>340</v>
      </c>
      <c r="C223" s="36">
        <f t="shared" si="18"/>
        <v>173845</v>
      </c>
      <c r="D223" s="36">
        <f>SUM(D224:D238)</f>
        <v>173845</v>
      </c>
      <c r="E223" s="36">
        <f>SUM(E224:E238)</f>
        <v>0</v>
      </c>
      <c r="F223" s="36">
        <f>SUM(F224:F238)</f>
        <v>0</v>
      </c>
      <c r="G223" s="36">
        <f t="shared" ref="G223:Q223" si="30">SUM(G224:G238)</f>
        <v>23930</v>
      </c>
      <c r="H223" s="36">
        <f t="shared" si="30"/>
        <v>0</v>
      </c>
      <c r="I223" s="36">
        <f t="shared" si="30"/>
        <v>0</v>
      </c>
      <c r="J223" s="36">
        <f>SUM(J224:J238)</f>
        <v>25500</v>
      </c>
      <c r="K223" s="36">
        <f t="shared" si="30"/>
        <v>0</v>
      </c>
      <c r="L223" s="36">
        <f>SUM(L224:L238)</f>
        <v>470535</v>
      </c>
      <c r="M223" s="36">
        <f t="shared" si="30"/>
        <v>0</v>
      </c>
      <c r="N223" s="36">
        <f>L223+M223</f>
        <v>470535</v>
      </c>
      <c r="O223" s="36">
        <f t="shared" si="30"/>
        <v>0</v>
      </c>
      <c r="P223" s="36"/>
      <c r="Q223" s="36">
        <f t="shared" si="30"/>
        <v>0</v>
      </c>
      <c r="R223" s="36">
        <f>SUM(R224:R238)</f>
        <v>40800</v>
      </c>
      <c r="S223" s="36">
        <f>C223+F223+G223+I223+J223+K223+N223+O223++R223+Q223+H223</f>
        <v>734610</v>
      </c>
    </row>
    <row r="224" spans="1:19">
      <c r="A224" s="20" t="s">
        <v>59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33">
        <f t="shared" ref="S224:S229" si="31">C224+F224+G224+I224+J224+K224+N224+O224++R224+Q224</f>
        <v>10000</v>
      </c>
    </row>
    <row r="225" spans="1:19">
      <c r="A225" s="20" t="s">
        <v>60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33">
        <f t="shared" si="31"/>
        <v>300000</v>
      </c>
    </row>
    <row r="226" spans="1:19">
      <c r="A226" s="20" t="s">
        <v>61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33">
        <f t="shared" si="31"/>
        <v>36500</v>
      </c>
    </row>
    <row r="227" spans="1:19">
      <c r="A227" s="20" t="s">
        <v>62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33">
        <f t="shared" si="31"/>
        <v>133600</v>
      </c>
    </row>
    <row r="228" spans="1:19">
      <c r="A228" s="20" t="s">
        <v>177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33">
        <f t="shared" si="31"/>
        <v>12000</v>
      </c>
    </row>
    <row r="229" spans="1:19">
      <c r="A229" s="20" t="s">
        <v>63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33">
        <f t="shared" si="31"/>
        <v>46385</v>
      </c>
    </row>
    <row r="230" spans="1:19">
      <c r="A230" s="20" t="s">
        <v>165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33">
        <f t="shared" ref="S230:S239" si="33">C230+F230+G230+I230+J230+K230+N230+O230++R230+Q230+H230</f>
        <v>0</v>
      </c>
    </row>
    <row r="231" spans="1:19">
      <c r="A231" s="20" t="s">
        <v>64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33">
        <f t="shared" si="33"/>
        <v>52325</v>
      </c>
    </row>
    <row r="232" spans="1:19">
      <c r="A232" s="20" t="s">
        <v>65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33">
        <f t="shared" si="33"/>
        <v>36300</v>
      </c>
    </row>
    <row r="233" spans="1:19">
      <c r="A233" s="20" t="s">
        <v>78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33">
        <f t="shared" si="33"/>
        <v>0</v>
      </c>
    </row>
    <row r="234" spans="1:19">
      <c r="A234" s="25" t="s">
        <v>275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33">
        <f t="shared" si="33"/>
        <v>0</v>
      </c>
    </row>
    <row r="235" spans="1:19">
      <c r="A235" s="25" t="s">
        <v>178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33">
        <f t="shared" si="33"/>
        <v>0</v>
      </c>
    </row>
    <row r="236" spans="1:19">
      <c r="A236" s="20" t="s">
        <v>66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33">
        <f t="shared" si="33"/>
        <v>107500</v>
      </c>
    </row>
    <row r="237" spans="1:19">
      <c r="A237" s="20" t="s">
        <v>79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36">
        <f t="shared" si="33"/>
        <v>0</v>
      </c>
    </row>
    <row r="238" spans="1:19">
      <c r="A238" s="20" t="s">
        <v>67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36">
        <f t="shared" si="33"/>
        <v>0</v>
      </c>
    </row>
    <row r="239" spans="1:19">
      <c r="A239" s="20" t="s">
        <v>68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6">
        <f t="shared" si="33"/>
        <v>0</v>
      </c>
    </row>
    <row r="240" spans="1:19">
      <c r="A240" s="40" t="s">
        <v>69</v>
      </c>
      <c r="B240" s="40"/>
      <c r="C240" s="41">
        <f t="shared" ref="C240:O240" si="34">C127+C222+C223+C221+C220+C219+C218</f>
        <v>2117717.6500000004</v>
      </c>
      <c r="D240" s="41">
        <f>D127+D222+D223+D221+D220+D219+D218</f>
        <v>2117717.6500000004</v>
      </c>
      <c r="E240" s="41">
        <f t="shared" si="34"/>
        <v>0</v>
      </c>
      <c r="F240" s="41">
        <f t="shared" si="34"/>
        <v>0</v>
      </c>
      <c r="G240" s="42">
        <f t="shared" si="34"/>
        <v>286510.02</v>
      </c>
      <c r="H240" s="41">
        <f t="shared" si="34"/>
        <v>0</v>
      </c>
      <c r="I240" s="41">
        <f t="shared" si="34"/>
        <v>0</v>
      </c>
      <c r="J240" s="42">
        <f t="shared" si="34"/>
        <v>252955.97</v>
      </c>
      <c r="K240" s="41">
        <f t="shared" si="34"/>
        <v>394727</v>
      </c>
      <c r="L240" s="41">
        <f t="shared" si="34"/>
        <v>3290517.17</v>
      </c>
      <c r="M240" s="42">
        <f t="shared" si="34"/>
        <v>47190.29</v>
      </c>
      <c r="N240" s="42">
        <f t="shared" si="34"/>
        <v>3337707.46</v>
      </c>
      <c r="O240" s="42">
        <f t="shared" si="34"/>
        <v>933212.67</v>
      </c>
      <c r="P240" s="42"/>
      <c r="Q240" s="42">
        <f>Q127+Q222+Q223+Q221+Q220+Q219+Q218</f>
        <v>34900</v>
      </c>
      <c r="R240" s="42">
        <f>R127+R222+R223+R221+R220+R219+R218</f>
        <v>229608.37</v>
      </c>
      <c r="S240" s="42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6">
        <f>R240-R241</f>
        <v>0</v>
      </c>
      <c r="S242" s="8">
        <f>S240-S241</f>
        <v>-400.00000000093132</v>
      </c>
    </row>
    <row r="243" spans="1:19" ht="13.8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8" thickBot="1">
      <c r="A244" s="11"/>
      <c r="D244" s="4"/>
      <c r="G244" s="15"/>
      <c r="H244" s="15"/>
      <c r="I244" s="15"/>
      <c r="J244" s="24"/>
      <c r="L244" s="17"/>
      <c r="O244" s="221" t="s">
        <v>166</v>
      </c>
      <c r="P244" s="222"/>
      <c r="Q244" s="222"/>
      <c r="R244" s="223"/>
      <c r="S244" s="12">
        <f>S240</f>
        <v>7587339.1399999997</v>
      </c>
    </row>
    <row r="245" spans="1:19" ht="13.8" thickBot="1">
      <c r="A245" s="11"/>
      <c r="O245" s="221" t="s">
        <v>293</v>
      </c>
      <c r="P245" s="222"/>
      <c r="Q245" s="222"/>
      <c r="R245" s="223"/>
      <c r="S245" s="12">
        <f>N124+S124-S240</f>
        <v>548910.6400000006</v>
      </c>
    </row>
    <row r="246" spans="1:19">
      <c r="S246" s="4"/>
    </row>
    <row r="247" spans="1:19">
      <c r="S247" s="17"/>
    </row>
  </sheetData>
  <mergeCells count="46">
    <mergeCell ref="G125:G126"/>
    <mergeCell ref="H125:H126"/>
    <mergeCell ref="S125:S126"/>
    <mergeCell ref="O244:R244"/>
    <mergeCell ref="N125:N126"/>
    <mergeCell ref="O125:O126"/>
    <mergeCell ref="Q125:Q126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S3:S4"/>
    <mergeCell ref="O122:R122"/>
    <mergeCell ref="O123:R123"/>
    <mergeCell ref="N3:N4"/>
    <mergeCell ref="O3:O4"/>
    <mergeCell ref="Q3:Q4"/>
    <mergeCell ref="R3:R4"/>
  </mergeCells>
  <phoneticPr fontId="1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09375" defaultRowHeight="13.2"/>
  <cols>
    <col min="1" max="1" width="4.44140625" style="55" customWidth="1"/>
    <col min="2" max="3" width="9.109375" style="55"/>
    <col min="4" max="4" width="7.109375" style="55" customWidth="1"/>
    <col min="5" max="5" width="9.109375" style="55" customWidth="1"/>
    <col min="6" max="6" width="6.33203125" style="55" customWidth="1"/>
    <col min="7" max="7" width="4" style="89" customWidth="1"/>
    <col min="8" max="8" width="0.88671875" style="55" customWidth="1"/>
    <col min="9" max="9" width="7.88671875" style="55" customWidth="1"/>
    <col min="10" max="10" width="6.33203125" style="55" customWidth="1"/>
    <col min="11" max="11" width="3.33203125" style="55" customWidth="1"/>
    <col min="12" max="12" width="6" style="55" customWidth="1"/>
    <col min="13" max="13" width="7.88671875" style="55" customWidth="1"/>
    <col min="14" max="14" width="7" style="55" customWidth="1"/>
    <col min="15" max="15" width="3" style="55" customWidth="1"/>
    <col min="16" max="16" width="6.33203125" style="55" customWidth="1"/>
    <col min="17" max="17" width="8.44140625" style="55" customWidth="1"/>
    <col min="18" max="18" width="6.6640625" style="55" customWidth="1"/>
    <col min="19" max="19" width="4" style="55" customWidth="1"/>
    <col min="20" max="20" width="6.109375" style="55" customWidth="1"/>
    <col min="21" max="21" width="8" style="55" customWidth="1"/>
    <col min="22" max="22" width="6.44140625" style="55" customWidth="1"/>
    <col min="23" max="23" width="4" style="55" customWidth="1"/>
    <col min="24" max="24" width="5.44140625" style="55" customWidth="1"/>
    <col min="25" max="25" width="7.44140625" style="55" customWidth="1"/>
    <col min="26" max="26" width="6.5546875" style="55" customWidth="1"/>
    <col min="27" max="27" width="4" style="55" customWidth="1"/>
    <col min="28" max="28" width="5.6640625" style="55" customWidth="1"/>
    <col min="29" max="29" width="8" style="55" customWidth="1"/>
    <col min="30" max="30" width="7.33203125" style="55" customWidth="1"/>
    <col min="31" max="31" width="4" style="55" customWidth="1"/>
    <col min="32" max="32" width="6.44140625" style="55" customWidth="1"/>
    <col min="33" max="33" width="8.88671875" style="55" customWidth="1"/>
    <col min="34" max="34" width="8.44140625" style="55" customWidth="1"/>
    <col min="35" max="35" width="4" style="55" customWidth="1"/>
    <col min="36" max="36" width="6.44140625" style="55" customWidth="1"/>
    <col min="37" max="37" width="5.6640625" style="55" customWidth="1"/>
    <col min="38" max="38" width="6.88671875" style="55" customWidth="1"/>
    <col min="39" max="39" width="4" style="55" customWidth="1"/>
    <col min="40" max="40" width="4.6640625" style="55" customWidth="1"/>
    <col min="41" max="41" width="5.6640625" style="55" customWidth="1"/>
    <col min="42" max="42" width="7.33203125" style="55" customWidth="1"/>
    <col min="43" max="43" width="4" style="55" customWidth="1"/>
    <col min="44" max="44" width="4.44140625" style="55" customWidth="1"/>
    <col min="45" max="45" width="5.44140625" style="55" customWidth="1"/>
    <col min="46" max="46" width="6" style="55" customWidth="1"/>
    <col min="47" max="47" width="4" style="55" customWidth="1"/>
    <col min="48" max="48" width="5.109375" style="55" customWidth="1"/>
    <col min="49" max="49" width="7.109375" style="55" customWidth="1"/>
    <col min="50" max="50" width="5.44140625" style="55" customWidth="1"/>
    <col min="51" max="51" width="3.6640625" style="55" customWidth="1"/>
    <col min="52" max="52" width="5.44140625" style="55" customWidth="1"/>
    <col min="53" max="53" width="8.6640625" style="55" customWidth="1"/>
    <col min="54" max="54" width="6.88671875" style="55" customWidth="1"/>
    <col min="55" max="55" width="4" style="55" customWidth="1"/>
    <col min="56" max="56" width="4.6640625" style="55" customWidth="1"/>
    <col min="57" max="57" width="6" style="55" customWidth="1"/>
    <col min="58" max="58" width="6.109375" style="55" customWidth="1"/>
    <col min="59" max="60" width="4" style="55" customWidth="1"/>
    <col min="61" max="61" width="5" style="55" customWidth="1"/>
    <col min="62" max="64" width="4" style="55" customWidth="1"/>
    <col min="65" max="65" width="6" style="55" customWidth="1"/>
    <col min="66" max="66" width="4.6640625" style="55" customWidth="1"/>
    <col min="67" max="67" width="3.88671875" style="55" customWidth="1"/>
    <col min="68" max="68" width="4" style="55" customWidth="1"/>
    <col min="69" max="69" width="5" style="55" customWidth="1"/>
    <col min="70" max="70" width="4.6640625" style="55" customWidth="1"/>
    <col min="71" max="71" width="5" style="55" customWidth="1"/>
    <col min="72" max="72" width="4" style="55" customWidth="1"/>
    <col min="73" max="73" width="5.109375" style="55" customWidth="1"/>
    <col min="74" max="74" width="6.5546875" style="55" customWidth="1"/>
    <col min="75" max="75" width="4" style="55" customWidth="1"/>
    <col min="76" max="76" width="5" style="90" customWidth="1"/>
    <col min="77" max="77" width="4.5546875" style="71" customWidth="1"/>
    <col min="78" max="78" width="4.44140625" style="71" customWidth="1"/>
    <col min="79" max="80" width="4" style="71" customWidth="1"/>
    <col min="81" max="81" width="6" style="71" customWidth="1"/>
    <col min="82" max="82" width="4.44140625" style="71" customWidth="1"/>
    <col min="83" max="84" width="4" style="71" customWidth="1"/>
    <col min="85" max="85" width="8.88671875" style="55" customWidth="1"/>
    <col min="86" max="86" width="7.44140625" style="55" customWidth="1"/>
    <col min="87" max="87" width="4" style="55" customWidth="1"/>
    <col min="88" max="88" width="7" style="55" customWidth="1"/>
    <col min="89" max="92" width="9.109375" style="55" customWidth="1"/>
    <col min="93" max="16384" width="9.109375" style="55"/>
  </cols>
  <sheetData>
    <row r="1" spans="1:128" ht="17.399999999999999">
      <c r="A1" s="235" t="s">
        <v>369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1"/>
      <c r="DR1" s="71"/>
      <c r="DS1" s="71"/>
      <c r="DT1" s="71"/>
      <c r="DU1" s="71"/>
      <c r="DV1" s="71"/>
      <c r="DW1" s="71"/>
      <c r="DX1" s="71"/>
    </row>
    <row r="2" spans="1:128" s="73" customForma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70"/>
      <c r="Y2" s="138"/>
      <c r="Z2" s="138"/>
      <c r="AA2" s="70"/>
      <c r="AB2" s="70"/>
      <c r="AC2" s="138"/>
      <c r="AD2" s="138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138"/>
      <c r="BR2" s="138"/>
      <c r="BS2" s="70"/>
      <c r="BT2" s="70"/>
      <c r="BU2" s="138"/>
      <c r="BV2" s="138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 t="s">
        <v>144</v>
      </c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1"/>
      <c r="DR2" s="71"/>
      <c r="DS2" s="71"/>
      <c r="DT2" s="71"/>
      <c r="DU2" s="71"/>
      <c r="DV2" s="71"/>
      <c r="DW2" s="71"/>
      <c r="DX2" s="71"/>
    </row>
    <row r="3" spans="1:128" s="75" customFormat="1" ht="54" customHeight="1">
      <c r="A3" s="154"/>
      <c r="B3" s="154"/>
      <c r="C3" s="154"/>
      <c r="D3" s="154"/>
      <c r="E3" s="236" t="s">
        <v>80</v>
      </c>
      <c r="F3" s="236"/>
      <c r="G3" s="236"/>
      <c r="H3" s="236"/>
      <c r="I3" s="236" t="s">
        <v>81</v>
      </c>
      <c r="J3" s="236"/>
      <c r="K3" s="236"/>
      <c r="L3" s="236"/>
      <c r="M3" s="236" t="s">
        <v>82</v>
      </c>
      <c r="N3" s="236"/>
      <c r="O3" s="236"/>
      <c r="P3" s="236"/>
      <c r="Q3" s="236" t="s">
        <v>83</v>
      </c>
      <c r="R3" s="236"/>
      <c r="S3" s="236"/>
      <c r="T3" s="236"/>
      <c r="U3" s="236" t="s">
        <v>84</v>
      </c>
      <c r="V3" s="236"/>
      <c r="W3" s="236"/>
      <c r="X3" s="236"/>
      <c r="Y3" s="236" t="s">
        <v>85</v>
      </c>
      <c r="Z3" s="236"/>
      <c r="AA3" s="236"/>
      <c r="AB3" s="236"/>
      <c r="AC3" s="236" t="s">
        <v>86</v>
      </c>
      <c r="AD3" s="236"/>
      <c r="AE3" s="236"/>
      <c r="AF3" s="236"/>
      <c r="AG3" s="237" t="s">
        <v>87</v>
      </c>
      <c r="AH3" s="238"/>
      <c r="AI3" s="238"/>
      <c r="AJ3" s="239"/>
      <c r="AK3" s="240" t="s">
        <v>167</v>
      </c>
      <c r="AL3" s="241"/>
      <c r="AM3" s="241"/>
      <c r="AN3" s="242"/>
      <c r="AO3" s="240" t="s">
        <v>278</v>
      </c>
      <c r="AP3" s="241"/>
      <c r="AQ3" s="241"/>
      <c r="AR3" s="242"/>
      <c r="AS3" s="240" t="s">
        <v>279</v>
      </c>
      <c r="AT3" s="241"/>
      <c r="AU3" s="241"/>
      <c r="AV3" s="242"/>
      <c r="AW3" s="240" t="s">
        <v>280</v>
      </c>
      <c r="AX3" s="241"/>
      <c r="AY3" s="241"/>
      <c r="AZ3" s="242"/>
      <c r="BA3" s="237" t="s">
        <v>282</v>
      </c>
      <c r="BB3" s="238"/>
      <c r="BC3" s="238"/>
      <c r="BD3" s="239"/>
      <c r="BE3" s="240" t="s">
        <v>362</v>
      </c>
      <c r="BF3" s="241"/>
      <c r="BG3" s="241"/>
      <c r="BH3" s="242"/>
      <c r="BI3" s="240" t="s">
        <v>297</v>
      </c>
      <c r="BJ3" s="241"/>
      <c r="BK3" s="241"/>
      <c r="BL3" s="242"/>
      <c r="BM3" s="240" t="s">
        <v>281</v>
      </c>
      <c r="BN3" s="241"/>
      <c r="BO3" s="241"/>
      <c r="BP3" s="242"/>
      <c r="BQ3" s="236" t="s">
        <v>4</v>
      </c>
      <c r="BR3" s="236"/>
      <c r="BS3" s="236"/>
      <c r="BT3" s="236"/>
      <c r="BU3" s="236" t="s">
        <v>368</v>
      </c>
      <c r="BV3" s="236"/>
      <c r="BW3" s="236"/>
      <c r="BX3" s="240"/>
      <c r="BY3" s="240" t="s">
        <v>276</v>
      </c>
      <c r="BZ3" s="241"/>
      <c r="CA3" s="241"/>
      <c r="CB3" s="242"/>
      <c r="CC3" s="240" t="s">
        <v>365</v>
      </c>
      <c r="CD3" s="241"/>
      <c r="CE3" s="241"/>
      <c r="CF3" s="242"/>
      <c r="CG3" s="237" t="s">
        <v>88</v>
      </c>
      <c r="CH3" s="238"/>
      <c r="CI3" s="238"/>
      <c r="CJ3" s="239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</row>
    <row r="4" spans="1:128" s="75" customFormat="1" ht="27" customHeight="1">
      <c r="A4" s="76" t="s">
        <v>89</v>
      </c>
      <c r="B4" s="154" t="s">
        <v>90</v>
      </c>
      <c r="C4" s="154"/>
      <c r="D4" s="154"/>
      <c r="E4" s="77" t="s">
        <v>1</v>
      </c>
      <c r="F4" s="77" t="s">
        <v>2</v>
      </c>
      <c r="G4" s="77" t="s">
        <v>3</v>
      </c>
      <c r="H4" s="77" t="s">
        <v>91</v>
      </c>
      <c r="I4" s="77" t="s">
        <v>1</v>
      </c>
      <c r="J4" s="77" t="s">
        <v>2</v>
      </c>
      <c r="K4" s="77" t="s">
        <v>3</v>
      </c>
      <c r="L4" s="77" t="s">
        <v>91</v>
      </c>
      <c r="M4" s="77" t="s">
        <v>1</v>
      </c>
      <c r="N4" s="77" t="s">
        <v>2</v>
      </c>
      <c r="O4" s="77" t="s">
        <v>3</v>
      </c>
      <c r="P4" s="77" t="s">
        <v>92</v>
      </c>
      <c r="Q4" s="77" t="s">
        <v>1</v>
      </c>
      <c r="R4" s="77" t="s">
        <v>2</v>
      </c>
      <c r="S4" s="77" t="s">
        <v>3</v>
      </c>
      <c r="T4" s="77" t="s">
        <v>91</v>
      </c>
      <c r="U4" s="77" t="s">
        <v>1</v>
      </c>
      <c r="V4" s="77" t="s">
        <v>2</v>
      </c>
      <c r="W4" s="77" t="s">
        <v>3</v>
      </c>
      <c r="X4" s="77" t="s">
        <v>91</v>
      </c>
      <c r="Y4" s="77" t="s">
        <v>1</v>
      </c>
      <c r="Z4" s="77" t="s">
        <v>2</v>
      </c>
      <c r="AA4" s="77" t="s">
        <v>3</v>
      </c>
      <c r="AB4" s="77" t="s">
        <v>132</v>
      </c>
      <c r="AC4" s="77" t="s">
        <v>1</v>
      </c>
      <c r="AD4" s="77" t="s">
        <v>2</v>
      </c>
      <c r="AE4" s="77" t="s">
        <v>3</v>
      </c>
      <c r="AF4" s="77" t="s">
        <v>91</v>
      </c>
      <c r="AG4" s="139" t="s">
        <v>1</v>
      </c>
      <c r="AH4" s="139" t="s">
        <v>2</v>
      </c>
      <c r="AI4" s="139" t="s">
        <v>3</v>
      </c>
      <c r="AJ4" s="139" t="s">
        <v>91</v>
      </c>
      <c r="AK4" s="77" t="s">
        <v>1</v>
      </c>
      <c r="AL4" s="77" t="s">
        <v>2</v>
      </c>
      <c r="AM4" s="77" t="s">
        <v>3</v>
      </c>
      <c r="AN4" s="77" t="s">
        <v>91</v>
      </c>
      <c r="AO4" s="77" t="s">
        <v>1</v>
      </c>
      <c r="AP4" s="77" t="s">
        <v>2</v>
      </c>
      <c r="AQ4" s="77" t="s">
        <v>3</v>
      </c>
      <c r="AR4" s="77" t="s">
        <v>91</v>
      </c>
      <c r="AS4" s="77" t="s">
        <v>1</v>
      </c>
      <c r="AT4" s="77" t="s">
        <v>2</v>
      </c>
      <c r="AU4" s="77" t="s">
        <v>3</v>
      </c>
      <c r="AV4" s="77" t="s">
        <v>91</v>
      </c>
      <c r="AW4" s="77" t="s">
        <v>1</v>
      </c>
      <c r="AX4" s="77" t="s">
        <v>2</v>
      </c>
      <c r="AY4" s="77" t="s">
        <v>3</v>
      </c>
      <c r="AZ4" s="77" t="s">
        <v>91</v>
      </c>
      <c r="BA4" s="139" t="s">
        <v>1</v>
      </c>
      <c r="BB4" s="139" t="s">
        <v>2</v>
      </c>
      <c r="BC4" s="139" t="s">
        <v>3</v>
      </c>
      <c r="BD4" s="139" t="s">
        <v>91</v>
      </c>
      <c r="BE4" s="77" t="s">
        <v>1</v>
      </c>
      <c r="BF4" s="77" t="s">
        <v>2</v>
      </c>
      <c r="BG4" s="77" t="s">
        <v>3</v>
      </c>
      <c r="BH4" s="77" t="s">
        <v>91</v>
      </c>
      <c r="BI4" s="77" t="s">
        <v>1</v>
      </c>
      <c r="BJ4" s="77" t="s">
        <v>2</v>
      </c>
      <c r="BK4" s="77" t="s">
        <v>3</v>
      </c>
      <c r="BL4" s="77" t="s">
        <v>91</v>
      </c>
      <c r="BM4" s="77" t="s">
        <v>1</v>
      </c>
      <c r="BN4" s="77" t="s">
        <v>2</v>
      </c>
      <c r="BO4" s="77" t="s">
        <v>3</v>
      </c>
      <c r="BP4" s="77" t="s">
        <v>91</v>
      </c>
      <c r="BQ4" s="77" t="s">
        <v>1</v>
      </c>
      <c r="BR4" s="77" t="s">
        <v>2</v>
      </c>
      <c r="BS4" s="77" t="s">
        <v>3</v>
      </c>
      <c r="BT4" s="77" t="s">
        <v>91</v>
      </c>
      <c r="BU4" s="77" t="s">
        <v>1</v>
      </c>
      <c r="BV4" s="77" t="s">
        <v>2</v>
      </c>
      <c r="BW4" s="77" t="s">
        <v>3</v>
      </c>
      <c r="BX4" s="77" t="s">
        <v>91</v>
      </c>
      <c r="BY4" s="77" t="s">
        <v>1</v>
      </c>
      <c r="BZ4" s="77" t="s">
        <v>2</v>
      </c>
      <c r="CA4" s="77" t="s">
        <v>3</v>
      </c>
      <c r="CB4" s="77" t="s">
        <v>93</v>
      </c>
      <c r="CC4" s="77" t="s">
        <v>1</v>
      </c>
      <c r="CD4" s="77" t="s">
        <v>2</v>
      </c>
      <c r="CE4" s="77" t="s">
        <v>3</v>
      </c>
      <c r="CF4" s="77" t="s">
        <v>93</v>
      </c>
      <c r="CG4" s="150" t="s">
        <v>1</v>
      </c>
      <c r="CH4" s="150" t="s">
        <v>2</v>
      </c>
      <c r="CI4" s="150" t="s">
        <v>3</v>
      </c>
      <c r="CJ4" s="139" t="s">
        <v>93</v>
      </c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</row>
    <row r="5" spans="1:128" s="79" customFormat="1">
      <c r="A5" s="57">
        <v>200</v>
      </c>
      <c r="B5" s="158" t="s">
        <v>94</v>
      </c>
      <c r="C5" s="159"/>
      <c r="D5" s="160"/>
      <c r="E5" s="56">
        <f>E7+E9+E10+E45+E6</f>
        <v>138</v>
      </c>
      <c r="F5" s="56">
        <f>F7+F9+F10+F45+F6</f>
        <v>0</v>
      </c>
      <c r="G5" s="56">
        <f>F5/E5*100</f>
        <v>0</v>
      </c>
      <c r="H5" s="56">
        <f t="shared" ref="H5:H46" si="0">F5-E5</f>
        <v>-138</v>
      </c>
      <c r="I5" s="56">
        <f>I7+I9+I10+I45</f>
        <v>173</v>
      </c>
      <c r="J5" s="56">
        <f>J7+J9+J10+J45</f>
        <v>0</v>
      </c>
      <c r="K5" s="56">
        <f>J5/I5*100</f>
        <v>0</v>
      </c>
      <c r="L5" s="57"/>
      <c r="M5" s="56">
        <f>M7+M9+M10+M45</f>
        <v>253</v>
      </c>
      <c r="N5" s="56">
        <f>N7+N9+N10+N45</f>
        <v>0</v>
      </c>
      <c r="O5" s="56">
        <f>N5/M5*100</f>
        <v>0</v>
      </c>
      <c r="P5" s="57">
        <f>N5-M5</f>
        <v>-253</v>
      </c>
      <c r="Q5" s="56">
        <f>Q7+Q9+Q10+Q45+Q6</f>
        <v>255</v>
      </c>
      <c r="R5" s="56">
        <f>R7+R9+R10+R45+R6</f>
        <v>0</v>
      </c>
      <c r="S5" s="56">
        <f>R5/Q5*100</f>
        <v>0</v>
      </c>
      <c r="T5" s="56">
        <f>R5-Q5</f>
        <v>-255</v>
      </c>
      <c r="U5" s="56">
        <f>U7+U9+U10+U45</f>
        <v>191</v>
      </c>
      <c r="V5" s="56">
        <f>V7+V9+V10+V45</f>
        <v>0</v>
      </c>
      <c r="W5" s="56">
        <f>V5/U5*100</f>
        <v>0</v>
      </c>
      <c r="X5" s="57">
        <f>V5-U5</f>
        <v>-191</v>
      </c>
      <c r="Y5" s="56">
        <f>Y7+Y9+Y10+Y45</f>
        <v>189</v>
      </c>
      <c r="Z5" s="56">
        <f>Z7+Z9+Z10+Z45</f>
        <v>0</v>
      </c>
      <c r="AA5" s="56">
        <f>Z5/Y5*100</f>
        <v>0</v>
      </c>
      <c r="AB5" s="57">
        <f t="shared" ref="AB5:AB19" si="1">Z5-Y5</f>
        <v>-189</v>
      </c>
      <c r="AC5" s="56">
        <f>AC7+AC9+AC10+AC45</f>
        <v>173</v>
      </c>
      <c r="AD5" s="56">
        <f>AD7+AD9+AD10+AD45</f>
        <v>0</v>
      </c>
      <c r="AE5" s="56">
        <f>AD5/AC5*100</f>
        <v>0</v>
      </c>
      <c r="AF5" s="57">
        <f t="shared" ref="AF5:AF19" si="2">AD5-AC5</f>
        <v>-173</v>
      </c>
      <c r="AG5" s="140">
        <f t="shared" ref="AG5:AH65" si="3">E5+I5+M5+Q5+U5+Y5+AC5</f>
        <v>1372</v>
      </c>
      <c r="AH5" s="140">
        <f>AH7+AH9+AH10+AH45+AH6</f>
        <v>0</v>
      </c>
      <c r="AI5" s="140">
        <f>AH5/AG5*100</f>
        <v>0</v>
      </c>
      <c r="AJ5" s="140">
        <f>AH5-AG5</f>
        <v>-1372</v>
      </c>
      <c r="AK5" s="56">
        <f>AK7+AK9+AK10+AK45</f>
        <v>30</v>
      </c>
      <c r="AL5" s="56">
        <f>AL7+AL9+AL10+AL45</f>
        <v>0</v>
      </c>
      <c r="AM5" s="56">
        <f>AL5/AK5*100</f>
        <v>0</v>
      </c>
      <c r="AN5" s="56">
        <f t="shared" ref="AN5:AN17" si="4">AL5-AK5</f>
        <v>-30</v>
      </c>
      <c r="AO5" s="56">
        <f>AO7+AO9+AO10+AO45</f>
        <v>20</v>
      </c>
      <c r="AP5" s="56">
        <f>AP7+AP9+AP10+AP45</f>
        <v>0</v>
      </c>
      <c r="AQ5" s="56">
        <f>AP5/AO5*100</f>
        <v>0</v>
      </c>
      <c r="AR5" s="56">
        <f t="shared" ref="AR5:AR13" si="5">AP5-AO5</f>
        <v>-20</v>
      </c>
      <c r="AS5" s="56">
        <f>AS7+AS9+AS10+AS45+AS6</f>
        <v>30</v>
      </c>
      <c r="AT5" s="56">
        <f>AT7+AT9+AT10+AT45+AT6</f>
        <v>0</v>
      </c>
      <c r="AU5" s="56">
        <f>AT5/AS5*100</f>
        <v>0</v>
      </c>
      <c r="AV5" s="56">
        <f t="shared" ref="AV5:AV13" si="6">AT5-AS5</f>
        <v>-30</v>
      </c>
      <c r="AW5" s="56">
        <f>AW7+AW9+AW10+AW45</f>
        <v>30</v>
      </c>
      <c r="AX5" s="56">
        <f>AX7+AX9+AX10+AX45</f>
        <v>0</v>
      </c>
      <c r="AY5" s="56">
        <f>AX5/AW5*100</f>
        <v>0</v>
      </c>
      <c r="AZ5" s="56">
        <f t="shared" ref="AZ5:AZ13" si="7">AX5-AW5</f>
        <v>-30</v>
      </c>
      <c r="BA5" s="140">
        <f t="shared" ref="BA5:BB65" si="8">AK5+AO5+AS5+AW5</f>
        <v>110</v>
      </c>
      <c r="BB5" s="140">
        <f>BB7+BB9+BB10+BB45</f>
        <v>0</v>
      </c>
      <c r="BC5" s="140">
        <f>BB5/BA5*100</f>
        <v>0</v>
      </c>
      <c r="BD5" s="140">
        <f t="shared" ref="BD5:BD13" si="9">BB5-BA5</f>
        <v>-110</v>
      </c>
      <c r="BE5" s="56">
        <f>BE7+BE9+BE10+BE45</f>
        <v>10</v>
      </c>
      <c r="BF5" s="56">
        <f>BF7+BF9+BF10+BF45</f>
        <v>3.6999999999999998E-2</v>
      </c>
      <c r="BG5" s="56">
        <f>BF5/BE5*100</f>
        <v>0.37</v>
      </c>
      <c r="BH5" s="56">
        <f t="shared" ref="BH5:BH13" si="10">BF5-BE5</f>
        <v>-9.9629999999999992</v>
      </c>
      <c r="BI5" s="56">
        <f>BI7+BI9+BI10+BI45</f>
        <v>15</v>
      </c>
      <c r="BJ5" s="56">
        <f>BJ7+BJ9+BJ10+BJ45</f>
        <v>0</v>
      </c>
      <c r="BK5" s="56">
        <f>BJ5/BI5*100</f>
        <v>0</v>
      </c>
      <c r="BL5" s="56">
        <f>BJ5-BI5</f>
        <v>-15</v>
      </c>
      <c r="BM5" s="56">
        <f>BM7+BM9+BM10+BM45</f>
        <v>15</v>
      </c>
      <c r="BN5" s="56">
        <f>BN7+BN9+BN10+BN45</f>
        <v>0</v>
      </c>
      <c r="BO5" s="56">
        <f>BN5/BM5*100</f>
        <v>0</v>
      </c>
      <c r="BP5" s="56">
        <f>BN5-BM5</f>
        <v>-15</v>
      </c>
      <c r="BQ5" s="56">
        <f>BQ7+BQ9+BQ10+BQ45</f>
        <v>31</v>
      </c>
      <c r="BR5" s="56">
        <f>BR7+BR9+BR10+BR45</f>
        <v>0</v>
      </c>
      <c r="BS5" s="56">
        <f t="shared" ref="BS5:BS13" si="11">BR5/BQ5*100</f>
        <v>0</v>
      </c>
      <c r="BT5" s="57">
        <f>BR5-BQ5</f>
        <v>-31</v>
      </c>
      <c r="BU5" s="56">
        <f>BU7+BU9+BU10+BU45</f>
        <v>900</v>
      </c>
      <c r="BV5" s="41">
        <f>BV7+BV9+BV10+BV45</f>
        <v>0</v>
      </c>
      <c r="BW5" s="58">
        <f>BV5/BU5*100</f>
        <v>0</v>
      </c>
      <c r="BX5" s="57">
        <f>BV5-BU5</f>
        <v>-900</v>
      </c>
      <c r="BY5" s="41">
        <f>BY7+BY9+BY10+BY45</f>
        <v>20.5</v>
      </c>
      <c r="BZ5" s="41">
        <f>BZ7+BZ9+BZ10+BZ45</f>
        <v>0</v>
      </c>
      <c r="CA5" s="58">
        <f>BZ5/BY5*100</f>
        <v>0</v>
      </c>
      <c r="CB5" s="57">
        <f>BZ5-BY5</f>
        <v>-20.5</v>
      </c>
      <c r="CC5" s="41">
        <f>CC7+CC9+CC10+CC45</f>
        <v>53.244999999999997</v>
      </c>
      <c r="CD5" s="41">
        <f>CD7+CD9+CD10+CD45</f>
        <v>0</v>
      </c>
      <c r="CE5" s="58">
        <f>CD5/CC5*100</f>
        <v>0</v>
      </c>
      <c r="CF5" s="57">
        <f>CD5-CC5</f>
        <v>-53.244999999999997</v>
      </c>
      <c r="CG5" s="140">
        <f t="shared" ref="CG5:CG10" si="12">AG5+BA5+BE5+BI5+BM5+BQ5+BU5+BY5</f>
        <v>2473.5</v>
      </c>
      <c r="CH5" s="140">
        <f>CH7+CH9+CH10+CH45+CH6</f>
        <v>3.6999999999999998E-2</v>
      </c>
      <c r="CI5" s="140">
        <f t="shared" ref="CI5:CI66" si="13">CH5/CG5*100</f>
        <v>1.4958560743885182E-3</v>
      </c>
      <c r="CJ5" s="140">
        <f t="shared" ref="CJ5:CJ66" si="14">CH5-CG5</f>
        <v>-2473.4630000000002</v>
      </c>
      <c r="CL5" s="79">
        <f>F5+J5+N5+R5+V5+Z5+AD5+AL5+AP5+AT5+AX5+BF5+BJ5+BN5+BR5+BV5+BZ5</f>
        <v>3.6999999999999998E-2</v>
      </c>
      <c r="CM5" s="79">
        <f>E5+I5+M5+Q5+U5+Y5+AC5+AG5+AK5+AO5+AS5+AW5+BE5+BI5+BM5+BQ5+BU5+BY5-AG5</f>
        <v>2473.5</v>
      </c>
      <c r="CO5" s="88">
        <f t="shared" ref="CO5:CO65" si="15">F5+J5+N5+R5+V5+Z5+AD5+AL5+AP5+AT5+AX5+BF5+BJ5+BN5+BR5+BV5+BZ5</f>
        <v>3.6999999999999998E-2</v>
      </c>
    </row>
    <row r="6" spans="1:128" s="79" customFormat="1" hidden="1">
      <c r="A6" s="57">
        <v>211</v>
      </c>
      <c r="B6" s="134" t="s">
        <v>296</v>
      </c>
      <c r="C6" s="135"/>
      <c r="D6" s="136"/>
      <c r="E6" s="56">
        <v>0</v>
      </c>
      <c r="F6" s="56">
        <v>0</v>
      </c>
      <c r="G6" s="56" t="e">
        <f>F6/E6*100</f>
        <v>#DIV/0!</v>
      </c>
      <c r="H6" s="56">
        <f t="shared" si="0"/>
        <v>0</v>
      </c>
      <c r="I6" s="56"/>
      <c r="J6" s="56"/>
      <c r="K6" s="56"/>
      <c r="L6" s="57"/>
      <c r="M6" s="56"/>
      <c r="N6" s="56"/>
      <c r="O6" s="56"/>
      <c r="P6" s="57"/>
      <c r="Q6" s="56"/>
      <c r="R6" s="56"/>
      <c r="S6" s="56"/>
      <c r="T6" s="56"/>
      <c r="U6" s="56"/>
      <c r="V6" s="56"/>
      <c r="W6" s="56"/>
      <c r="X6" s="57"/>
      <c r="Y6" s="56"/>
      <c r="Z6" s="56"/>
      <c r="AA6" s="56"/>
      <c r="AB6" s="57"/>
      <c r="AC6" s="56"/>
      <c r="AD6" s="56"/>
      <c r="AE6" s="56"/>
      <c r="AF6" s="57"/>
      <c r="AG6" s="140">
        <f t="shared" si="3"/>
        <v>0</v>
      </c>
      <c r="AH6" s="140">
        <f>F6+R6</f>
        <v>0</v>
      </c>
      <c r="AI6" s="140" t="e">
        <f>AH6/AG6*100</f>
        <v>#DIV/0!</v>
      </c>
      <c r="AJ6" s="140">
        <f>AH6-AG6</f>
        <v>0</v>
      </c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 t="e">
        <f>AT6/AS6*100</f>
        <v>#DIV/0!</v>
      </c>
      <c r="AV6" s="56">
        <f t="shared" si="6"/>
        <v>0</v>
      </c>
      <c r="AW6" s="56"/>
      <c r="AX6" s="56"/>
      <c r="AY6" s="56"/>
      <c r="AZ6" s="56"/>
      <c r="BA6" s="140">
        <f t="shared" si="8"/>
        <v>0</v>
      </c>
      <c r="BB6" s="140"/>
      <c r="BC6" s="140"/>
      <c r="BD6" s="140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7"/>
      <c r="BU6" s="56"/>
      <c r="BV6" s="41"/>
      <c r="BW6" s="58"/>
      <c r="BX6" s="57"/>
      <c r="BY6" s="56"/>
      <c r="BZ6" s="56"/>
      <c r="CA6" s="58"/>
      <c r="CB6" s="57"/>
      <c r="CC6" s="56"/>
      <c r="CD6" s="56"/>
      <c r="CE6" s="58"/>
      <c r="CF6" s="57"/>
      <c r="CG6" s="140">
        <f t="shared" si="12"/>
        <v>0</v>
      </c>
      <c r="CH6" s="140">
        <f>F6+R6+AT6</f>
        <v>0</v>
      </c>
      <c r="CI6" s="140" t="e">
        <f t="shared" si="13"/>
        <v>#DIV/0!</v>
      </c>
      <c r="CJ6" s="140">
        <f t="shared" si="14"/>
        <v>0</v>
      </c>
      <c r="CL6" s="79">
        <f t="shared" ref="CL6:CL66" si="16">F6+J6+N6+R6+V6+Z6+AD6+AL6+AP6+AT6+AX6+BF6+BJ6+BN6+BR6+BV6+BZ6</f>
        <v>0</v>
      </c>
      <c r="CM6" s="79">
        <f t="shared" ref="CM6:CM66" si="17">E6+I6+M6+Q6+U6+Y6+AC6+AG6+AK6+AO6+AS6+AW6+BE6+BI6+BM6+BQ6+BU6+BY6-AG6</f>
        <v>0</v>
      </c>
      <c r="CO6" s="88">
        <f t="shared" si="15"/>
        <v>0</v>
      </c>
    </row>
    <row r="7" spans="1:128" s="83" customFormat="1" ht="13.8">
      <c r="A7" s="65">
        <v>212</v>
      </c>
      <c r="B7" s="164" t="s">
        <v>19</v>
      </c>
      <c r="C7" s="165"/>
      <c r="D7" s="166"/>
      <c r="E7" s="59">
        <f>E8</f>
        <v>2</v>
      </c>
      <c r="F7" s="59">
        <f>F8</f>
        <v>0</v>
      </c>
      <c r="G7" s="56"/>
      <c r="H7" s="56">
        <f t="shared" si="0"/>
        <v>-2</v>
      </c>
      <c r="I7" s="59">
        <f>I8</f>
        <v>2</v>
      </c>
      <c r="J7" s="59">
        <f>J8</f>
        <v>0</v>
      </c>
      <c r="K7" s="65"/>
      <c r="L7" s="65"/>
      <c r="M7" s="59">
        <f>M8</f>
        <v>3</v>
      </c>
      <c r="N7" s="59">
        <f>N8</f>
        <v>0</v>
      </c>
      <c r="O7" s="59"/>
      <c r="P7" s="65">
        <f>N7-M7</f>
        <v>-3</v>
      </c>
      <c r="Q7" s="59">
        <f>Q8</f>
        <v>5</v>
      </c>
      <c r="R7" s="59">
        <f>R8</f>
        <v>0</v>
      </c>
      <c r="S7" s="59"/>
      <c r="T7" s="65"/>
      <c r="U7" s="59">
        <f>U8</f>
        <v>2</v>
      </c>
      <c r="V7" s="59">
        <f>V8</f>
        <v>0</v>
      </c>
      <c r="W7" s="65"/>
      <c r="X7" s="65">
        <f>V7-U7</f>
        <v>-2</v>
      </c>
      <c r="Y7" s="59">
        <f>Y8</f>
        <v>2</v>
      </c>
      <c r="Z7" s="59">
        <f>Z8</f>
        <v>0</v>
      </c>
      <c r="AA7" s="59"/>
      <c r="AB7" s="65">
        <f t="shared" si="1"/>
        <v>-2</v>
      </c>
      <c r="AC7" s="59">
        <f>AC8</f>
        <v>2</v>
      </c>
      <c r="AD7" s="59">
        <f>AD8</f>
        <v>0</v>
      </c>
      <c r="AE7" s="59"/>
      <c r="AF7" s="65"/>
      <c r="AG7" s="140">
        <f t="shared" si="3"/>
        <v>18</v>
      </c>
      <c r="AH7" s="141">
        <f>AH8</f>
        <v>0</v>
      </c>
      <c r="AI7" s="140">
        <f>AH7/AG7*100</f>
        <v>0</v>
      </c>
      <c r="AJ7" s="140">
        <f>AH7-AG7</f>
        <v>-18</v>
      </c>
      <c r="AK7" s="59">
        <f>AK8</f>
        <v>0</v>
      </c>
      <c r="AL7" s="59">
        <f>AL8</f>
        <v>0</v>
      </c>
      <c r="AM7" s="56"/>
      <c r="AN7" s="56">
        <f t="shared" si="4"/>
        <v>0</v>
      </c>
      <c r="AO7" s="59">
        <f>AO8</f>
        <v>0</v>
      </c>
      <c r="AP7" s="59">
        <f>AP8</f>
        <v>0</v>
      </c>
      <c r="AQ7" s="56"/>
      <c r="AR7" s="56">
        <f t="shared" si="5"/>
        <v>0</v>
      </c>
      <c r="AS7" s="59">
        <f>AS8</f>
        <v>0</v>
      </c>
      <c r="AT7" s="59">
        <f>AT8</f>
        <v>0</v>
      </c>
      <c r="AU7" s="56"/>
      <c r="AV7" s="56">
        <f t="shared" si="6"/>
        <v>0</v>
      </c>
      <c r="AW7" s="59">
        <f>AW8</f>
        <v>0</v>
      </c>
      <c r="AX7" s="59">
        <f>AX8</f>
        <v>0</v>
      </c>
      <c r="AY7" s="56"/>
      <c r="AZ7" s="56">
        <f t="shared" si="7"/>
        <v>0</v>
      </c>
      <c r="BA7" s="140">
        <f t="shared" si="8"/>
        <v>0</v>
      </c>
      <c r="BB7" s="141">
        <f>BB8</f>
        <v>0</v>
      </c>
      <c r="BC7" s="140"/>
      <c r="BD7" s="140">
        <f>BB7-BA7</f>
        <v>0</v>
      </c>
      <c r="BE7" s="59">
        <f>BE8</f>
        <v>0</v>
      </c>
      <c r="BF7" s="59">
        <f>BF8</f>
        <v>0</v>
      </c>
      <c r="BG7" s="56"/>
      <c r="BH7" s="56">
        <f t="shared" si="10"/>
        <v>0</v>
      </c>
      <c r="BI7" s="59">
        <f>BI8</f>
        <v>0</v>
      </c>
      <c r="BJ7" s="59">
        <f>BJ8</f>
        <v>0</v>
      </c>
      <c r="BK7" s="56"/>
      <c r="BL7" s="56">
        <f t="shared" ref="BL7:BL13" si="18">BJ7-BI7</f>
        <v>0</v>
      </c>
      <c r="BM7" s="59">
        <f>BM8</f>
        <v>0</v>
      </c>
      <c r="BN7" s="59">
        <f>BN8</f>
        <v>0</v>
      </c>
      <c r="BO7" s="56"/>
      <c r="BP7" s="56">
        <f t="shared" ref="BP7:BP13" si="19">BN7-BM7</f>
        <v>0</v>
      </c>
      <c r="BQ7" s="59">
        <f>BQ8</f>
        <v>2</v>
      </c>
      <c r="BR7" s="59">
        <f>BR8</f>
        <v>0</v>
      </c>
      <c r="BS7" s="59">
        <f t="shared" si="11"/>
        <v>0</v>
      </c>
      <c r="BT7" s="65">
        <f>BR7-BQ7</f>
        <v>-2</v>
      </c>
      <c r="BU7" s="59">
        <f>BU8</f>
        <v>30</v>
      </c>
      <c r="BV7" s="96">
        <f>BV8</f>
        <v>0</v>
      </c>
      <c r="BW7" s="60">
        <f>BV7/BU7*100</f>
        <v>0</v>
      </c>
      <c r="BX7" s="65">
        <f t="shared" ref="BX7:BX66" si="20">BV7-BU7</f>
        <v>-30</v>
      </c>
      <c r="BY7" s="96">
        <f>BY8</f>
        <v>2.5</v>
      </c>
      <c r="BZ7" s="96">
        <f>BZ8</f>
        <v>0</v>
      </c>
      <c r="CA7" s="60">
        <f>BZ7/BY7*100</f>
        <v>0</v>
      </c>
      <c r="CB7" s="65">
        <f>BZ7-BY7</f>
        <v>-2.5</v>
      </c>
      <c r="CC7" s="96">
        <f>CC8</f>
        <v>0</v>
      </c>
      <c r="CD7" s="96">
        <f>CD8</f>
        <v>0</v>
      </c>
      <c r="CE7" s="60" t="e">
        <f>CD7/CC7*100</f>
        <v>#DIV/0!</v>
      </c>
      <c r="CF7" s="65">
        <f>CD7-CC7</f>
        <v>0</v>
      </c>
      <c r="CG7" s="140">
        <f t="shared" si="12"/>
        <v>52.5</v>
      </c>
      <c r="CH7" s="141">
        <f>CH8</f>
        <v>0</v>
      </c>
      <c r="CI7" s="141">
        <f t="shared" si="13"/>
        <v>0</v>
      </c>
      <c r="CJ7" s="141">
        <f t="shared" si="14"/>
        <v>-52.5</v>
      </c>
      <c r="CL7" s="79">
        <f t="shared" si="16"/>
        <v>0</v>
      </c>
      <c r="CM7" s="79">
        <f t="shared" si="17"/>
        <v>52.5</v>
      </c>
      <c r="CO7" s="88">
        <f t="shared" si="15"/>
        <v>0</v>
      </c>
    </row>
    <row r="8" spans="1:128">
      <c r="A8" s="64"/>
      <c r="B8" s="170" t="s">
        <v>95</v>
      </c>
      <c r="C8" s="171"/>
      <c r="D8" s="172"/>
      <c r="E8" s="51">
        <v>2</v>
      </c>
      <c r="F8" s="51"/>
      <c r="G8" s="51"/>
      <c r="H8" s="52">
        <f t="shared" si="0"/>
        <v>-2</v>
      </c>
      <c r="I8" s="51">
        <v>2</v>
      </c>
      <c r="J8" s="51"/>
      <c r="K8" s="64"/>
      <c r="L8" s="64"/>
      <c r="M8" s="51">
        <v>3</v>
      </c>
      <c r="N8" s="51"/>
      <c r="O8" s="51"/>
      <c r="P8" s="64">
        <f>N8-M8</f>
        <v>-3</v>
      </c>
      <c r="Q8" s="51">
        <v>5</v>
      </c>
      <c r="R8" s="51"/>
      <c r="S8" s="51"/>
      <c r="T8" s="64"/>
      <c r="U8" s="51">
        <v>2</v>
      </c>
      <c r="V8" s="51"/>
      <c r="W8" s="64"/>
      <c r="X8" s="64">
        <f>V8-U8</f>
        <v>-2</v>
      </c>
      <c r="Y8" s="51">
        <v>2</v>
      </c>
      <c r="Z8" s="51"/>
      <c r="AA8" s="51"/>
      <c r="AB8" s="64">
        <f t="shared" si="1"/>
        <v>-2</v>
      </c>
      <c r="AC8" s="51">
        <v>2</v>
      </c>
      <c r="AD8" s="51"/>
      <c r="AE8" s="51"/>
      <c r="AF8" s="64"/>
      <c r="AG8" s="140">
        <f t="shared" si="3"/>
        <v>18</v>
      </c>
      <c r="AH8" s="142">
        <f>F8+J8+N8+R8+V8+Z8+AD8</f>
        <v>0</v>
      </c>
      <c r="AI8" s="140">
        <f>AH8/AG8*100</f>
        <v>0</v>
      </c>
      <c r="AJ8" s="142">
        <f>AH8-AG8</f>
        <v>-18</v>
      </c>
      <c r="AK8" s="51"/>
      <c r="AL8" s="51"/>
      <c r="AM8" s="51"/>
      <c r="AN8" s="52">
        <f t="shared" si="4"/>
        <v>0</v>
      </c>
      <c r="AO8" s="51"/>
      <c r="AP8" s="51"/>
      <c r="AQ8" s="51"/>
      <c r="AR8" s="52">
        <f t="shared" si="5"/>
        <v>0</v>
      </c>
      <c r="AS8" s="51"/>
      <c r="AT8" s="51"/>
      <c r="AU8" s="51"/>
      <c r="AV8" s="52">
        <f t="shared" si="6"/>
        <v>0</v>
      </c>
      <c r="AW8" s="51"/>
      <c r="AX8" s="51"/>
      <c r="AY8" s="51"/>
      <c r="AZ8" s="52">
        <f t="shared" si="7"/>
        <v>0</v>
      </c>
      <c r="BA8" s="140">
        <f t="shared" si="8"/>
        <v>0</v>
      </c>
      <c r="BB8" s="142">
        <f>AL8+AP8+AT8+AX8</f>
        <v>0</v>
      </c>
      <c r="BC8" s="142"/>
      <c r="BD8" s="142">
        <f>BB8-BA8</f>
        <v>0</v>
      </c>
      <c r="BE8" s="51"/>
      <c r="BF8" s="51"/>
      <c r="BG8" s="51"/>
      <c r="BH8" s="52">
        <f t="shared" si="10"/>
        <v>0</v>
      </c>
      <c r="BI8" s="51"/>
      <c r="BJ8" s="51"/>
      <c r="BK8" s="51"/>
      <c r="BL8" s="52">
        <f t="shared" si="18"/>
        <v>0</v>
      </c>
      <c r="BM8" s="51"/>
      <c r="BN8" s="51"/>
      <c r="BO8" s="51"/>
      <c r="BP8" s="52">
        <f t="shared" si="19"/>
        <v>0</v>
      </c>
      <c r="BQ8" s="51">
        <v>2</v>
      </c>
      <c r="BR8" s="51"/>
      <c r="BS8" s="51">
        <f t="shared" si="11"/>
        <v>0</v>
      </c>
      <c r="BT8" s="64">
        <f>BR8-BQ8</f>
        <v>-2</v>
      </c>
      <c r="BU8" s="51">
        <v>30</v>
      </c>
      <c r="BV8" s="95"/>
      <c r="BW8" s="53">
        <f>BV8/BU8*100</f>
        <v>0</v>
      </c>
      <c r="BX8" s="64">
        <f t="shared" si="20"/>
        <v>-30</v>
      </c>
      <c r="BY8" s="97">
        <v>2.5</v>
      </c>
      <c r="BZ8" s="97"/>
      <c r="CA8" s="64"/>
      <c r="CB8" s="64"/>
      <c r="CC8" s="97"/>
      <c r="CD8" s="97"/>
      <c r="CE8" s="64"/>
      <c r="CF8" s="64"/>
      <c r="CG8" s="142">
        <f t="shared" si="12"/>
        <v>52.5</v>
      </c>
      <c r="CH8" s="131">
        <f>R8+V8+Z8+AD8+BR8+BV8+F8+J8+N8+AL8+BZ8+AP8+AT8+AX8+BF8</f>
        <v>0</v>
      </c>
      <c r="CI8" s="142">
        <f t="shared" si="13"/>
        <v>0</v>
      </c>
      <c r="CJ8" s="142">
        <f t="shared" si="14"/>
        <v>-52.5</v>
      </c>
      <c r="CL8" s="84">
        <f t="shared" si="16"/>
        <v>0</v>
      </c>
      <c r="CM8" s="79">
        <f t="shared" si="17"/>
        <v>52.5</v>
      </c>
      <c r="CO8" s="88">
        <f t="shared" si="15"/>
        <v>0</v>
      </c>
    </row>
    <row r="9" spans="1:128" hidden="1">
      <c r="A9" s="64">
        <v>213</v>
      </c>
      <c r="B9" s="161" t="s">
        <v>96</v>
      </c>
      <c r="C9" s="162"/>
      <c r="D9" s="163"/>
      <c r="E9" s="51"/>
      <c r="F9" s="51"/>
      <c r="G9" s="49"/>
      <c r="H9" s="51">
        <f t="shared" si="0"/>
        <v>0</v>
      </c>
      <c r="I9" s="51"/>
      <c r="J9" s="51"/>
      <c r="K9" s="51"/>
      <c r="L9" s="64">
        <f t="shared" ref="L9:L19" si="21">J9-I9</f>
        <v>0</v>
      </c>
      <c r="M9" s="51"/>
      <c r="N9" s="51"/>
      <c r="O9" s="49"/>
      <c r="P9" s="64">
        <f>N9-M9</f>
        <v>0</v>
      </c>
      <c r="Q9" s="51"/>
      <c r="R9" s="51"/>
      <c r="S9" s="51"/>
      <c r="T9" s="64"/>
      <c r="U9" s="51"/>
      <c r="V9" s="51"/>
      <c r="W9" s="64"/>
      <c r="X9" s="64"/>
      <c r="Y9" s="51"/>
      <c r="Z9" s="51"/>
      <c r="AA9" s="51"/>
      <c r="AB9" s="64">
        <f t="shared" si="1"/>
        <v>0</v>
      </c>
      <c r="AC9" s="51"/>
      <c r="AD9" s="51"/>
      <c r="AE9" s="51"/>
      <c r="AF9" s="64"/>
      <c r="AG9" s="140">
        <f t="shared" si="3"/>
        <v>0</v>
      </c>
      <c r="AH9" s="142"/>
      <c r="AI9" s="142"/>
      <c r="AJ9" s="142"/>
      <c r="AK9" s="51"/>
      <c r="AL9" s="51"/>
      <c r="AM9" s="49"/>
      <c r="AN9" s="51">
        <f t="shared" si="4"/>
        <v>0</v>
      </c>
      <c r="AO9" s="51"/>
      <c r="AP9" s="51"/>
      <c r="AQ9" s="49"/>
      <c r="AR9" s="51">
        <f t="shared" si="5"/>
        <v>0</v>
      </c>
      <c r="AS9" s="51"/>
      <c r="AT9" s="51"/>
      <c r="AU9" s="49"/>
      <c r="AV9" s="51">
        <f t="shared" si="6"/>
        <v>0</v>
      </c>
      <c r="AW9" s="51"/>
      <c r="AX9" s="51"/>
      <c r="AY9" s="49"/>
      <c r="AZ9" s="51">
        <f t="shared" si="7"/>
        <v>0</v>
      </c>
      <c r="BA9" s="140">
        <f t="shared" si="8"/>
        <v>0</v>
      </c>
      <c r="BB9" s="142"/>
      <c r="BC9" s="140"/>
      <c r="BD9" s="142">
        <f t="shared" si="9"/>
        <v>0</v>
      </c>
      <c r="BE9" s="51"/>
      <c r="BF9" s="51"/>
      <c r="BG9" s="49"/>
      <c r="BH9" s="51">
        <f t="shared" si="10"/>
        <v>0</v>
      </c>
      <c r="BI9" s="51"/>
      <c r="BJ9" s="51"/>
      <c r="BK9" s="49"/>
      <c r="BL9" s="51">
        <f t="shared" si="18"/>
        <v>0</v>
      </c>
      <c r="BM9" s="51"/>
      <c r="BN9" s="51"/>
      <c r="BO9" s="49"/>
      <c r="BP9" s="51">
        <f t="shared" si="19"/>
        <v>0</v>
      </c>
      <c r="BQ9" s="51"/>
      <c r="BR9" s="51"/>
      <c r="BS9" s="51"/>
      <c r="BT9" s="64"/>
      <c r="BU9" s="51"/>
      <c r="BV9" s="95"/>
      <c r="BW9" s="53"/>
      <c r="BX9" s="64"/>
      <c r="BY9" s="64"/>
      <c r="BZ9" s="64"/>
      <c r="CA9" s="64"/>
      <c r="CB9" s="64"/>
      <c r="CC9" s="64"/>
      <c r="CD9" s="64"/>
      <c r="CE9" s="64"/>
      <c r="CF9" s="64"/>
      <c r="CG9" s="142">
        <f t="shared" si="12"/>
        <v>0</v>
      </c>
      <c r="CH9" s="131">
        <f>R9+V9+Z9+AD9+BR9+BV9+F9+J9+N9+AL9+BZ9+AP9+AT9+AX9+BF9</f>
        <v>0</v>
      </c>
      <c r="CI9" s="142"/>
      <c r="CJ9" s="142"/>
      <c r="CL9" s="84">
        <f t="shared" si="16"/>
        <v>0</v>
      </c>
      <c r="CM9" s="79">
        <f t="shared" si="17"/>
        <v>0</v>
      </c>
      <c r="CO9" s="88">
        <f t="shared" si="15"/>
        <v>0</v>
      </c>
    </row>
    <row r="10" spans="1:128" s="79" customFormat="1">
      <c r="A10" s="57">
        <v>220</v>
      </c>
      <c r="B10" s="158" t="s">
        <v>23</v>
      </c>
      <c r="C10" s="159"/>
      <c r="D10" s="160"/>
      <c r="E10" s="56">
        <f>E11+E12+E16+E25+E14</f>
        <v>136</v>
      </c>
      <c r="F10" s="56">
        <f>F11+F12+F16+F25+F14</f>
        <v>0</v>
      </c>
      <c r="G10" s="56">
        <f>F10/E10*100</f>
        <v>0</v>
      </c>
      <c r="H10" s="56">
        <f t="shared" si="0"/>
        <v>-136</v>
      </c>
      <c r="I10" s="56">
        <f>I11+I12+I16+I25+I14</f>
        <v>171</v>
      </c>
      <c r="J10" s="56">
        <f>J11+J12+J16+J25+J14</f>
        <v>0</v>
      </c>
      <c r="K10" s="56">
        <f>J10/I10*100</f>
        <v>0</v>
      </c>
      <c r="L10" s="57"/>
      <c r="M10" s="56">
        <f>M11+M12+M16+M25+M14</f>
        <v>250</v>
      </c>
      <c r="N10" s="56">
        <f>N11+N12+N16+N25+N14</f>
        <v>0</v>
      </c>
      <c r="O10" s="56">
        <f>N10/M10*100</f>
        <v>0</v>
      </c>
      <c r="P10" s="57">
        <f t="shared" ref="P10:P66" si="22">N10-M10</f>
        <v>-250</v>
      </c>
      <c r="Q10" s="56">
        <f>Q11+Q12+Q16+Q25+Q14</f>
        <v>250</v>
      </c>
      <c r="R10" s="56">
        <f>R11+R12+R16+R25+R14</f>
        <v>0</v>
      </c>
      <c r="S10" s="56">
        <f t="shared" ref="S10:S17" si="23">R10/Q10*100</f>
        <v>0</v>
      </c>
      <c r="T10" s="56">
        <f>R10-Q10</f>
        <v>-250</v>
      </c>
      <c r="U10" s="56">
        <f>U11+U12+U16+U25+U14</f>
        <v>189</v>
      </c>
      <c r="V10" s="56">
        <f>V11+V12+V16+V25+V14</f>
        <v>0</v>
      </c>
      <c r="W10" s="56">
        <f>V10/U10*100</f>
        <v>0</v>
      </c>
      <c r="X10" s="57">
        <f t="shared" ref="X10:X17" si="24">V10-U10</f>
        <v>-189</v>
      </c>
      <c r="Y10" s="56">
        <f>Y11+Y12+Y16+Y25+Y14</f>
        <v>187</v>
      </c>
      <c r="Z10" s="56">
        <f>Z11+Z12+Z16+Z25+Z14</f>
        <v>0</v>
      </c>
      <c r="AA10" s="56">
        <f>Z10/Y10*100</f>
        <v>0</v>
      </c>
      <c r="AB10" s="57">
        <f t="shared" si="1"/>
        <v>-187</v>
      </c>
      <c r="AC10" s="56">
        <f>AC11+AC12+AC16+AC25+AC14</f>
        <v>171</v>
      </c>
      <c r="AD10" s="56">
        <f>AD11+AD12+AD16+AD25+AD14</f>
        <v>0</v>
      </c>
      <c r="AE10" s="56">
        <f>AD10/AC10*100</f>
        <v>0</v>
      </c>
      <c r="AF10" s="57">
        <f t="shared" si="2"/>
        <v>-171</v>
      </c>
      <c r="AG10" s="140">
        <f t="shared" si="3"/>
        <v>1354</v>
      </c>
      <c r="AH10" s="140">
        <f>AH11+AH12+AH16+AH25+AH14</f>
        <v>0</v>
      </c>
      <c r="AI10" s="140">
        <f>AH10/AG10*100</f>
        <v>0</v>
      </c>
      <c r="AJ10" s="140">
        <f t="shared" ref="AJ10:AJ66" si="25">AH10-AG10</f>
        <v>-1354</v>
      </c>
      <c r="AK10" s="56">
        <f>AK11+AK12+AK16+AK25+AK14</f>
        <v>30</v>
      </c>
      <c r="AL10" s="56">
        <f>AL11+AL12+AL16+AL25+AL14</f>
        <v>0</v>
      </c>
      <c r="AM10" s="56">
        <f t="shared" ref="AM10:AM17" si="26">AL10/AK10*100</f>
        <v>0</v>
      </c>
      <c r="AN10" s="56">
        <f t="shared" si="4"/>
        <v>-30</v>
      </c>
      <c r="AO10" s="56">
        <f>AO11+AO12+AO16+AO25+AO14</f>
        <v>20</v>
      </c>
      <c r="AP10" s="56">
        <f>AP11+AP12+AP16+AP25+AP14</f>
        <v>0</v>
      </c>
      <c r="AQ10" s="56">
        <f>AP10/AO10*100</f>
        <v>0</v>
      </c>
      <c r="AR10" s="56">
        <f t="shared" si="5"/>
        <v>-20</v>
      </c>
      <c r="AS10" s="56">
        <f>AS11+AS12+AS16+AS25+AS14</f>
        <v>30</v>
      </c>
      <c r="AT10" s="56">
        <f>AT11+AT12+AT16+AT25+AT14</f>
        <v>0</v>
      </c>
      <c r="AU10" s="56">
        <f>AT10/AS10*100</f>
        <v>0</v>
      </c>
      <c r="AV10" s="56">
        <f t="shared" si="6"/>
        <v>-30</v>
      </c>
      <c r="AW10" s="56">
        <f>AW11+AW12+AW16+AW25+AW14</f>
        <v>30</v>
      </c>
      <c r="AX10" s="56">
        <f>AX11+AX12+AX16+AX25+AX14</f>
        <v>0</v>
      </c>
      <c r="AY10" s="56">
        <f>AX10/AW10*100</f>
        <v>0</v>
      </c>
      <c r="AZ10" s="56">
        <f t="shared" si="7"/>
        <v>-30</v>
      </c>
      <c r="BA10" s="140">
        <f t="shared" si="8"/>
        <v>110</v>
      </c>
      <c r="BB10" s="146">
        <f>BB11+BB12+BB16+BB25+BB14</f>
        <v>0</v>
      </c>
      <c r="BC10" s="140">
        <f>BB10/BA10*100</f>
        <v>0</v>
      </c>
      <c r="BD10" s="140">
        <f t="shared" si="9"/>
        <v>-110</v>
      </c>
      <c r="BE10" s="56">
        <f>BE11+BE12+BE16+BE25+BE14</f>
        <v>10</v>
      </c>
      <c r="BF10" s="56">
        <f>BF11+BF12+BF16+BF25+BF14</f>
        <v>0</v>
      </c>
      <c r="BG10" s="56">
        <f>BF10/BE10*100</f>
        <v>0</v>
      </c>
      <c r="BH10" s="56">
        <f t="shared" si="10"/>
        <v>-10</v>
      </c>
      <c r="BI10" s="56">
        <f>BI11+BI12+BI16+BI25+BI14</f>
        <v>15</v>
      </c>
      <c r="BJ10" s="56">
        <f>BJ11+BJ12+BJ16+BJ25+BJ14</f>
        <v>0</v>
      </c>
      <c r="BK10" s="56">
        <f>BJ10/BI10*100</f>
        <v>0</v>
      </c>
      <c r="BL10" s="56">
        <f t="shared" si="18"/>
        <v>-15</v>
      </c>
      <c r="BM10" s="56">
        <f>BM11+BM12+BM16+BM25+BM14</f>
        <v>15</v>
      </c>
      <c r="BN10" s="56">
        <f>BN11+BN12+BN16+BN25+BN14</f>
        <v>0</v>
      </c>
      <c r="BO10" s="56">
        <f>BN10/BM10*100</f>
        <v>0</v>
      </c>
      <c r="BP10" s="56">
        <f t="shared" si="19"/>
        <v>-15</v>
      </c>
      <c r="BQ10" s="56">
        <f>BQ11+BQ12+BQ16+BQ25</f>
        <v>21</v>
      </c>
      <c r="BR10" s="56">
        <f>BR11+BR12+BR16+BR25</f>
        <v>0</v>
      </c>
      <c r="BS10" s="56">
        <f t="shared" si="11"/>
        <v>0</v>
      </c>
      <c r="BT10" s="57">
        <f t="shared" ref="BT10:BT17" si="27">BR10-BQ10</f>
        <v>-21</v>
      </c>
      <c r="BU10" s="56">
        <f>BU11+BU12+BU16+BU25+BU15</f>
        <v>549</v>
      </c>
      <c r="BV10" s="41">
        <f>BV11+BV12+BV16+BV25+BV15</f>
        <v>0</v>
      </c>
      <c r="BW10" s="58">
        <f>BV10/BU10*100</f>
        <v>0</v>
      </c>
      <c r="BX10" s="57">
        <f t="shared" si="20"/>
        <v>-549</v>
      </c>
      <c r="BY10" s="56">
        <f>BY11+BY12+BY16+BY25</f>
        <v>18</v>
      </c>
      <c r="BZ10" s="41">
        <f>BZ11+BZ12+BZ16+BZ25</f>
        <v>0</v>
      </c>
      <c r="CA10" s="58">
        <f>BZ10/BY10*100</f>
        <v>0</v>
      </c>
      <c r="CB10" s="57">
        <f>BZ10-BY10</f>
        <v>-18</v>
      </c>
      <c r="CC10" s="56">
        <f>CC11+CC12+CC16+CC25+CC14</f>
        <v>53.244999999999997</v>
      </c>
      <c r="CD10" s="56">
        <f>CD11+CD12+CD16+CD25+CD14</f>
        <v>0</v>
      </c>
      <c r="CE10" s="58">
        <f>CD10/CC10*100</f>
        <v>0</v>
      </c>
      <c r="CF10" s="57">
        <f>CD10-CC10</f>
        <v>-53.244999999999997</v>
      </c>
      <c r="CG10" s="140">
        <f t="shared" si="12"/>
        <v>2092</v>
      </c>
      <c r="CH10" s="146">
        <f>CH11+CH12+CH16+CH25+CH14+CH15</f>
        <v>0</v>
      </c>
      <c r="CI10" s="140">
        <f t="shared" si="13"/>
        <v>0</v>
      </c>
      <c r="CJ10" s="140">
        <f t="shared" si="14"/>
        <v>-2092</v>
      </c>
      <c r="CL10" s="79">
        <f t="shared" si="16"/>
        <v>0</v>
      </c>
      <c r="CM10" s="79">
        <f t="shared" si="17"/>
        <v>2092</v>
      </c>
      <c r="CO10" s="88">
        <f t="shared" si="15"/>
        <v>0</v>
      </c>
    </row>
    <row r="11" spans="1:128">
      <c r="A11" s="64">
        <v>221</v>
      </c>
      <c r="B11" s="161" t="s">
        <v>24</v>
      </c>
      <c r="C11" s="162"/>
      <c r="D11" s="163"/>
      <c r="E11" s="51">
        <v>32</v>
      </c>
      <c r="F11" s="51"/>
      <c r="G11" s="51">
        <f>F11/E11*100</f>
        <v>0</v>
      </c>
      <c r="H11" s="51">
        <f t="shared" si="0"/>
        <v>-32</v>
      </c>
      <c r="I11" s="51">
        <v>32</v>
      </c>
      <c r="J11" s="51"/>
      <c r="K11" s="51">
        <f>J11/I11*100</f>
        <v>0</v>
      </c>
      <c r="L11" s="64">
        <f t="shared" si="21"/>
        <v>-32</v>
      </c>
      <c r="M11" s="51">
        <v>37</v>
      </c>
      <c r="N11" s="51"/>
      <c r="O11" s="51">
        <f>N11/M11*100</f>
        <v>0</v>
      </c>
      <c r="P11" s="64">
        <f t="shared" si="22"/>
        <v>-37</v>
      </c>
      <c r="Q11" s="51">
        <v>37</v>
      </c>
      <c r="R11" s="51"/>
      <c r="S11" s="52">
        <f t="shared" si="23"/>
        <v>0</v>
      </c>
      <c r="T11" s="64">
        <f>R11-Q11</f>
        <v>-37</v>
      </c>
      <c r="U11" s="51">
        <v>32</v>
      </c>
      <c r="V11" s="51"/>
      <c r="W11" s="51">
        <f>V11/U11*100</f>
        <v>0</v>
      </c>
      <c r="X11" s="51">
        <f t="shared" si="24"/>
        <v>-32</v>
      </c>
      <c r="Y11" s="51">
        <v>32</v>
      </c>
      <c r="Z11" s="51"/>
      <c r="AA11" s="51">
        <f>Z11/Y11*100</f>
        <v>0</v>
      </c>
      <c r="AB11" s="64">
        <f t="shared" si="1"/>
        <v>-32</v>
      </c>
      <c r="AC11" s="51">
        <v>32</v>
      </c>
      <c r="AD11" s="51"/>
      <c r="AE11" s="51">
        <f>AD11/AC11*100</f>
        <v>0</v>
      </c>
      <c r="AF11" s="64">
        <f t="shared" si="2"/>
        <v>-32</v>
      </c>
      <c r="AG11" s="140">
        <f t="shared" si="3"/>
        <v>234</v>
      </c>
      <c r="AH11" s="142">
        <f>F11+J11+N11+R11+V11+Z11+AD11</f>
        <v>0</v>
      </c>
      <c r="AI11" s="142">
        <f>AH11/AG11*100</f>
        <v>0</v>
      </c>
      <c r="AJ11" s="142">
        <f t="shared" si="25"/>
        <v>-234</v>
      </c>
      <c r="AK11" s="51">
        <v>15</v>
      </c>
      <c r="AL11" s="51"/>
      <c r="AM11" s="51">
        <f t="shared" si="26"/>
        <v>0</v>
      </c>
      <c r="AN11" s="51">
        <f t="shared" si="4"/>
        <v>-15</v>
      </c>
      <c r="AO11" s="51">
        <v>15</v>
      </c>
      <c r="AP11" s="51"/>
      <c r="AQ11" s="51">
        <f>AP11/AO11*100</f>
        <v>0</v>
      </c>
      <c r="AR11" s="51">
        <f t="shared" si="5"/>
        <v>-15</v>
      </c>
      <c r="AS11" s="51">
        <v>15</v>
      </c>
      <c r="AT11" s="51"/>
      <c r="AU11" s="51">
        <f>AT11/AS11*100</f>
        <v>0</v>
      </c>
      <c r="AV11" s="51">
        <f t="shared" si="6"/>
        <v>-15</v>
      </c>
      <c r="AW11" s="51">
        <v>15</v>
      </c>
      <c r="AX11" s="51"/>
      <c r="AY11" s="51">
        <f>AX11/AW11*100</f>
        <v>0</v>
      </c>
      <c r="AZ11" s="51">
        <f t="shared" si="7"/>
        <v>-15</v>
      </c>
      <c r="BA11" s="140">
        <f t="shared" si="8"/>
        <v>60</v>
      </c>
      <c r="BB11" s="142">
        <f>AL11+AP11+AT11+AX11</f>
        <v>0</v>
      </c>
      <c r="BC11" s="142">
        <f>BB11/BA11*100</f>
        <v>0</v>
      </c>
      <c r="BD11" s="142">
        <f t="shared" si="9"/>
        <v>-60</v>
      </c>
      <c r="BE11" s="51">
        <v>10</v>
      </c>
      <c r="BF11" s="51"/>
      <c r="BG11" s="51"/>
      <c r="BH11" s="51">
        <f t="shared" si="10"/>
        <v>-10</v>
      </c>
      <c r="BI11" s="51">
        <v>15</v>
      </c>
      <c r="BJ11" s="51"/>
      <c r="BK11" s="51"/>
      <c r="BL11" s="51">
        <f t="shared" si="18"/>
        <v>-15</v>
      </c>
      <c r="BM11" s="51">
        <v>15</v>
      </c>
      <c r="BN11" s="51"/>
      <c r="BO11" s="51">
        <f>BN11/BM11*100</f>
        <v>0</v>
      </c>
      <c r="BP11" s="51">
        <f t="shared" si="19"/>
        <v>-15</v>
      </c>
      <c r="BQ11" s="51"/>
      <c r="BR11" s="51"/>
      <c r="BS11" s="51"/>
      <c r="BT11" s="64">
        <f t="shared" si="27"/>
        <v>0</v>
      </c>
      <c r="BU11" s="51">
        <v>143</v>
      </c>
      <c r="BV11" s="95"/>
      <c r="BW11" s="53">
        <f>BV11/BU11*100</f>
        <v>0</v>
      </c>
      <c r="BX11" s="64">
        <f t="shared" si="20"/>
        <v>-143</v>
      </c>
      <c r="BY11" s="64"/>
      <c r="BZ11" s="64"/>
      <c r="CA11" s="64"/>
      <c r="CB11" s="64"/>
      <c r="CC11" s="64"/>
      <c r="CD11" s="64"/>
      <c r="CE11" s="64"/>
      <c r="CF11" s="64"/>
      <c r="CG11" s="142">
        <f>AG11+BA11+BE11+BI11+BM11+BQ11+BU11+BY11</f>
        <v>477</v>
      </c>
      <c r="CH11" s="131">
        <f>R11+V11+Z11+AD11+BR11+BV11+F11+J11+N11+AL11+BZ11+AP11+AT11+AX11+BF11+BN11+BJ11</f>
        <v>0</v>
      </c>
      <c r="CI11" s="142">
        <f t="shared" si="13"/>
        <v>0</v>
      </c>
      <c r="CJ11" s="142">
        <f t="shared" si="14"/>
        <v>-477</v>
      </c>
      <c r="CK11" s="55">
        <v>54.6</v>
      </c>
      <c r="CL11" s="84">
        <f t="shared" si="16"/>
        <v>0</v>
      </c>
      <c r="CM11" s="79">
        <f t="shared" si="17"/>
        <v>477</v>
      </c>
      <c r="CO11" s="88">
        <f t="shared" si="15"/>
        <v>0</v>
      </c>
    </row>
    <row r="12" spans="1:128" s="83" customFormat="1" ht="13.8">
      <c r="A12" s="65">
        <v>222</v>
      </c>
      <c r="B12" s="164" t="s">
        <v>97</v>
      </c>
      <c r="C12" s="165"/>
      <c r="D12" s="166"/>
      <c r="E12" s="59">
        <f>E13</f>
        <v>0</v>
      </c>
      <c r="F12" s="59">
        <f>F13</f>
        <v>0</v>
      </c>
      <c r="G12" s="56"/>
      <c r="H12" s="59">
        <f t="shared" si="0"/>
        <v>0</v>
      </c>
      <c r="I12" s="59">
        <f>I13</f>
        <v>0</v>
      </c>
      <c r="J12" s="59"/>
      <c r="K12" s="59"/>
      <c r="L12" s="65">
        <f t="shared" si="21"/>
        <v>0</v>
      </c>
      <c r="M12" s="59">
        <f>M13</f>
        <v>0</v>
      </c>
      <c r="N12" s="59"/>
      <c r="O12" s="59"/>
      <c r="P12" s="65">
        <f t="shared" si="22"/>
        <v>0</v>
      </c>
      <c r="Q12" s="59">
        <f>Q13</f>
        <v>0</v>
      </c>
      <c r="R12" s="59">
        <f>R13</f>
        <v>0</v>
      </c>
      <c r="S12" s="59" t="e">
        <f t="shared" si="23"/>
        <v>#DIV/0!</v>
      </c>
      <c r="T12" s="59">
        <f>R12-Q12</f>
        <v>0</v>
      </c>
      <c r="U12" s="59">
        <f>U13</f>
        <v>0</v>
      </c>
      <c r="V12" s="59"/>
      <c r="W12" s="59"/>
      <c r="X12" s="65">
        <f t="shared" si="24"/>
        <v>0</v>
      </c>
      <c r="Y12" s="59">
        <f>Y13</f>
        <v>0</v>
      </c>
      <c r="Z12" s="59">
        <f>Z13</f>
        <v>0</v>
      </c>
      <c r="AA12" s="59"/>
      <c r="AB12" s="65">
        <f t="shared" si="1"/>
        <v>0</v>
      </c>
      <c r="AC12" s="59">
        <f>AC13</f>
        <v>0</v>
      </c>
      <c r="AD12" s="59">
        <f>AD13</f>
        <v>0</v>
      </c>
      <c r="AE12" s="59"/>
      <c r="AF12" s="65">
        <f t="shared" si="2"/>
        <v>0</v>
      </c>
      <c r="AG12" s="140">
        <f t="shared" si="3"/>
        <v>0</v>
      </c>
      <c r="AH12" s="141">
        <f>AH13</f>
        <v>0</v>
      </c>
      <c r="AI12" s="141" t="e">
        <f>AH12/AG12*100</f>
        <v>#DIV/0!</v>
      </c>
      <c r="AJ12" s="143">
        <f t="shared" si="25"/>
        <v>0</v>
      </c>
      <c r="AK12" s="59">
        <f>AK13</f>
        <v>0</v>
      </c>
      <c r="AL12" s="59"/>
      <c r="AM12" s="56"/>
      <c r="AN12" s="59">
        <f t="shared" si="4"/>
        <v>0</v>
      </c>
      <c r="AO12" s="59">
        <f>AO13</f>
        <v>0</v>
      </c>
      <c r="AP12" s="59"/>
      <c r="AQ12" s="56"/>
      <c r="AR12" s="59">
        <f t="shared" si="5"/>
        <v>0</v>
      </c>
      <c r="AS12" s="59">
        <f>AS13</f>
        <v>0</v>
      </c>
      <c r="AT12" s="59"/>
      <c r="AU12" s="56" t="e">
        <f>AT12/AS12*100</f>
        <v>#DIV/0!</v>
      </c>
      <c r="AV12" s="59">
        <f t="shared" si="6"/>
        <v>0</v>
      </c>
      <c r="AW12" s="59">
        <f>AW13</f>
        <v>0</v>
      </c>
      <c r="AX12" s="59"/>
      <c r="AY12" s="56"/>
      <c r="AZ12" s="59">
        <f t="shared" si="7"/>
        <v>0</v>
      </c>
      <c r="BA12" s="140">
        <f t="shared" si="8"/>
        <v>0</v>
      </c>
      <c r="BB12" s="141"/>
      <c r="BC12" s="140" t="e">
        <f>BB12/BA12*100</f>
        <v>#DIV/0!</v>
      </c>
      <c r="BD12" s="141">
        <f t="shared" si="9"/>
        <v>0</v>
      </c>
      <c r="BE12" s="59">
        <f>BE13</f>
        <v>0</v>
      </c>
      <c r="BF12" s="59">
        <f>BF13</f>
        <v>0</v>
      </c>
      <c r="BG12" s="56" t="e">
        <f>BF12/BE12*100</f>
        <v>#DIV/0!</v>
      </c>
      <c r="BH12" s="59">
        <f t="shared" si="10"/>
        <v>0</v>
      </c>
      <c r="BI12" s="59">
        <f>BI13</f>
        <v>0</v>
      </c>
      <c r="BJ12" s="59">
        <f>BJ13</f>
        <v>0</v>
      </c>
      <c r="BK12" s="56"/>
      <c r="BL12" s="59">
        <f t="shared" si="18"/>
        <v>0</v>
      </c>
      <c r="BM12" s="59">
        <f>BM13</f>
        <v>0</v>
      </c>
      <c r="BN12" s="59">
        <f>BN13</f>
        <v>0</v>
      </c>
      <c r="BO12" s="51" t="e">
        <f>BN12/BM12*100</f>
        <v>#DIV/0!</v>
      </c>
      <c r="BP12" s="59">
        <f t="shared" si="19"/>
        <v>0</v>
      </c>
      <c r="BQ12" s="59">
        <f>BQ13</f>
        <v>10</v>
      </c>
      <c r="BR12" s="96">
        <f>BR13</f>
        <v>0</v>
      </c>
      <c r="BS12" s="59">
        <f>BR12/BQ12*100</f>
        <v>0</v>
      </c>
      <c r="BT12" s="65">
        <f>BR12-BQ12</f>
        <v>-10</v>
      </c>
      <c r="BU12" s="59">
        <f>BU13</f>
        <v>35</v>
      </c>
      <c r="BV12" s="96">
        <f>BV13</f>
        <v>0</v>
      </c>
      <c r="BW12" s="60">
        <f>BV12/BU12*100</f>
        <v>0</v>
      </c>
      <c r="BX12" s="65">
        <f t="shared" si="20"/>
        <v>-35</v>
      </c>
      <c r="BY12" s="59">
        <f>BY13</f>
        <v>7</v>
      </c>
      <c r="BZ12" s="96">
        <f>BZ13</f>
        <v>0</v>
      </c>
      <c r="CA12" s="60">
        <f>BZ12/BY12*100</f>
        <v>0</v>
      </c>
      <c r="CB12" s="65">
        <f>BZ12-BY12</f>
        <v>-7</v>
      </c>
      <c r="CC12" s="59">
        <f>CC13</f>
        <v>0</v>
      </c>
      <c r="CD12" s="96">
        <f>CD13</f>
        <v>0</v>
      </c>
      <c r="CE12" s="60" t="e">
        <f>CD12/CC12*100</f>
        <v>#DIV/0!</v>
      </c>
      <c r="CF12" s="65">
        <f>CD12-CC12</f>
        <v>0</v>
      </c>
      <c r="CG12" s="140">
        <f>Q12+U12+Y12+AC12+BQ12+BU12+E12+I12+M12+AK12+BY12+AO12+AS12+AW12+BE12</f>
        <v>52</v>
      </c>
      <c r="CH12" s="149">
        <f>CH13</f>
        <v>0</v>
      </c>
      <c r="CI12" s="141">
        <f t="shared" si="13"/>
        <v>0</v>
      </c>
      <c r="CJ12" s="141">
        <f t="shared" si="14"/>
        <v>-52</v>
      </c>
      <c r="CL12" s="79">
        <f t="shared" si="16"/>
        <v>0</v>
      </c>
      <c r="CM12" s="79">
        <f t="shared" si="17"/>
        <v>52</v>
      </c>
      <c r="CO12" s="88">
        <f t="shared" si="15"/>
        <v>0</v>
      </c>
    </row>
    <row r="13" spans="1:128" ht="24" customHeight="1">
      <c r="A13" s="64"/>
      <c r="B13" s="167" t="s">
        <v>98</v>
      </c>
      <c r="C13" s="168"/>
      <c r="D13" s="169"/>
      <c r="E13" s="51"/>
      <c r="F13" s="51"/>
      <c r="G13" s="51"/>
      <c r="H13" s="51">
        <f t="shared" si="0"/>
        <v>0</v>
      </c>
      <c r="I13" s="51"/>
      <c r="J13" s="51"/>
      <c r="K13" s="51"/>
      <c r="L13" s="64">
        <f t="shared" si="21"/>
        <v>0</v>
      </c>
      <c r="M13" s="51"/>
      <c r="N13" s="51"/>
      <c r="O13" s="51"/>
      <c r="P13" s="64">
        <f t="shared" si="22"/>
        <v>0</v>
      </c>
      <c r="Q13" s="51"/>
      <c r="R13" s="51"/>
      <c r="S13" s="52" t="e">
        <f t="shared" si="23"/>
        <v>#DIV/0!</v>
      </c>
      <c r="T13" s="51">
        <f>R13-Q13</f>
        <v>0</v>
      </c>
      <c r="U13" s="51"/>
      <c r="V13" s="51"/>
      <c r="W13" s="51"/>
      <c r="X13" s="64">
        <f t="shared" si="24"/>
        <v>0</v>
      </c>
      <c r="Y13" s="51"/>
      <c r="Z13" s="51"/>
      <c r="AA13" s="51"/>
      <c r="AB13" s="64">
        <f t="shared" si="1"/>
        <v>0</v>
      </c>
      <c r="AC13" s="51"/>
      <c r="AD13" s="51"/>
      <c r="AE13" s="51"/>
      <c r="AF13" s="64">
        <f t="shared" si="2"/>
        <v>0</v>
      </c>
      <c r="AG13" s="140">
        <f t="shared" si="3"/>
        <v>0</v>
      </c>
      <c r="AH13" s="142">
        <f>F13+J13+N13+R13+V13+Z13+AD13</f>
        <v>0</v>
      </c>
      <c r="AI13" s="142" t="e">
        <f>AH13/AG13*100</f>
        <v>#DIV/0!</v>
      </c>
      <c r="AJ13" s="144">
        <f t="shared" si="25"/>
        <v>0</v>
      </c>
      <c r="AK13" s="51"/>
      <c r="AL13" s="51"/>
      <c r="AM13" s="51"/>
      <c r="AN13" s="51">
        <f t="shared" si="4"/>
        <v>0</v>
      </c>
      <c r="AO13" s="51"/>
      <c r="AP13" s="51"/>
      <c r="AQ13" s="51"/>
      <c r="AR13" s="51">
        <f t="shared" si="5"/>
        <v>0</v>
      </c>
      <c r="AS13" s="51"/>
      <c r="AT13" s="51"/>
      <c r="AU13" s="51" t="e">
        <f>AT13/AS13*100</f>
        <v>#DIV/0!</v>
      </c>
      <c r="AV13" s="51">
        <f t="shared" si="6"/>
        <v>0</v>
      </c>
      <c r="AW13" s="51"/>
      <c r="AX13" s="51"/>
      <c r="AY13" s="51"/>
      <c r="AZ13" s="51">
        <f t="shared" si="7"/>
        <v>0</v>
      </c>
      <c r="BA13" s="140">
        <f t="shared" si="8"/>
        <v>0</v>
      </c>
      <c r="BB13" s="142">
        <f>AL13+AP13+AT13+AX13</f>
        <v>0</v>
      </c>
      <c r="BC13" s="142" t="e">
        <f>BB13/BA13*100</f>
        <v>#DIV/0!</v>
      </c>
      <c r="BD13" s="142">
        <f t="shared" si="9"/>
        <v>0</v>
      </c>
      <c r="BE13" s="51"/>
      <c r="BF13" s="51"/>
      <c r="BG13" s="51" t="e">
        <f>BF13/BE13*100</f>
        <v>#DIV/0!</v>
      </c>
      <c r="BH13" s="51">
        <f t="shared" si="10"/>
        <v>0</v>
      </c>
      <c r="BI13" s="51"/>
      <c r="BJ13" s="51"/>
      <c r="BK13" s="51"/>
      <c r="BL13" s="51">
        <f t="shared" si="18"/>
        <v>0</v>
      </c>
      <c r="BM13" s="51"/>
      <c r="BN13" s="51"/>
      <c r="BO13" s="51"/>
      <c r="BP13" s="51">
        <f t="shared" si="19"/>
        <v>0</v>
      </c>
      <c r="BQ13" s="51">
        <v>10</v>
      </c>
      <c r="BR13" s="95"/>
      <c r="BS13" s="51">
        <f t="shared" si="11"/>
        <v>0</v>
      </c>
      <c r="BT13" s="64">
        <f t="shared" si="27"/>
        <v>-10</v>
      </c>
      <c r="BU13" s="51">
        <v>35</v>
      </c>
      <c r="BV13" s="95"/>
      <c r="BW13" s="53">
        <f>BV13/BU13*100</f>
        <v>0</v>
      </c>
      <c r="BX13" s="64">
        <f t="shared" si="20"/>
        <v>-35</v>
      </c>
      <c r="BY13" s="64">
        <v>7</v>
      </c>
      <c r="BZ13" s="97"/>
      <c r="CA13" s="64"/>
      <c r="CB13" s="64"/>
      <c r="CC13" s="64"/>
      <c r="CD13" s="97"/>
      <c r="CE13" s="64"/>
      <c r="CF13" s="64"/>
      <c r="CG13" s="142">
        <f t="shared" ref="CG13:CH15" si="28">Q13+U13+Y13+AC13+BQ13+BU13+E13+I13+M13+AK13+BY13+AO13+AS13+AW13+BE13</f>
        <v>52</v>
      </c>
      <c r="CH13" s="131">
        <f>R13+V13+Z13+AD13+BR13+BV13+F13+J13+N13+AL13+BZ13+AP13+AT13+AX13+BF13+BJ13</f>
        <v>0</v>
      </c>
      <c r="CI13" s="142">
        <f t="shared" si="13"/>
        <v>0</v>
      </c>
      <c r="CJ13" s="142">
        <f t="shared" si="14"/>
        <v>-52</v>
      </c>
      <c r="CL13" s="84">
        <f t="shared" si="16"/>
        <v>0</v>
      </c>
      <c r="CM13" s="79">
        <f t="shared" si="17"/>
        <v>52</v>
      </c>
      <c r="CO13" s="88">
        <f t="shared" si="15"/>
        <v>0</v>
      </c>
    </row>
    <row r="14" spans="1:128" s="84" customFormat="1" ht="13.8" hidden="1">
      <c r="A14" s="66">
        <v>223</v>
      </c>
      <c r="B14" s="176" t="s">
        <v>366</v>
      </c>
      <c r="C14" s="177"/>
      <c r="D14" s="178"/>
      <c r="E14" s="49"/>
      <c r="F14" s="49"/>
      <c r="G14" s="49"/>
      <c r="H14" s="49"/>
      <c r="I14" s="49"/>
      <c r="J14" s="49"/>
      <c r="K14" s="49"/>
      <c r="L14" s="85"/>
      <c r="M14" s="49"/>
      <c r="N14" s="49"/>
      <c r="O14" s="49"/>
      <c r="P14" s="85"/>
      <c r="Q14" s="49"/>
      <c r="R14" s="49"/>
      <c r="S14" s="54"/>
      <c r="T14" s="49"/>
      <c r="U14" s="49"/>
      <c r="V14" s="49"/>
      <c r="W14" s="49"/>
      <c r="X14" s="85"/>
      <c r="Y14" s="49"/>
      <c r="Z14" s="49"/>
      <c r="AA14" s="49"/>
      <c r="AB14" s="85"/>
      <c r="AC14" s="49"/>
      <c r="AD14" s="49"/>
      <c r="AE14" s="49"/>
      <c r="AF14" s="85"/>
      <c r="AG14" s="140">
        <f t="shared" si="3"/>
        <v>0</v>
      </c>
      <c r="AH14" s="140">
        <f>F14+J14+N14+R14+V14+Z14+AD14</f>
        <v>0</v>
      </c>
      <c r="AI14" s="140"/>
      <c r="AJ14" s="145">
        <f t="shared" si="25"/>
        <v>0</v>
      </c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140">
        <f t="shared" si="8"/>
        <v>0</v>
      </c>
      <c r="BB14" s="140">
        <f>AL14+AP14+AT14+AX14</f>
        <v>0</v>
      </c>
      <c r="BC14" s="140"/>
      <c r="BD14" s="140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51"/>
      <c r="BP14" s="49"/>
      <c r="BQ14" s="49"/>
      <c r="BR14" s="49"/>
      <c r="BS14" s="49"/>
      <c r="BT14" s="85"/>
      <c r="BU14" s="49"/>
      <c r="BV14" s="102"/>
      <c r="BW14" s="50"/>
      <c r="BX14" s="85"/>
      <c r="BY14" s="85"/>
      <c r="BZ14" s="85"/>
      <c r="CA14" s="85"/>
      <c r="CB14" s="85"/>
      <c r="CC14" s="85"/>
      <c r="CD14" s="85"/>
      <c r="CE14" s="85"/>
      <c r="CF14" s="85"/>
      <c r="CG14" s="140">
        <f t="shared" si="28"/>
        <v>0</v>
      </c>
      <c r="CH14" s="146">
        <f t="shared" si="28"/>
        <v>0</v>
      </c>
      <c r="CI14" s="140" t="e">
        <f>CH14/CG14*100</f>
        <v>#DIV/0!</v>
      </c>
      <c r="CJ14" s="140">
        <f>CH14-CG14</f>
        <v>0</v>
      </c>
      <c r="CL14" s="84">
        <f t="shared" si="16"/>
        <v>0</v>
      </c>
      <c r="CM14" s="79">
        <f t="shared" si="17"/>
        <v>0</v>
      </c>
      <c r="CO14" s="88">
        <f t="shared" si="15"/>
        <v>0</v>
      </c>
    </row>
    <row r="15" spans="1:128" hidden="1">
      <c r="A15" s="67">
        <v>224</v>
      </c>
      <c r="B15" s="179" t="s">
        <v>277</v>
      </c>
      <c r="C15" s="180"/>
      <c r="D15" s="181"/>
      <c r="E15" s="51"/>
      <c r="F15" s="51"/>
      <c r="G15" s="51"/>
      <c r="H15" s="51"/>
      <c r="I15" s="51"/>
      <c r="J15" s="51"/>
      <c r="K15" s="51"/>
      <c r="L15" s="64"/>
      <c r="M15" s="51"/>
      <c r="N15" s="51"/>
      <c r="O15" s="51"/>
      <c r="P15" s="64"/>
      <c r="Q15" s="51"/>
      <c r="R15" s="51"/>
      <c r="S15" s="52"/>
      <c r="T15" s="51"/>
      <c r="U15" s="51"/>
      <c r="V15" s="51"/>
      <c r="W15" s="51"/>
      <c r="X15" s="64"/>
      <c r="Y15" s="51"/>
      <c r="Z15" s="51"/>
      <c r="AA15" s="51"/>
      <c r="AB15" s="64"/>
      <c r="AC15" s="51"/>
      <c r="AD15" s="51"/>
      <c r="AE15" s="51"/>
      <c r="AF15" s="64"/>
      <c r="AG15" s="140">
        <f t="shared" si="3"/>
        <v>0</v>
      </c>
      <c r="AH15" s="142"/>
      <c r="AI15" s="142"/>
      <c r="AJ15" s="144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140">
        <f t="shared" si="8"/>
        <v>0</v>
      </c>
      <c r="BB15" s="142">
        <f>AL15+AP15+AT15+AX15</f>
        <v>0</v>
      </c>
      <c r="BC15" s="142"/>
      <c r="BD15" s="142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64"/>
      <c r="BU15" s="51"/>
      <c r="BV15" s="95"/>
      <c r="BW15" s="53"/>
      <c r="BX15" s="64"/>
      <c r="BY15" s="64"/>
      <c r="BZ15" s="64"/>
      <c r="CA15" s="86"/>
      <c r="CB15" s="64"/>
      <c r="CC15" s="64"/>
      <c r="CD15" s="64"/>
      <c r="CE15" s="86"/>
      <c r="CF15" s="64"/>
      <c r="CG15" s="142">
        <f t="shared" si="28"/>
        <v>0</v>
      </c>
      <c r="CH15" s="131">
        <f t="shared" si="28"/>
        <v>0</v>
      </c>
      <c r="CI15" s="142"/>
      <c r="CJ15" s="142"/>
      <c r="CL15" s="84">
        <f t="shared" si="16"/>
        <v>0</v>
      </c>
      <c r="CM15" s="79">
        <f t="shared" si="17"/>
        <v>0</v>
      </c>
      <c r="CO15" s="88">
        <f t="shared" si="15"/>
        <v>0</v>
      </c>
    </row>
    <row r="16" spans="1:128" s="83" customFormat="1" ht="13.8">
      <c r="A16" s="65">
        <v>225</v>
      </c>
      <c r="B16" s="173" t="s">
        <v>99</v>
      </c>
      <c r="C16" s="174"/>
      <c r="D16" s="175"/>
      <c r="E16" s="59">
        <f>SUM(E17:E24)</f>
        <v>11</v>
      </c>
      <c r="F16" s="59">
        <f>SUM(F17:F24)</f>
        <v>0</v>
      </c>
      <c r="G16" s="56">
        <f>F16/E16*100</f>
        <v>0</v>
      </c>
      <c r="H16" s="59">
        <f t="shared" si="0"/>
        <v>-11</v>
      </c>
      <c r="I16" s="59">
        <f>SUM(I17:I24)</f>
        <v>11</v>
      </c>
      <c r="J16" s="59">
        <f>SUM(J17:J24)</f>
        <v>0</v>
      </c>
      <c r="K16" s="59">
        <f>J16/I16*100</f>
        <v>0</v>
      </c>
      <c r="L16" s="65">
        <f t="shared" si="21"/>
        <v>-11</v>
      </c>
      <c r="M16" s="59">
        <f>SUM(M17:M24)</f>
        <v>20</v>
      </c>
      <c r="N16" s="59">
        <f>SUM(N17:N24)</f>
        <v>0</v>
      </c>
      <c r="O16" s="59">
        <f>N16/M16*100</f>
        <v>0</v>
      </c>
      <c r="P16" s="65">
        <f t="shared" si="22"/>
        <v>-20</v>
      </c>
      <c r="Q16" s="59">
        <f>SUM(Q17:Q24)</f>
        <v>20</v>
      </c>
      <c r="R16" s="59">
        <f>SUM(R17:R24)</f>
        <v>0</v>
      </c>
      <c r="S16" s="59">
        <f t="shared" si="23"/>
        <v>0</v>
      </c>
      <c r="T16" s="59">
        <f>R16-Q16</f>
        <v>-20</v>
      </c>
      <c r="U16" s="59">
        <f>SUM(U17:U24)</f>
        <v>11</v>
      </c>
      <c r="V16" s="59">
        <f>SUM(V17:V24)</f>
        <v>0</v>
      </c>
      <c r="W16" s="59">
        <f>V16/U16*100</f>
        <v>0</v>
      </c>
      <c r="X16" s="65">
        <f t="shared" si="24"/>
        <v>-11</v>
      </c>
      <c r="Y16" s="59">
        <f>SUM(Y17:Y24)</f>
        <v>15</v>
      </c>
      <c r="Z16" s="59">
        <f>SUM(Z17:Z24)</f>
        <v>0</v>
      </c>
      <c r="AA16" s="59"/>
      <c r="AB16" s="65">
        <f t="shared" si="1"/>
        <v>-15</v>
      </c>
      <c r="AC16" s="59">
        <f>SUM(AC17:AC24)</f>
        <v>11</v>
      </c>
      <c r="AD16" s="59">
        <f>SUM(AD17:AD24)</f>
        <v>0</v>
      </c>
      <c r="AE16" s="59">
        <f>AD16/AC16*100</f>
        <v>0</v>
      </c>
      <c r="AF16" s="65">
        <f t="shared" si="2"/>
        <v>-11</v>
      </c>
      <c r="AG16" s="140">
        <f t="shared" si="3"/>
        <v>99</v>
      </c>
      <c r="AH16" s="141">
        <f>SUM(AH17:AH24)</f>
        <v>0</v>
      </c>
      <c r="AI16" s="141">
        <f t="shared" ref="AI16:AI34" si="29">AH16/AG16*100</f>
        <v>0</v>
      </c>
      <c r="AJ16" s="143">
        <f t="shared" si="25"/>
        <v>-99</v>
      </c>
      <c r="AK16" s="59">
        <f>SUM(AK17:AK23)</f>
        <v>15</v>
      </c>
      <c r="AL16" s="59">
        <f>SUM(AL17:AL23)</f>
        <v>0</v>
      </c>
      <c r="AM16" s="56">
        <f t="shared" si="26"/>
        <v>0</v>
      </c>
      <c r="AN16" s="59">
        <f t="shared" si="4"/>
        <v>-15</v>
      </c>
      <c r="AO16" s="59">
        <f>SUM(AO17:AO23)</f>
        <v>5</v>
      </c>
      <c r="AP16" s="59">
        <f>SUM(AP17:AP23)</f>
        <v>0</v>
      </c>
      <c r="AQ16" s="56">
        <f>AP16/AO16*100</f>
        <v>0</v>
      </c>
      <c r="AR16" s="59">
        <f>AP16-AO16</f>
        <v>-5</v>
      </c>
      <c r="AS16" s="59">
        <f>SUM(AS17:AS23)</f>
        <v>15</v>
      </c>
      <c r="AT16" s="59">
        <f>SUM(AT17:AT23)</f>
        <v>0</v>
      </c>
      <c r="AU16" s="56">
        <f>AT16/AS16*100</f>
        <v>0</v>
      </c>
      <c r="AV16" s="59">
        <f>AT16-AS16</f>
        <v>-15</v>
      </c>
      <c r="AW16" s="59">
        <f>SUM(AW17:AW23)</f>
        <v>15</v>
      </c>
      <c r="AX16" s="59">
        <f>SUM(AX17:AX23)</f>
        <v>0</v>
      </c>
      <c r="AY16" s="56">
        <f>AX16/AW16*100</f>
        <v>0</v>
      </c>
      <c r="AZ16" s="59">
        <f>AX16-AW16</f>
        <v>-15</v>
      </c>
      <c r="BA16" s="140">
        <f t="shared" si="8"/>
        <v>50</v>
      </c>
      <c r="BB16" s="149">
        <f>SUM(BB17:BB24)</f>
        <v>0</v>
      </c>
      <c r="BC16" s="140">
        <f>BB16/BA16*100</f>
        <v>0</v>
      </c>
      <c r="BD16" s="141">
        <f>BB16-BA16</f>
        <v>-50</v>
      </c>
      <c r="BE16" s="59">
        <f>SUM(BE17:BE23)</f>
        <v>0</v>
      </c>
      <c r="BF16" s="59">
        <f>SUM(BF17:BF23)</f>
        <v>0</v>
      </c>
      <c r="BG16" s="56"/>
      <c r="BH16" s="59">
        <f>BF16-BE16</f>
        <v>0</v>
      </c>
      <c r="BI16" s="59">
        <f>SUM(BI17:BI23)</f>
        <v>0</v>
      </c>
      <c r="BJ16" s="59">
        <f>SUM(BJ17:BJ23)</f>
        <v>0</v>
      </c>
      <c r="BK16" s="56"/>
      <c r="BL16" s="59">
        <f>BJ16-BI16</f>
        <v>0</v>
      </c>
      <c r="BM16" s="59">
        <f>SUM(BM17:BM23)</f>
        <v>0</v>
      </c>
      <c r="BN16" s="59">
        <f>SUM(BN17:BN23)</f>
        <v>0</v>
      </c>
      <c r="BO16" s="51" t="e">
        <f>BN16/BM16*100</f>
        <v>#DIV/0!</v>
      </c>
      <c r="BP16" s="59">
        <f t="shared" ref="BP16:BP23" si="30">BN16-BM16</f>
        <v>0</v>
      </c>
      <c r="BQ16" s="59">
        <f>SUM(BQ17:BQ23)</f>
        <v>0.4</v>
      </c>
      <c r="BR16" s="59">
        <f>SUM(BR17:BR23)</f>
        <v>0</v>
      </c>
      <c r="BS16" s="59"/>
      <c r="BT16" s="65">
        <f t="shared" si="27"/>
        <v>-0.4</v>
      </c>
      <c r="BU16" s="59">
        <f>SUM(BU17:BU23)</f>
        <v>54</v>
      </c>
      <c r="BV16" s="96">
        <f>SUM(BV17:BV23)</f>
        <v>0</v>
      </c>
      <c r="BW16" s="60">
        <f>BV16/BU16*100</f>
        <v>0</v>
      </c>
      <c r="BX16" s="65">
        <f t="shared" si="20"/>
        <v>-54</v>
      </c>
      <c r="BY16" s="96">
        <f>SUM(BY17:BY23)</f>
        <v>1.5</v>
      </c>
      <c r="BZ16" s="59">
        <f>SUM(BZ17:BZ23)</f>
        <v>0</v>
      </c>
      <c r="CA16" s="60">
        <f>BZ16/BY16*100</f>
        <v>0</v>
      </c>
      <c r="CB16" s="65">
        <f>BZ16-BY16</f>
        <v>-1.5</v>
      </c>
      <c r="CC16" s="96">
        <f>SUM(CC17:CC23)</f>
        <v>0</v>
      </c>
      <c r="CD16" s="59">
        <f>SUM(CD17:CD23)</f>
        <v>0</v>
      </c>
      <c r="CE16" s="60" t="e">
        <f>CD16/CC16*100</f>
        <v>#DIV/0!</v>
      </c>
      <c r="CF16" s="65">
        <f>CD16-CC16</f>
        <v>0</v>
      </c>
      <c r="CG16" s="141">
        <f>SUM(CG17:CG24)</f>
        <v>204.9</v>
      </c>
      <c r="CH16" s="149">
        <f>SUM(CH17:CH24)</f>
        <v>0</v>
      </c>
      <c r="CI16" s="141">
        <f t="shared" si="13"/>
        <v>0</v>
      </c>
      <c r="CJ16" s="141">
        <f t="shared" si="14"/>
        <v>-204.9</v>
      </c>
      <c r="CK16" s="83">
        <v>66.5</v>
      </c>
      <c r="CL16" s="79">
        <f t="shared" si="16"/>
        <v>0</v>
      </c>
      <c r="CM16" s="79">
        <f t="shared" si="17"/>
        <v>204.89999999999998</v>
      </c>
      <c r="CO16" s="88">
        <f t="shared" si="15"/>
        <v>0</v>
      </c>
    </row>
    <row r="17" spans="1:93" ht="12.75" hidden="1" customHeight="1">
      <c r="A17" s="64"/>
      <c r="B17" s="167" t="s">
        <v>145</v>
      </c>
      <c r="C17" s="168"/>
      <c r="D17" s="169"/>
      <c r="E17" s="51"/>
      <c r="F17" s="51"/>
      <c r="G17" s="51"/>
      <c r="H17" s="51">
        <f t="shared" si="0"/>
        <v>0</v>
      </c>
      <c r="I17" s="51"/>
      <c r="J17" s="51"/>
      <c r="K17" s="51"/>
      <c r="L17" s="64">
        <f t="shared" si="21"/>
        <v>0</v>
      </c>
      <c r="M17" s="51"/>
      <c r="N17" s="51"/>
      <c r="O17" s="51"/>
      <c r="P17" s="64">
        <f t="shared" si="22"/>
        <v>0</v>
      </c>
      <c r="Q17" s="51"/>
      <c r="R17" s="51"/>
      <c r="S17" s="52" t="e">
        <f t="shared" si="23"/>
        <v>#DIV/0!</v>
      </c>
      <c r="T17" s="52">
        <f t="shared" ref="T17:T28" si="31">R17-Q17</f>
        <v>0</v>
      </c>
      <c r="U17" s="51"/>
      <c r="V17" s="51"/>
      <c r="W17" s="51"/>
      <c r="X17" s="64">
        <f t="shared" si="24"/>
        <v>0</v>
      </c>
      <c r="Y17" s="51"/>
      <c r="Z17" s="51"/>
      <c r="AA17" s="51"/>
      <c r="AB17" s="64">
        <f t="shared" si="1"/>
        <v>0</v>
      </c>
      <c r="AC17" s="51"/>
      <c r="AD17" s="51"/>
      <c r="AE17" s="51"/>
      <c r="AF17" s="64">
        <f t="shared" si="2"/>
        <v>0</v>
      </c>
      <c r="AG17" s="140">
        <f t="shared" si="3"/>
        <v>0</v>
      </c>
      <c r="AH17" s="142">
        <f t="shared" si="3"/>
        <v>0</v>
      </c>
      <c r="AI17" s="142" t="e">
        <f t="shared" si="29"/>
        <v>#DIV/0!</v>
      </c>
      <c r="AJ17" s="144">
        <f t="shared" si="25"/>
        <v>0</v>
      </c>
      <c r="AK17" s="51"/>
      <c r="AL17" s="51"/>
      <c r="AM17" s="51" t="e">
        <f t="shared" si="26"/>
        <v>#DIV/0!</v>
      </c>
      <c r="AN17" s="51">
        <f t="shared" si="4"/>
        <v>0</v>
      </c>
      <c r="AO17" s="51"/>
      <c r="AP17" s="51"/>
      <c r="AQ17" s="51" t="e">
        <f>AP17/AO17*100</f>
        <v>#DIV/0!</v>
      </c>
      <c r="AR17" s="51">
        <f>AP17-AO17</f>
        <v>0</v>
      </c>
      <c r="AS17" s="51"/>
      <c r="AT17" s="51"/>
      <c r="AU17" s="51" t="e">
        <f>AT17/AS17*100</f>
        <v>#DIV/0!</v>
      </c>
      <c r="AV17" s="51">
        <f>AT17-AS17</f>
        <v>0</v>
      </c>
      <c r="AW17" s="51"/>
      <c r="AX17" s="51"/>
      <c r="AY17" s="51" t="e">
        <f>AX17/AW17*100</f>
        <v>#DIV/0!</v>
      </c>
      <c r="AZ17" s="51">
        <f>AX17-AW17</f>
        <v>0</v>
      </c>
      <c r="BA17" s="140">
        <f t="shared" si="8"/>
        <v>0</v>
      </c>
      <c r="BB17" s="142"/>
      <c r="BC17" s="142" t="e">
        <f>BB17/BA17*100</f>
        <v>#DIV/0!</v>
      </c>
      <c r="BD17" s="142">
        <f>BB17-BA17</f>
        <v>0</v>
      </c>
      <c r="BE17" s="51"/>
      <c r="BF17" s="51"/>
      <c r="BG17" s="51" t="e">
        <f>BF17/BE17*100</f>
        <v>#DIV/0!</v>
      </c>
      <c r="BH17" s="51">
        <f>BF17-BE17</f>
        <v>0</v>
      </c>
      <c r="BI17" s="51"/>
      <c r="BJ17" s="51"/>
      <c r="BK17" s="51" t="e">
        <f>BJ17/BI17*100</f>
        <v>#DIV/0!</v>
      </c>
      <c r="BL17" s="51">
        <f>BJ17-BI17</f>
        <v>0</v>
      </c>
      <c r="BM17" s="51"/>
      <c r="BN17" s="51"/>
      <c r="BO17" s="51"/>
      <c r="BP17" s="51">
        <f t="shared" si="30"/>
        <v>0</v>
      </c>
      <c r="BQ17" s="51"/>
      <c r="BR17" s="51"/>
      <c r="BS17" s="51"/>
      <c r="BT17" s="64">
        <f t="shared" si="27"/>
        <v>0</v>
      </c>
      <c r="BU17" s="51"/>
      <c r="BV17" s="95"/>
      <c r="BW17" s="53"/>
      <c r="BX17" s="64">
        <f t="shared" si="20"/>
        <v>0</v>
      </c>
      <c r="BY17" s="64"/>
      <c r="BZ17" s="64"/>
      <c r="CA17" s="64"/>
      <c r="CB17" s="64"/>
      <c r="CC17" s="64"/>
      <c r="CD17" s="64"/>
      <c r="CE17" s="64"/>
      <c r="CF17" s="64"/>
      <c r="CG17" s="140">
        <f t="shared" ref="CG17:CG65" si="32">AG17+BA17+BE17+BI17+BM17+BQ17+BU17+BY17</f>
        <v>0</v>
      </c>
      <c r="CH17" s="131">
        <f t="shared" ref="CH17:CH23" si="33">R17+V17+Z17+AD17+BR17+BV17+F17+J17+N17+AL17+BZ17+AP17+AT17+AX17+BF17</f>
        <v>0</v>
      </c>
      <c r="CI17" s="147" t="e">
        <f t="shared" si="13"/>
        <v>#DIV/0!</v>
      </c>
      <c r="CJ17" s="142">
        <f t="shared" si="14"/>
        <v>0</v>
      </c>
      <c r="CL17" s="84">
        <f t="shared" si="16"/>
        <v>0</v>
      </c>
      <c r="CM17" s="79">
        <f t="shared" si="17"/>
        <v>0</v>
      </c>
      <c r="CO17" s="88">
        <f t="shared" si="15"/>
        <v>0</v>
      </c>
    </row>
    <row r="18" spans="1:93" ht="13.5" hidden="1" customHeight="1">
      <c r="A18" s="64"/>
      <c r="B18" s="167" t="s">
        <v>283</v>
      </c>
      <c r="C18" s="168"/>
      <c r="D18" s="169"/>
      <c r="E18" s="51"/>
      <c r="F18" s="51"/>
      <c r="G18" s="51"/>
      <c r="H18" s="51"/>
      <c r="I18" s="51"/>
      <c r="J18" s="51"/>
      <c r="K18" s="51"/>
      <c r="L18" s="64"/>
      <c r="M18" s="51"/>
      <c r="N18" s="51"/>
      <c r="O18" s="51"/>
      <c r="P18" s="64"/>
      <c r="Q18" s="51"/>
      <c r="R18" s="51"/>
      <c r="S18" s="52"/>
      <c r="T18" s="52"/>
      <c r="U18" s="51"/>
      <c r="V18" s="51"/>
      <c r="W18" s="51"/>
      <c r="X18" s="64"/>
      <c r="Y18" s="51"/>
      <c r="Z18" s="51"/>
      <c r="AA18" s="51"/>
      <c r="AB18" s="64"/>
      <c r="AC18" s="51"/>
      <c r="AD18" s="51"/>
      <c r="AE18" s="51"/>
      <c r="AF18" s="64"/>
      <c r="AG18" s="140">
        <f t="shared" si="3"/>
        <v>0</v>
      </c>
      <c r="AH18" s="142">
        <f t="shared" si="3"/>
        <v>0</v>
      </c>
      <c r="AI18" s="142" t="e">
        <f t="shared" si="29"/>
        <v>#DIV/0!</v>
      </c>
      <c r="AJ18" s="144">
        <f t="shared" si="25"/>
        <v>0</v>
      </c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140">
        <f t="shared" si="8"/>
        <v>0</v>
      </c>
      <c r="BB18" s="142">
        <f t="shared" si="8"/>
        <v>0</v>
      </c>
      <c r="BC18" s="142"/>
      <c r="BD18" s="142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>
        <f t="shared" si="30"/>
        <v>0</v>
      </c>
      <c r="BQ18" s="51"/>
      <c r="BR18" s="51"/>
      <c r="BS18" s="51"/>
      <c r="BT18" s="64"/>
      <c r="BU18" s="51"/>
      <c r="BV18" s="95"/>
      <c r="BW18" s="53"/>
      <c r="BX18" s="64"/>
      <c r="BY18" s="64"/>
      <c r="BZ18" s="64"/>
      <c r="CA18" s="64"/>
      <c r="CB18" s="64"/>
      <c r="CC18" s="64"/>
      <c r="CD18" s="64"/>
      <c r="CE18" s="64"/>
      <c r="CF18" s="64"/>
      <c r="CG18" s="140">
        <f t="shared" si="32"/>
        <v>0</v>
      </c>
      <c r="CH18" s="131">
        <f t="shared" si="33"/>
        <v>0</v>
      </c>
      <c r="CI18" s="147" t="e">
        <f t="shared" si="13"/>
        <v>#DIV/0!</v>
      </c>
      <c r="CJ18" s="142">
        <f>CH18-CG18</f>
        <v>0</v>
      </c>
      <c r="CL18" s="84">
        <f t="shared" si="16"/>
        <v>0</v>
      </c>
      <c r="CM18" s="79">
        <f t="shared" si="17"/>
        <v>0</v>
      </c>
      <c r="CO18" s="88">
        <f t="shared" si="15"/>
        <v>0</v>
      </c>
    </row>
    <row r="19" spans="1:93" ht="13.5" customHeight="1">
      <c r="A19" s="64"/>
      <c r="B19" s="167" t="s">
        <v>100</v>
      </c>
      <c r="C19" s="168"/>
      <c r="D19" s="169"/>
      <c r="E19" s="51"/>
      <c r="F19" s="51"/>
      <c r="G19" s="51"/>
      <c r="H19" s="51"/>
      <c r="I19" s="51"/>
      <c r="J19" s="51"/>
      <c r="K19" s="51"/>
      <c r="L19" s="64">
        <f t="shared" si="21"/>
        <v>0</v>
      </c>
      <c r="M19" s="51"/>
      <c r="N19" s="51"/>
      <c r="O19" s="51"/>
      <c r="P19" s="64">
        <f t="shared" si="22"/>
        <v>0</v>
      </c>
      <c r="Q19" s="51"/>
      <c r="R19" s="51"/>
      <c r="S19" s="52"/>
      <c r="T19" s="52">
        <f t="shared" si="31"/>
        <v>0</v>
      </c>
      <c r="U19" s="51"/>
      <c r="V19" s="51"/>
      <c r="W19" s="51"/>
      <c r="X19" s="64"/>
      <c r="Y19" s="51"/>
      <c r="Z19" s="51"/>
      <c r="AA19" s="51"/>
      <c r="AB19" s="64">
        <f t="shared" si="1"/>
        <v>0</v>
      </c>
      <c r="AC19" s="51"/>
      <c r="AD19" s="51"/>
      <c r="AE19" s="51"/>
      <c r="AF19" s="64">
        <f t="shared" si="2"/>
        <v>0</v>
      </c>
      <c r="AG19" s="140">
        <f t="shared" si="3"/>
        <v>0</v>
      </c>
      <c r="AH19" s="142">
        <f t="shared" si="3"/>
        <v>0</v>
      </c>
      <c r="AI19" s="142" t="e">
        <f t="shared" si="29"/>
        <v>#DIV/0!</v>
      </c>
      <c r="AJ19" s="144">
        <f t="shared" si="25"/>
        <v>0</v>
      </c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140">
        <f t="shared" si="8"/>
        <v>0</v>
      </c>
      <c r="BB19" s="142">
        <f t="shared" si="8"/>
        <v>0</v>
      </c>
      <c r="BC19" s="142"/>
      <c r="BD19" s="142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>
        <f t="shared" si="30"/>
        <v>0</v>
      </c>
      <c r="BQ19" s="51"/>
      <c r="BR19" s="51"/>
      <c r="BS19" s="51"/>
      <c r="BT19" s="64"/>
      <c r="BU19" s="51">
        <v>14</v>
      </c>
      <c r="BV19" s="95"/>
      <c r="BW19" s="53"/>
      <c r="BX19" s="64">
        <f t="shared" si="20"/>
        <v>-14</v>
      </c>
      <c r="BY19" s="64"/>
      <c r="BZ19" s="64"/>
      <c r="CA19" s="64"/>
      <c r="CB19" s="64"/>
      <c r="CC19" s="64"/>
      <c r="CD19" s="64"/>
      <c r="CE19" s="64"/>
      <c r="CF19" s="64"/>
      <c r="CG19" s="140">
        <f t="shared" si="32"/>
        <v>14</v>
      </c>
      <c r="CH19" s="131">
        <f t="shared" si="33"/>
        <v>0</v>
      </c>
      <c r="CI19" s="147">
        <f t="shared" si="13"/>
        <v>0</v>
      </c>
      <c r="CJ19" s="142">
        <f>CH19-CG19</f>
        <v>-14</v>
      </c>
      <c r="CL19" s="84">
        <f t="shared" si="16"/>
        <v>0</v>
      </c>
      <c r="CM19" s="79">
        <f t="shared" si="17"/>
        <v>14</v>
      </c>
      <c r="CO19" s="88">
        <f t="shared" si="15"/>
        <v>0</v>
      </c>
    </row>
    <row r="20" spans="1:93" ht="13.5" hidden="1" customHeight="1">
      <c r="A20" s="64"/>
      <c r="B20" s="167" t="s">
        <v>149</v>
      </c>
      <c r="C20" s="168"/>
      <c r="D20" s="169"/>
      <c r="E20" s="51"/>
      <c r="F20" s="51"/>
      <c r="G20" s="51"/>
      <c r="H20" s="51"/>
      <c r="I20" s="51"/>
      <c r="J20" s="51"/>
      <c r="K20" s="51"/>
      <c r="L20" s="64"/>
      <c r="M20" s="51"/>
      <c r="N20" s="51"/>
      <c r="O20" s="51"/>
      <c r="P20" s="64"/>
      <c r="Q20" s="51"/>
      <c r="R20" s="51"/>
      <c r="S20" s="52"/>
      <c r="T20" s="52">
        <f t="shared" si="31"/>
        <v>0</v>
      </c>
      <c r="U20" s="51"/>
      <c r="V20" s="51"/>
      <c r="W20" s="51"/>
      <c r="X20" s="64"/>
      <c r="Y20" s="51"/>
      <c r="Z20" s="51"/>
      <c r="AA20" s="51"/>
      <c r="AB20" s="64"/>
      <c r="AC20" s="51"/>
      <c r="AD20" s="51"/>
      <c r="AE20" s="51"/>
      <c r="AF20" s="64"/>
      <c r="AG20" s="140">
        <f t="shared" si="3"/>
        <v>0</v>
      </c>
      <c r="AH20" s="142">
        <f t="shared" si="3"/>
        <v>0</v>
      </c>
      <c r="AI20" s="142" t="e">
        <f t="shared" si="29"/>
        <v>#DIV/0!</v>
      </c>
      <c r="AJ20" s="144">
        <f t="shared" si="25"/>
        <v>0</v>
      </c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140">
        <f t="shared" si="8"/>
        <v>0</v>
      </c>
      <c r="BB20" s="142">
        <f t="shared" si="8"/>
        <v>0</v>
      </c>
      <c r="BC20" s="142"/>
      <c r="BD20" s="142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>
        <f t="shared" si="30"/>
        <v>0</v>
      </c>
      <c r="BQ20" s="51"/>
      <c r="BR20" s="51"/>
      <c r="BS20" s="51"/>
      <c r="BT20" s="64"/>
      <c r="BU20" s="51"/>
      <c r="BV20" s="95"/>
      <c r="BW20" s="53" t="e">
        <f>BV20/BU20*100</f>
        <v>#DIV/0!</v>
      </c>
      <c r="BX20" s="64">
        <f t="shared" si="20"/>
        <v>0</v>
      </c>
      <c r="BY20" s="64"/>
      <c r="BZ20" s="64"/>
      <c r="CA20" s="64"/>
      <c r="CB20" s="64"/>
      <c r="CC20" s="64"/>
      <c r="CD20" s="64"/>
      <c r="CE20" s="64"/>
      <c r="CF20" s="64"/>
      <c r="CG20" s="140">
        <f t="shared" si="32"/>
        <v>0</v>
      </c>
      <c r="CH20" s="131">
        <f t="shared" si="33"/>
        <v>0</v>
      </c>
      <c r="CI20" s="147" t="e">
        <f t="shared" si="13"/>
        <v>#DIV/0!</v>
      </c>
      <c r="CJ20" s="142">
        <f>CH20-CG20</f>
        <v>0</v>
      </c>
      <c r="CL20" s="84">
        <f t="shared" si="16"/>
        <v>0</v>
      </c>
      <c r="CM20" s="79">
        <f t="shared" si="17"/>
        <v>0</v>
      </c>
      <c r="CO20" s="88">
        <f t="shared" si="15"/>
        <v>0</v>
      </c>
    </row>
    <row r="21" spans="1:93" ht="13.5" customHeight="1">
      <c r="A21" s="64"/>
      <c r="B21" s="167" t="s">
        <v>169</v>
      </c>
      <c r="C21" s="168"/>
      <c r="D21" s="169"/>
      <c r="E21" s="51"/>
      <c r="F21" s="51"/>
      <c r="G21" s="51"/>
      <c r="H21" s="51"/>
      <c r="I21" s="51"/>
      <c r="J21" s="51"/>
      <c r="K21" s="51"/>
      <c r="L21" s="64"/>
      <c r="M21" s="51"/>
      <c r="N21" s="51"/>
      <c r="O21" s="51"/>
      <c r="P21" s="64"/>
      <c r="Q21" s="51"/>
      <c r="R21" s="51"/>
      <c r="S21" s="52"/>
      <c r="T21" s="52"/>
      <c r="U21" s="51"/>
      <c r="V21" s="51"/>
      <c r="W21" s="51"/>
      <c r="X21" s="64"/>
      <c r="Y21" s="51"/>
      <c r="Z21" s="51"/>
      <c r="AA21" s="51"/>
      <c r="AB21" s="64"/>
      <c r="AC21" s="51"/>
      <c r="AD21" s="51"/>
      <c r="AE21" s="51"/>
      <c r="AF21" s="64"/>
      <c r="AG21" s="140">
        <f t="shared" si="3"/>
        <v>0</v>
      </c>
      <c r="AH21" s="142">
        <f t="shared" si="3"/>
        <v>0</v>
      </c>
      <c r="AI21" s="142" t="e">
        <f t="shared" si="29"/>
        <v>#DIV/0!</v>
      </c>
      <c r="AJ21" s="144">
        <f t="shared" si="25"/>
        <v>0</v>
      </c>
      <c r="AK21" s="51">
        <v>15</v>
      </c>
      <c r="AL21" s="51"/>
      <c r="AM21" s="51"/>
      <c r="AN21" s="51"/>
      <c r="AO21" s="51">
        <v>5</v>
      </c>
      <c r="AP21" s="51"/>
      <c r="AQ21" s="51"/>
      <c r="AR21" s="51"/>
      <c r="AS21" s="51">
        <v>15</v>
      </c>
      <c r="AT21" s="51"/>
      <c r="AU21" s="51"/>
      <c r="AV21" s="51"/>
      <c r="AW21" s="51">
        <v>15</v>
      </c>
      <c r="AX21" s="51"/>
      <c r="AY21" s="51"/>
      <c r="AZ21" s="51"/>
      <c r="BA21" s="140">
        <f t="shared" si="8"/>
        <v>50</v>
      </c>
      <c r="BB21" s="142">
        <f t="shared" si="8"/>
        <v>0</v>
      </c>
      <c r="BC21" s="142"/>
      <c r="BD21" s="142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 t="e">
        <f>BN21/BM21*100</f>
        <v>#DIV/0!</v>
      </c>
      <c r="BP21" s="51">
        <f t="shared" si="30"/>
        <v>0</v>
      </c>
      <c r="BQ21" s="95">
        <v>0.4</v>
      </c>
      <c r="BR21" s="95"/>
      <c r="BS21" s="51"/>
      <c r="BT21" s="64"/>
      <c r="BU21" s="51"/>
      <c r="BV21" s="95"/>
      <c r="BW21" s="53"/>
      <c r="BX21" s="64"/>
      <c r="BY21" s="64"/>
      <c r="BZ21" s="64"/>
      <c r="CA21" s="64"/>
      <c r="CB21" s="64"/>
      <c r="CC21" s="64"/>
      <c r="CD21" s="64"/>
      <c r="CE21" s="64"/>
      <c r="CF21" s="64"/>
      <c r="CG21" s="140">
        <f t="shared" si="32"/>
        <v>50.4</v>
      </c>
      <c r="CH21" s="131">
        <f t="shared" si="33"/>
        <v>0</v>
      </c>
      <c r="CI21" s="147">
        <f t="shared" si="13"/>
        <v>0</v>
      </c>
      <c r="CJ21" s="142">
        <f>CH21-CG21</f>
        <v>-50.4</v>
      </c>
      <c r="CL21" s="84">
        <f t="shared" si="16"/>
        <v>0</v>
      </c>
      <c r="CM21" s="79">
        <f t="shared" si="17"/>
        <v>50.4</v>
      </c>
      <c r="CO21" s="88">
        <f t="shared" si="15"/>
        <v>0</v>
      </c>
    </row>
    <row r="22" spans="1:93" ht="12.6" customHeight="1">
      <c r="A22" s="64"/>
      <c r="B22" s="167" t="s">
        <v>147</v>
      </c>
      <c r="C22" s="168"/>
      <c r="D22" s="169"/>
      <c r="E22" s="51"/>
      <c r="F22" s="51"/>
      <c r="G22" s="51" t="e">
        <f>F22/E22*100</f>
        <v>#DIV/0!</v>
      </c>
      <c r="H22" s="51"/>
      <c r="I22" s="51"/>
      <c r="J22" s="51"/>
      <c r="K22" s="51"/>
      <c r="L22" s="64">
        <f t="shared" ref="L22:L28" si="34">J22-I22</f>
        <v>0</v>
      </c>
      <c r="M22" s="51"/>
      <c r="N22" s="51"/>
      <c r="O22" s="51"/>
      <c r="P22" s="64">
        <f t="shared" si="22"/>
        <v>0</v>
      </c>
      <c r="Q22" s="51"/>
      <c r="R22" s="51"/>
      <c r="S22" s="51" t="e">
        <f>R22/Q22*100</f>
        <v>#DIV/0!</v>
      </c>
      <c r="T22" s="51">
        <f t="shared" si="31"/>
        <v>0</v>
      </c>
      <c r="U22" s="51"/>
      <c r="V22" s="51"/>
      <c r="W22" s="51"/>
      <c r="X22" s="64">
        <f>V22-U22</f>
        <v>0</v>
      </c>
      <c r="Y22" s="51"/>
      <c r="Z22" s="51"/>
      <c r="AA22" s="51"/>
      <c r="AB22" s="64">
        <f>Z22-Y22</f>
        <v>0</v>
      </c>
      <c r="AC22" s="51"/>
      <c r="AD22" s="51"/>
      <c r="AE22" s="51" t="e">
        <f>AD22/AC22*100</f>
        <v>#DIV/0!</v>
      </c>
      <c r="AF22" s="64"/>
      <c r="AG22" s="140">
        <f t="shared" si="3"/>
        <v>0</v>
      </c>
      <c r="AH22" s="142">
        <f t="shared" si="3"/>
        <v>0</v>
      </c>
      <c r="AI22" s="142" t="e">
        <f t="shared" si="29"/>
        <v>#DIV/0!</v>
      </c>
      <c r="AJ22" s="144">
        <f t="shared" si="25"/>
        <v>0</v>
      </c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140">
        <f t="shared" si="8"/>
        <v>0</v>
      </c>
      <c r="BB22" s="142">
        <f t="shared" si="8"/>
        <v>0</v>
      </c>
      <c r="BC22" s="142"/>
      <c r="BD22" s="142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>
        <f t="shared" si="30"/>
        <v>0</v>
      </c>
      <c r="BQ22" s="51"/>
      <c r="BR22" s="51"/>
      <c r="BS22" s="51"/>
      <c r="BT22" s="64">
        <f>BR22-BQ22</f>
        <v>0</v>
      </c>
      <c r="BU22" s="51">
        <v>40</v>
      </c>
      <c r="BV22" s="95"/>
      <c r="BW22" s="53">
        <f>BV22/BU22*100</f>
        <v>0</v>
      </c>
      <c r="BX22" s="64">
        <f t="shared" si="20"/>
        <v>-40</v>
      </c>
      <c r="BY22" s="97">
        <v>1.5</v>
      </c>
      <c r="BZ22" s="64"/>
      <c r="CA22" s="64"/>
      <c r="CB22" s="64"/>
      <c r="CC22" s="97"/>
      <c r="CD22" s="64"/>
      <c r="CE22" s="64"/>
      <c r="CF22" s="64"/>
      <c r="CG22" s="140">
        <f t="shared" si="32"/>
        <v>41.5</v>
      </c>
      <c r="CH22" s="131">
        <f t="shared" si="33"/>
        <v>0</v>
      </c>
      <c r="CI22" s="147">
        <f t="shared" si="13"/>
        <v>0</v>
      </c>
      <c r="CJ22" s="142">
        <f>CH22-CG22</f>
        <v>-41.5</v>
      </c>
      <c r="CL22" s="84">
        <f t="shared" si="16"/>
        <v>0</v>
      </c>
      <c r="CM22" s="79">
        <f t="shared" si="17"/>
        <v>41.5</v>
      </c>
      <c r="CO22" s="88">
        <f t="shared" si="15"/>
        <v>0</v>
      </c>
    </row>
    <row r="23" spans="1:93" ht="12.75" hidden="1" customHeight="1">
      <c r="A23" s="64"/>
      <c r="B23" s="167" t="s">
        <v>101</v>
      </c>
      <c r="C23" s="168"/>
      <c r="D23" s="169"/>
      <c r="E23" s="51"/>
      <c r="F23" s="51"/>
      <c r="G23" s="51" t="e">
        <f>F23/E23*100</f>
        <v>#DIV/0!</v>
      </c>
      <c r="H23" s="51">
        <f t="shared" si="0"/>
        <v>0</v>
      </c>
      <c r="I23" s="51"/>
      <c r="J23" s="51"/>
      <c r="K23" s="51"/>
      <c r="L23" s="64">
        <f t="shared" si="34"/>
        <v>0</v>
      </c>
      <c r="M23" s="51"/>
      <c r="N23" s="51"/>
      <c r="O23" s="51"/>
      <c r="P23" s="64">
        <f t="shared" si="22"/>
        <v>0</v>
      </c>
      <c r="Q23" s="51"/>
      <c r="R23" s="51"/>
      <c r="S23" s="51"/>
      <c r="T23" s="51">
        <f t="shared" si="31"/>
        <v>0</v>
      </c>
      <c r="U23" s="51"/>
      <c r="V23" s="51"/>
      <c r="W23" s="51" t="e">
        <f>V23/U23*100</f>
        <v>#DIV/0!</v>
      </c>
      <c r="X23" s="64"/>
      <c r="Y23" s="51"/>
      <c r="Z23" s="51"/>
      <c r="AA23" s="51"/>
      <c r="AB23" s="64">
        <f>Z23-Y23</f>
        <v>0</v>
      </c>
      <c r="AC23" s="51"/>
      <c r="AD23" s="51"/>
      <c r="AE23" s="51" t="e">
        <f>AD23/AC23*100</f>
        <v>#DIV/0!</v>
      </c>
      <c r="AF23" s="64">
        <f>AD23-AC23</f>
        <v>0</v>
      </c>
      <c r="AG23" s="140">
        <f t="shared" si="3"/>
        <v>0</v>
      </c>
      <c r="AH23" s="142">
        <f t="shared" si="3"/>
        <v>0</v>
      </c>
      <c r="AI23" s="142" t="e">
        <f t="shared" si="29"/>
        <v>#DIV/0!</v>
      </c>
      <c r="AJ23" s="144">
        <f t="shared" si="25"/>
        <v>0</v>
      </c>
      <c r="AK23" s="51"/>
      <c r="AL23" s="51"/>
      <c r="AM23" s="51"/>
      <c r="AN23" s="51">
        <f>AL23-AK23</f>
        <v>0</v>
      </c>
      <c r="AO23" s="51"/>
      <c r="AP23" s="51"/>
      <c r="AQ23" s="51"/>
      <c r="AR23" s="51">
        <f>AP23-AO23</f>
        <v>0</v>
      </c>
      <c r="AS23" s="51"/>
      <c r="AT23" s="51"/>
      <c r="AU23" s="51"/>
      <c r="AV23" s="51">
        <f>AT23-AS23</f>
        <v>0</v>
      </c>
      <c r="AW23" s="51"/>
      <c r="AX23" s="51"/>
      <c r="AY23" s="51"/>
      <c r="AZ23" s="51">
        <f>AX23-AW23</f>
        <v>0</v>
      </c>
      <c r="BA23" s="140">
        <f t="shared" si="8"/>
        <v>0</v>
      </c>
      <c r="BB23" s="142">
        <f t="shared" si="8"/>
        <v>0</v>
      </c>
      <c r="BC23" s="142"/>
      <c r="BD23" s="142">
        <f>BB23-BA23</f>
        <v>0</v>
      </c>
      <c r="BE23" s="51"/>
      <c r="BF23" s="51"/>
      <c r="BG23" s="51"/>
      <c r="BH23" s="51">
        <f>BF23-BE23</f>
        <v>0</v>
      </c>
      <c r="BI23" s="51"/>
      <c r="BJ23" s="51"/>
      <c r="BK23" s="51"/>
      <c r="BL23" s="51">
        <f>BJ23-BI23</f>
        <v>0</v>
      </c>
      <c r="BM23" s="51"/>
      <c r="BN23" s="51"/>
      <c r="BO23" s="51"/>
      <c r="BP23" s="51">
        <f t="shared" si="30"/>
        <v>0</v>
      </c>
      <c r="BQ23" s="51"/>
      <c r="BR23" s="51"/>
      <c r="BS23" s="51"/>
      <c r="BT23" s="64"/>
      <c r="BU23" s="51"/>
      <c r="BV23" s="95"/>
      <c r="BW23" s="53"/>
      <c r="BX23" s="64"/>
      <c r="BY23" s="64"/>
      <c r="BZ23" s="64"/>
      <c r="CA23" s="64"/>
      <c r="CB23" s="64"/>
      <c r="CC23" s="64"/>
      <c r="CD23" s="64"/>
      <c r="CE23" s="64"/>
      <c r="CF23" s="64"/>
      <c r="CG23" s="140">
        <f t="shared" si="32"/>
        <v>0</v>
      </c>
      <c r="CH23" s="131">
        <f t="shared" si="33"/>
        <v>0</v>
      </c>
      <c r="CI23" s="142" t="e">
        <f t="shared" si="13"/>
        <v>#DIV/0!</v>
      </c>
      <c r="CJ23" s="142">
        <f t="shared" si="14"/>
        <v>0</v>
      </c>
      <c r="CL23" s="84">
        <f t="shared" si="16"/>
        <v>0</v>
      </c>
      <c r="CM23" s="79">
        <f t="shared" si="17"/>
        <v>0</v>
      </c>
      <c r="CO23" s="88">
        <f t="shared" si="15"/>
        <v>0</v>
      </c>
    </row>
    <row r="24" spans="1:93" ht="12.75" customHeight="1">
      <c r="A24" s="64"/>
      <c r="B24" s="170" t="s">
        <v>136</v>
      </c>
      <c r="C24" s="171"/>
      <c r="D24" s="172"/>
      <c r="E24" s="51">
        <v>11</v>
      </c>
      <c r="F24" s="51"/>
      <c r="G24" s="51">
        <f>F24/E24*100</f>
        <v>0</v>
      </c>
      <c r="H24" s="51"/>
      <c r="I24" s="51">
        <v>11</v>
      </c>
      <c r="J24" s="51"/>
      <c r="K24" s="52">
        <f>J24/I24*100</f>
        <v>0</v>
      </c>
      <c r="L24" s="51">
        <f>J24-I24</f>
        <v>-11</v>
      </c>
      <c r="M24" s="51">
        <v>20</v>
      </c>
      <c r="N24" s="51"/>
      <c r="O24" s="51"/>
      <c r="P24" s="51"/>
      <c r="Q24" s="51">
        <v>20</v>
      </c>
      <c r="R24" s="51"/>
      <c r="S24" s="51"/>
      <c r="T24" s="64"/>
      <c r="U24" s="51">
        <v>11</v>
      </c>
      <c r="V24" s="51"/>
      <c r="W24" s="51"/>
      <c r="X24" s="64"/>
      <c r="Y24" s="51">
        <v>15</v>
      </c>
      <c r="Z24" s="51"/>
      <c r="AA24" s="51"/>
      <c r="AB24" s="64"/>
      <c r="AC24" s="51">
        <v>11</v>
      </c>
      <c r="AD24" s="51"/>
      <c r="AE24" s="51"/>
      <c r="AF24" s="64"/>
      <c r="AG24" s="140">
        <f>E24+I24+M24+Q24+U24+Y24+AC24</f>
        <v>99</v>
      </c>
      <c r="AH24" s="142">
        <f>F24+J24+N24+R24+V24+Z24+AD24</f>
        <v>0</v>
      </c>
      <c r="AI24" s="142">
        <f>AH24/AG24*100</f>
        <v>0</v>
      </c>
      <c r="AJ24" s="142">
        <f>AH24-AG24</f>
        <v>-99</v>
      </c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140">
        <f>AK24+AO24+AS24+AW24</f>
        <v>0</v>
      </c>
      <c r="BB24" s="142">
        <f>AL24+AP24+AT24+AX24</f>
        <v>0</v>
      </c>
      <c r="BC24" s="142"/>
      <c r="BD24" s="142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64"/>
      <c r="BU24" s="51"/>
      <c r="BV24" s="95"/>
      <c r="BW24" s="53"/>
      <c r="BX24" s="64"/>
      <c r="BY24" s="64"/>
      <c r="BZ24" s="64"/>
      <c r="CA24" s="64"/>
      <c r="CB24" s="64"/>
      <c r="CC24" s="64"/>
      <c r="CD24" s="64"/>
      <c r="CE24" s="64"/>
      <c r="CF24" s="64"/>
      <c r="CG24" s="140">
        <f>AG24+BA24+BE24+BI24+BM24+BQ24+BU24+BY24</f>
        <v>99</v>
      </c>
      <c r="CH24" s="131">
        <f>R24+V24+Z24+AD24+BR24+BV24+F24+J24+N24+AL24+BZ24+AP24+AT24+AX24+BF24</f>
        <v>0</v>
      </c>
      <c r="CI24" s="142">
        <f>CH24/CG24*100</f>
        <v>0</v>
      </c>
      <c r="CJ24" s="142">
        <f>CH24-CG24</f>
        <v>-99</v>
      </c>
      <c r="CL24" s="84">
        <f>F24+J24+N24+R24+V24+Z24+AD24+AL24+AP24+AT24+AX24+BF24+BJ24+BN24+BR24+BV24+BZ24</f>
        <v>0</v>
      </c>
      <c r="CM24" s="79">
        <f>E24+I24+M24+Q24+U24+Y24+AC24+AG24+AK24+AO24+AS24+AW24+BE24+BI24+BM24+BQ24+BU24+BY24-AG24</f>
        <v>99</v>
      </c>
      <c r="CO24" s="88">
        <f t="shared" si="15"/>
        <v>0</v>
      </c>
    </row>
    <row r="25" spans="1:93" s="83" customFormat="1" ht="15" customHeight="1">
      <c r="A25" s="65">
        <v>226</v>
      </c>
      <c r="B25" s="164" t="s">
        <v>35</v>
      </c>
      <c r="C25" s="165"/>
      <c r="D25" s="166"/>
      <c r="E25" s="59">
        <f>SUM(E26:E44)</f>
        <v>93</v>
      </c>
      <c r="F25" s="59">
        <f>SUM(F26:F44)</f>
        <v>0</v>
      </c>
      <c r="G25" s="56">
        <f>F25/E25*100</f>
        <v>0</v>
      </c>
      <c r="H25" s="59">
        <f t="shared" si="0"/>
        <v>-93</v>
      </c>
      <c r="I25" s="59">
        <f>SUM(I26:I44)</f>
        <v>128</v>
      </c>
      <c r="J25" s="59">
        <f>SUM(J26:J44)</f>
        <v>0</v>
      </c>
      <c r="K25" s="59">
        <f>J25/I25*100</f>
        <v>0</v>
      </c>
      <c r="L25" s="65">
        <f t="shared" si="34"/>
        <v>-128</v>
      </c>
      <c r="M25" s="59">
        <f>SUM(M26:M44)</f>
        <v>193</v>
      </c>
      <c r="N25" s="59">
        <f>SUM(N26:N44)</f>
        <v>0</v>
      </c>
      <c r="O25" s="59">
        <f>N25/M25*100</f>
        <v>0</v>
      </c>
      <c r="P25" s="65">
        <f t="shared" si="22"/>
        <v>-193</v>
      </c>
      <c r="Q25" s="59">
        <f>SUM(Q26:Q44)</f>
        <v>193</v>
      </c>
      <c r="R25" s="59">
        <f>SUM(R26:R44)</f>
        <v>0</v>
      </c>
      <c r="S25" s="59">
        <f>R25/Q25*100</f>
        <v>0</v>
      </c>
      <c r="T25" s="59">
        <f t="shared" si="31"/>
        <v>-193</v>
      </c>
      <c r="U25" s="59">
        <f>SUM(U26:U44)</f>
        <v>146</v>
      </c>
      <c r="V25" s="59">
        <f>SUM(V26:V44)</f>
        <v>0</v>
      </c>
      <c r="W25" s="56">
        <f>V25/U25*100</f>
        <v>0</v>
      </c>
      <c r="X25" s="59">
        <f>V25-U25</f>
        <v>-146</v>
      </c>
      <c r="Y25" s="59">
        <f>SUM(Y26:Y44)</f>
        <v>140</v>
      </c>
      <c r="Z25" s="59">
        <f>SUM(Z26:Z44)</f>
        <v>0</v>
      </c>
      <c r="AA25" s="59">
        <f>Z25/Y25*100</f>
        <v>0</v>
      </c>
      <c r="AB25" s="65">
        <f>Z25-Y25</f>
        <v>-140</v>
      </c>
      <c r="AC25" s="59">
        <f>SUM(AC26:AC44)</f>
        <v>128</v>
      </c>
      <c r="AD25" s="59">
        <f>SUM(AD26:AD44)</f>
        <v>0</v>
      </c>
      <c r="AE25" s="56">
        <f>AD25/AC25*100</f>
        <v>0</v>
      </c>
      <c r="AF25" s="65">
        <f>AD25-AC25</f>
        <v>-128</v>
      </c>
      <c r="AG25" s="140">
        <f t="shared" si="3"/>
        <v>1021</v>
      </c>
      <c r="AH25" s="141">
        <f>SUM(AH26:AH44)</f>
        <v>0</v>
      </c>
      <c r="AI25" s="141">
        <f t="shared" si="29"/>
        <v>0</v>
      </c>
      <c r="AJ25" s="141">
        <f t="shared" si="25"/>
        <v>-1021</v>
      </c>
      <c r="AK25" s="59">
        <f>SUM(AK26:AK44)</f>
        <v>0</v>
      </c>
      <c r="AL25" s="59">
        <f>SUM(AL26:AL44)</f>
        <v>0</v>
      </c>
      <c r="AM25" s="56" t="e">
        <f>AL25/AK25*100</f>
        <v>#DIV/0!</v>
      </c>
      <c r="AN25" s="59">
        <f>AL25-AK25</f>
        <v>0</v>
      </c>
      <c r="AO25" s="59">
        <f>SUM(AO26:AO44)</f>
        <v>0</v>
      </c>
      <c r="AP25" s="59">
        <f>SUM(AP26:AP44)</f>
        <v>0</v>
      </c>
      <c r="AQ25" s="56" t="e">
        <f>AP25/AO25*100</f>
        <v>#DIV/0!</v>
      </c>
      <c r="AR25" s="59">
        <f>AP25-AO25</f>
        <v>0</v>
      </c>
      <c r="AS25" s="59">
        <f>SUM(AS26:AS44)</f>
        <v>0</v>
      </c>
      <c r="AT25" s="59">
        <f>SUM(AT26:AT44)</f>
        <v>0</v>
      </c>
      <c r="AU25" s="56" t="e">
        <f>AT25/AS25*100</f>
        <v>#DIV/0!</v>
      </c>
      <c r="AV25" s="59">
        <f>AT25-AS25</f>
        <v>0</v>
      </c>
      <c r="AW25" s="59">
        <f>SUM(AW26:AW44)</f>
        <v>0</v>
      </c>
      <c r="AX25" s="59">
        <f>SUM(AX26:AX44)</f>
        <v>0</v>
      </c>
      <c r="AY25" s="56" t="e">
        <f>AX25/AW25*100</f>
        <v>#DIV/0!</v>
      </c>
      <c r="AZ25" s="59">
        <f>AX25-AW25</f>
        <v>0</v>
      </c>
      <c r="BA25" s="140">
        <f t="shared" si="8"/>
        <v>0</v>
      </c>
      <c r="BB25" s="149">
        <f>SUM(BB26:BB44)</f>
        <v>0</v>
      </c>
      <c r="BC25" s="140" t="e">
        <f>BB25/BA25*100</f>
        <v>#DIV/0!</v>
      </c>
      <c r="BD25" s="141">
        <f>BB25-BA25</f>
        <v>0</v>
      </c>
      <c r="BE25" s="59">
        <f>SUM(BE26:BE44)</f>
        <v>0</v>
      </c>
      <c r="BF25" s="59">
        <f>SUM(BF26:BF44)</f>
        <v>0</v>
      </c>
      <c r="BG25" s="56" t="e">
        <f>BF25/BE25*100</f>
        <v>#DIV/0!</v>
      </c>
      <c r="BH25" s="59">
        <f>BF25-BE25</f>
        <v>0</v>
      </c>
      <c r="BI25" s="59">
        <f>SUM(BI26:BI44)</f>
        <v>0</v>
      </c>
      <c r="BJ25" s="59">
        <f>SUM(BJ26:BJ44)</f>
        <v>0</v>
      </c>
      <c r="BK25" s="56" t="e">
        <f>BJ25/BI25*100</f>
        <v>#DIV/0!</v>
      </c>
      <c r="BL25" s="59">
        <f>BJ25-BI25</f>
        <v>0</v>
      </c>
      <c r="BM25" s="59">
        <f>SUM(BM26:BM44)</f>
        <v>0</v>
      </c>
      <c r="BN25" s="59">
        <f>SUM(BN26:BN44)</f>
        <v>0</v>
      </c>
      <c r="BO25" s="56" t="e">
        <f>BN25/BM25*100</f>
        <v>#DIV/0!</v>
      </c>
      <c r="BP25" s="59">
        <f>BN25-BM25</f>
        <v>0</v>
      </c>
      <c r="BQ25" s="59">
        <f>SUM(BQ26:BQ44)</f>
        <v>10.6</v>
      </c>
      <c r="BR25" s="59">
        <f>SUM(BR26:BR44)</f>
        <v>0</v>
      </c>
      <c r="BS25" s="59">
        <f>BR25/BQ25*100</f>
        <v>0</v>
      </c>
      <c r="BT25" s="65">
        <f>BR25-BQ25</f>
        <v>-10.6</v>
      </c>
      <c r="BU25" s="59">
        <f>SUM(BU26:BU44)</f>
        <v>317</v>
      </c>
      <c r="BV25" s="96">
        <f>SUM(BV26:BV44)</f>
        <v>0</v>
      </c>
      <c r="BW25" s="60">
        <f>BV25/BU25*100</f>
        <v>0</v>
      </c>
      <c r="BX25" s="65">
        <f t="shared" si="20"/>
        <v>-317</v>
      </c>
      <c r="BY25" s="96">
        <f>SUM(BY26:BY44)</f>
        <v>9.5</v>
      </c>
      <c r="BZ25" s="59">
        <f>SUM(BZ26:BZ44)</f>
        <v>0</v>
      </c>
      <c r="CA25" s="60">
        <f>BZ25/BY25*100</f>
        <v>0</v>
      </c>
      <c r="CB25" s="65">
        <f>BZ25-BY25</f>
        <v>-9.5</v>
      </c>
      <c r="CC25" s="96">
        <f>SUM(CC26:CC44)</f>
        <v>53.244999999999997</v>
      </c>
      <c r="CD25" s="59">
        <f>SUM(CD26:CD44)</f>
        <v>0</v>
      </c>
      <c r="CE25" s="60">
        <f>CD25/CC25*100</f>
        <v>0</v>
      </c>
      <c r="CF25" s="65">
        <f>CD25-CC25</f>
        <v>-53.244999999999997</v>
      </c>
      <c r="CG25" s="140">
        <f t="shared" si="32"/>
        <v>1358.1</v>
      </c>
      <c r="CH25" s="149">
        <f>SUM(CH26:CH44)</f>
        <v>0</v>
      </c>
      <c r="CI25" s="141">
        <f t="shared" si="13"/>
        <v>0</v>
      </c>
      <c r="CJ25" s="141">
        <f t="shared" si="14"/>
        <v>-1358.1</v>
      </c>
      <c r="CK25" s="83">
        <v>9.6</v>
      </c>
      <c r="CL25" s="79">
        <f t="shared" si="16"/>
        <v>0</v>
      </c>
      <c r="CM25" s="79">
        <f t="shared" si="17"/>
        <v>1358.1</v>
      </c>
      <c r="CO25" s="88">
        <f t="shared" si="15"/>
        <v>0</v>
      </c>
    </row>
    <row r="26" spans="1:93" ht="22.5" hidden="1" customHeight="1">
      <c r="A26" s="64"/>
      <c r="B26" s="167" t="s">
        <v>102</v>
      </c>
      <c r="C26" s="168"/>
      <c r="D26" s="169"/>
      <c r="E26" s="51"/>
      <c r="F26" s="51"/>
      <c r="G26" s="51"/>
      <c r="H26" s="51"/>
      <c r="I26" s="51"/>
      <c r="J26" s="51"/>
      <c r="K26" s="52"/>
      <c r="L26" s="64">
        <f t="shared" si="34"/>
        <v>0</v>
      </c>
      <c r="M26" s="51"/>
      <c r="N26" s="51"/>
      <c r="O26" s="51"/>
      <c r="P26" s="64">
        <f t="shared" si="22"/>
        <v>0</v>
      </c>
      <c r="Q26" s="51"/>
      <c r="R26" s="51"/>
      <c r="S26" s="51"/>
      <c r="T26" s="64">
        <f t="shared" si="31"/>
        <v>0</v>
      </c>
      <c r="U26" s="51"/>
      <c r="V26" s="51"/>
      <c r="W26" s="51"/>
      <c r="X26" s="64">
        <f>V26-U26</f>
        <v>0</v>
      </c>
      <c r="Y26" s="51"/>
      <c r="Z26" s="51"/>
      <c r="AA26" s="51"/>
      <c r="AB26" s="64">
        <f>Z26-Y26</f>
        <v>0</v>
      </c>
      <c r="AC26" s="51"/>
      <c r="AD26" s="51"/>
      <c r="AE26" s="51"/>
      <c r="AF26" s="64"/>
      <c r="AG26" s="140">
        <f t="shared" si="3"/>
        <v>0</v>
      </c>
      <c r="AH26" s="142">
        <f t="shared" si="3"/>
        <v>0</v>
      </c>
      <c r="AI26" s="142" t="e">
        <f t="shared" si="29"/>
        <v>#DIV/0!</v>
      </c>
      <c r="AJ26" s="142">
        <f t="shared" si="25"/>
        <v>0</v>
      </c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140">
        <f t="shared" si="8"/>
        <v>0</v>
      </c>
      <c r="BB26" s="142">
        <f t="shared" si="8"/>
        <v>0</v>
      </c>
      <c r="BC26" s="142"/>
      <c r="BD26" s="142">
        <f>BB26-BA26</f>
        <v>0</v>
      </c>
      <c r="BE26" s="51"/>
      <c r="BF26" s="51"/>
      <c r="BG26" s="51"/>
      <c r="BH26" s="51"/>
      <c r="BI26" s="51"/>
      <c r="BJ26" s="51"/>
      <c r="BK26" s="56"/>
      <c r="BL26" s="51"/>
      <c r="BM26" s="51"/>
      <c r="BN26" s="51"/>
      <c r="BO26" s="51"/>
      <c r="BP26" s="51"/>
      <c r="BQ26" s="51"/>
      <c r="BR26" s="51"/>
      <c r="BS26" s="51"/>
      <c r="BT26" s="64">
        <f>BR26-BQ26</f>
        <v>0</v>
      </c>
      <c r="BU26" s="51"/>
      <c r="BV26" s="95"/>
      <c r="BW26" s="53"/>
      <c r="BX26" s="64"/>
      <c r="BY26" s="64"/>
      <c r="BZ26" s="64"/>
      <c r="CA26" s="64"/>
      <c r="CB26" s="64"/>
      <c r="CC26" s="64"/>
      <c r="CD26" s="64"/>
      <c r="CE26" s="64"/>
      <c r="CF26" s="64"/>
      <c r="CG26" s="140">
        <f t="shared" si="32"/>
        <v>0</v>
      </c>
      <c r="CH26" s="131">
        <f>R26+V26+Z26+AD26+BR26+BV26+F26+J26+N26+AL26+BZ26+AP26+AT26+AX26+BF26</f>
        <v>0</v>
      </c>
      <c r="CI26" s="142" t="e">
        <f t="shared" si="13"/>
        <v>#DIV/0!</v>
      </c>
      <c r="CJ26" s="142">
        <f>CH26-CG26</f>
        <v>0</v>
      </c>
      <c r="CL26" s="84">
        <f t="shared" si="16"/>
        <v>0</v>
      </c>
      <c r="CM26" s="79">
        <f t="shared" si="17"/>
        <v>0</v>
      </c>
      <c r="CO26" s="88">
        <f t="shared" si="15"/>
        <v>0</v>
      </c>
    </row>
    <row r="27" spans="1:93" ht="13.5" hidden="1" customHeight="1">
      <c r="A27" s="64"/>
      <c r="B27" s="167" t="s">
        <v>285</v>
      </c>
      <c r="C27" s="168"/>
      <c r="D27" s="169"/>
      <c r="E27" s="51"/>
      <c r="F27" s="51"/>
      <c r="G27" s="51"/>
      <c r="H27" s="51"/>
      <c r="I27" s="51"/>
      <c r="J27" s="51"/>
      <c r="K27" s="52"/>
      <c r="L27" s="64">
        <f t="shared" si="34"/>
        <v>0</v>
      </c>
      <c r="M27" s="51"/>
      <c r="N27" s="51"/>
      <c r="O27" s="51"/>
      <c r="P27" s="64">
        <f t="shared" si="22"/>
        <v>0</v>
      </c>
      <c r="Q27" s="51"/>
      <c r="R27" s="51"/>
      <c r="S27" s="51"/>
      <c r="T27" s="64"/>
      <c r="U27" s="51"/>
      <c r="V27" s="51"/>
      <c r="W27" s="51"/>
      <c r="X27" s="64"/>
      <c r="Y27" s="51"/>
      <c r="Z27" s="51"/>
      <c r="AA27" s="51"/>
      <c r="AB27" s="64"/>
      <c r="AC27" s="51"/>
      <c r="AD27" s="51"/>
      <c r="AE27" s="51"/>
      <c r="AF27" s="64"/>
      <c r="AG27" s="140">
        <f t="shared" si="3"/>
        <v>0</v>
      </c>
      <c r="AH27" s="142">
        <f>F27+J27+N27+R27+V27+Z27+AD27</f>
        <v>0</v>
      </c>
      <c r="AI27" s="142" t="e">
        <f>AH27/AG27*100</f>
        <v>#DIV/0!</v>
      </c>
      <c r="AJ27" s="142">
        <f>AH27-AG27</f>
        <v>0</v>
      </c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140">
        <f t="shared" si="8"/>
        <v>0</v>
      </c>
      <c r="BB27" s="131">
        <f>AL27+AP27+AT27+AX27</f>
        <v>0</v>
      </c>
      <c r="BC27" s="142" t="e">
        <f>BB27/BA27*100</f>
        <v>#DIV/0!</v>
      </c>
      <c r="BD27" s="142">
        <f>BB27-BA27</f>
        <v>0</v>
      </c>
      <c r="BE27" s="51"/>
      <c r="BF27" s="51"/>
      <c r="BG27" s="51"/>
      <c r="BH27" s="51"/>
      <c r="BI27" s="51"/>
      <c r="BJ27" s="51"/>
      <c r="BK27" s="56"/>
      <c r="BL27" s="51"/>
      <c r="BM27" s="51"/>
      <c r="BN27" s="51"/>
      <c r="BO27" s="51"/>
      <c r="BP27" s="51"/>
      <c r="BQ27" s="51"/>
      <c r="BR27" s="51"/>
      <c r="BS27" s="51"/>
      <c r="BT27" s="64"/>
      <c r="BU27" s="51"/>
      <c r="BV27" s="95"/>
      <c r="BW27" s="53"/>
      <c r="BX27" s="64"/>
      <c r="BY27" s="64"/>
      <c r="BZ27" s="64"/>
      <c r="CA27" s="64"/>
      <c r="CB27" s="64"/>
      <c r="CC27" s="64"/>
      <c r="CD27" s="64"/>
      <c r="CE27" s="64"/>
      <c r="CF27" s="64"/>
      <c r="CG27" s="140">
        <f t="shared" si="32"/>
        <v>0</v>
      </c>
      <c r="CH27" s="131">
        <f>R27+V27+Z27+AD27+BR27+BV27+F27+J27+N27+AL27+BZ27+AP27+AT27+AX27+BF27</f>
        <v>0</v>
      </c>
      <c r="CI27" s="142" t="e">
        <f>CH27/CG27*100</f>
        <v>#DIV/0!</v>
      </c>
      <c r="CJ27" s="142">
        <f>CH27-CG27</f>
        <v>0</v>
      </c>
      <c r="CL27" s="84">
        <f t="shared" si="16"/>
        <v>0</v>
      </c>
      <c r="CM27" s="79">
        <f t="shared" si="17"/>
        <v>0</v>
      </c>
      <c r="CO27" s="88">
        <f t="shared" si="15"/>
        <v>0</v>
      </c>
    </row>
    <row r="28" spans="1:93" ht="12.75" hidden="1" customHeight="1">
      <c r="A28" s="64"/>
      <c r="B28" s="170" t="s">
        <v>103</v>
      </c>
      <c r="C28" s="171"/>
      <c r="D28" s="172"/>
      <c r="E28" s="51"/>
      <c r="F28" s="51"/>
      <c r="G28" s="51"/>
      <c r="H28" s="51"/>
      <c r="I28" s="51"/>
      <c r="J28" s="51"/>
      <c r="K28" s="52"/>
      <c r="L28" s="64">
        <f t="shared" si="34"/>
        <v>0</v>
      </c>
      <c r="M28" s="51"/>
      <c r="N28" s="51"/>
      <c r="O28" s="51"/>
      <c r="P28" s="64">
        <f t="shared" si="22"/>
        <v>0</v>
      </c>
      <c r="Q28" s="51"/>
      <c r="R28" s="51"/>
      <c r="S28" s="51"/>
      <c r="T28" s="64">
        <f t="shared" si="31"/>
        <v>0</v>
      </c>
      <c r="U28" s="51"/>
      <c r="V28" s="51"/>
      <c r="W28" s="51"/>
      <c r="X28" s="64">
        <f>V28-U28</f>
        <v>0</v>
      </c>
      <c r="Y28" s="51"/>
      <c r="Z28" s="51"/>
      <c r="AA28" s="51"/>
      <c r="AB28" s="64">
        <f>Z28-Y28</f>
        <v>0</v>
      </c>
      <c r="AC28" s="51"/>
      <c r="AD28" s="51"/>
      <c r="AE28" s="51"/>
      <c r="AF28" s="64"/>
      <c r="AG28" s="140">
        <f t="shared" si="3"/>
        <v>0</v>
      </c>
      <c r="AH28" s="142">
        <f t="shared" si="3"/>
        <v>0</v>
      </c>
      <c r="AI28" s="142"/>
      <c r="AJ28" s="142">
        <f t="shared" si="25"/>
        <v>0</v>
      </c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140">
        <f t="shared" si="8"/>
        <v>0</v>
      </c>
      <c r="BB28" s="142">
        <f t="shared" si="8"/>
        <v>0</v>
      </c>
      <c r="BC28" s="142"/>
      <c r="BD28" s="142">
        <f>BB28-BA28</f>
        <v>0</v>
      </c>
      <c r="BE28" s="51"/>
      <c r="BF28" s="51"/>
      <c r="BG28" s="51"/>
      <c r="BH28" s="51"/>
      <c r="BI28" s="51"/>
      <c r="BJ28" s="51"/>
      <c r="BK28" s="56"/>
      <c r="BL28" s="51"/>
      <c r="BM28" s="51"/>
      <c r="BN28" s="51"/>
      <c r="BO28" s="51"/>
      <c r="BP28" s="51"/>
      <c r="BQ28" s="51"/>
      <c r="BR28" s="51"/>
      <c r="BS28" s="51"/>
      <c r="BT28" s="64">
        <f>BR28-BQ28</f>
        <v>0</v>
      </c>
      <c r="BU28" s="51"/>
      <c r="BV28" s="95"/>
      <c r="BW28" s="53"/>
      <c r="BX28" s="64">
        <f t="shared" si="20"/>
        <v>0</v>
      </c>
      <c r="BY28" s="64"/>
      <c r="BZ28" s="64"/>
      <c r="CA28" s="64"/>
      <c r="CB28" s="64"/>
      <c r="CC28" s="64"/>
      <c r="CD28" s="64"/>
      <c r="CE28" s="64"/>
      <c r="CF28" s="64"/>
      <c r="CG28" s="140">
        <f t="shared" si="32"/>
        <v>0</v>
      </c>
      <c r="CH28" s="131">
        <f>R28+V28+Z28+AD28+BR28+BV28+F28+J28+N28+AL28+BZ28+AP28+AT28+AX28+BF28+BN28</f>
        <v>0</v>
      </c>
      <c r="CI28" s="142"/>
      <c r="CJ28" s="142">
        <f t="shared" si="14"/>
        <v>0</v>
      </c>
      <c r="CL28" s="84">
        <f t="shared" si="16"/>
        <v>0</v>
      </c>
      <c r="CM28" s="79">
        <f t="shared" si="17"/>
        <v>0</v>
      </c>
      <c r="CO28" s="88">
        <f t="shared" si="15"/>
        <v>0</v>
      </c>
    </row>
    <row r="29" spans="1:93" ht="12.75" customHeight="1">
      <c r="A29" s="64"/>
      <c r="B29" s="170" t="s">
        <v>104</v>
      </c>
      <c r="C29" s="171"/>
      <c r="D29" s="172"/>
      <c r="E29" s="51">
        <v>5</v>
      </c>
      <c r="F29" s="51"/>
      <c r="G29" s="51"/>
      <c r="H29" s="51"/>
      <c r="I29" s="51">
        <v>10</v>
      </c>
      <c r="J29" s="51"/>
      <c r="K29" s="52"/>
      <c r="L29" s="64"/>
      <c r="M29" s="51">
        <v>15</v>
      </c>
      <c r="N29" s="51"/>
      <c r="O29" s="51"/>
      <c r="P29" s="64">
        <f t="shared" si="22"/>
        <v>-15</v>
      </c>
      <c r="Q29" s="51">
        <v>15</v>
      </c>
      <c r="R29" s="51"/>
      <c r="S29" s="51"/>
      <c r="T29" s="64"/>
      <c r="U29" s="51">
        <v>5</v>
      </c>
      <c r="V29" s="51"/>
      <c r="W29" s="51"/>
      <c r="X29" s="64"/>
      <c r="Y29" s="51">
        <v>15</v>
      </c>
      <c r="Z29" s="51"/>
      <c r="AA29" s="51"/>
      <c r="AB29" s="64"/>
      <c r="AC29" s="51">
        <v>10</v>
      </c>
      <c r="AD29" s="51"/>
      <c r="AE29" s="51"/>
      <c r="AF29" s="64"/>
      <c r="AG29" s="140">
        <f t="shared" si="3"/>
        <v>75</v>
      </c>
      <c r="AH29" s="142">
        <f t="shared" si="3"/>
        <v>0</v>
      </c>
      <c r="AI29" s="142">
        <f t="shared" si="29"/>
        <v>0</v>
      </c>
      <c r="AJ29" s="142">
        <f t="shared" si="25"/>
        <v>-75</v>
      </c>
      <c r="AK29" s="51"/>
      <c r="AL29" s="51"/>
      <c r="AM29" s="51" t="e">
        <f>AL29/AK29*100</f>
        <v>#DIV/0!</v>
      </c>
      <c r="AN29" s="51">
        <f t="shared" ref="AN29:AN43" si="35">AL29-AK29</f>
        <v>0</v>
      </c>
      <c r="AO29" s="51"/>
      <c r="AP29" s="51"/>
      <c r="AQ29" s="51" t="e">
        <f>AP29/AO29*100</f>
        <v>#DIV/0!</v>
      </c>
      <c r="AR29" s="51">
        <f t="shared" ref="AR29:AR43" si="36">AP29-AO29</f>
        <v>0</v>
      </c>
      <c r="AS29" s="51"/>
      <c r="AT29" s="51"/>
      <c r="AU29" s="51" t="e">
        <f>AT29/AS29*100</f>
        <v>#DIV/0!</v>
      </c>
      <c r="AV29" s="51">
        <f t="shared" ref="AV29:AV43" si="37">AT29-AS29</f>
        <v>0</v>
      </c>
      <c r="AW29" s="51"/>
      <c r="AX29" s="51"/>
      <c r="AY29" s="51" t="e">
        <f>AX29/AW29*100</f>
        <v>#DIV/0!</v>
      </c>
      <c r="AZ29" s="51">
        <f t="shared" ref="AZ29:AZ43" si="38">AX29-AW29</f>
        <v>0</v>
      </c>
      <c r="BA29" s="140">
        <f t="shared" si="8"/>
        <v>0</v>
      </c>
      <c r="BB29" s="142">
        <f t="shared" si="8"/>
        <v>0</v>
      </c>
      <c r="BC29" s="142" t="e">
        <f>BB29/BA29*100</f>
        <v>#DIV/0!</v>
      </c>
      <c r="BD29" s="142">
        <f t="shared" ref="BD29:BD43" si="39">BB29-BA29</f>
        <v>0</v>
      </c>
      <c r="BE29" s="51"/>
      <c r="BF29" s="51"/>
      <c r="BG29" s="51"/>
      <c r="BH29" s="51">
        <f t="shared" ref="BH29:BH43" si="40">BF29-BE29</f>
        <v>0</v>
      </c>
      <c r="BI29" s="51"/>
      <c r="BJ29" s="51"/>
      <c r="BK29" s="56"/>
      <c r="BL29" s="51">
        <f t="shared" ref="BL29:BL43" si="41">BJ29-BI29</f>
        <v>0</v>
      </c>
      <c r="BM29" s="51"/>
      <c r="BN29" s="51"/>
      <c r="BO29" s="51"/>
      <c r="BP29" s="51">
        <f t="shared" ref="BP29:BP43" si="42">BN29-BM29</f>
        <v>0</v>
      </c>
      <c r="BQ29" s="51"/>
      <c r="BR29" s="51"/>
      <c r="BS29" s="51"/>
      <c r="BT29" s="64">
        <f t="shared" ref="BT29:BT40" si="43">BR29-BQ29</f>
        <v>0</v>
      </c>
      <c r="BU29" s="51"/>
      <c r="BV29" s="95"/>
      <c r="BW29" s="53"/>
      <c r="BX29" s="64"/>
      <c r="BY29" s="64"/>
      <c r="BZ29" s="64"/>
      <c r="CA29" s="64"/>
      <c r="CB29" s="64"/>
      <c r="CC29" s="64"/>
      <c r="CD29" s="64"/>
      <c r="CE29" s="64"/>
      <c r="CF29" s="64"/>
      <c r="CG29" s="140">
        <f t="shared" si="32"/>
        <v>75</v>
      </c>
      <c r="CH29" s="131">
        <f>R29+V29+Z29+AD29+BR29+BV29+F29+J29+N29+AL29+BZ29+AP29+AT29+AX29+BF29</f>
        <v>0</v>
      </c>
      <c r="CI29" s="142">
        <f t="shared" si="13"/>
        <v>0</v>
      </c>
      <c r="CJ29" s="142">
        <f t="shared" si="14"/>
        <v>-75</v>
      </c>
      <c r="CL29" s="84">
        <f t="shared" si="16"/>
        <v>0</v>
      </c>
      <c r="CM29" s="79">
        <f t="shared" si="17"/>
        <v>75</v>
      </c>
      <c r="CO29" s="88">
        <f t="shared" si="15"/>
        <v>0</v>
      </c>
    </row>
    <row r="30" spans="1:93" ht="12.75" hidden="1" customHeight="1">
      <c r="A30" s="64"/>
      <c r="B30" s="170" t="s">
        <v>298</v>
      </c>
      <c r="C30" s="171"/>
      <c r="D30" s="172"/>
      <c r="E30" s="51"/>
      <c r="F30" s="51"/>
      <c r="G30" s="51"/>
      <c r="H30" s="51">
        <f t="shared" si="0"/>
        <v>0</v>
      </c>
      <c r="I30" s="51"/>
      <c r="J30" s="51"/>
      <c r="K30" s="52" t="e">
        <f>J30/I30*100</f>
        <v>#DIV/0!</v>
      </c>
      <c r="L30" s="51">
        <f>J30-I30</f>
        <v>0</v>
      </c>
      <c r="M30" s="51"/>
      <c r="N30" s="51"/>
      <c r="O30" s="51" t="e">
        <f>N30/M30*100</f>
        <v>#DIV/0!</v>
      </c>
      <c r="P30" s="64">
        <f t="shared" si="22"/>
        <v>0</v>
      </c>
      <c r="Q30" s="51"/>
      <c r="R30" s="51"/>
      <c r="S30" s="51" t="e">
        <f>R30/Q30*100</f>
        <v>#DIV/0!</v>
      </c>
      <c r="T30" s="64">
        <f t="shared" ref="T30:T44" si="44">R30-Q30</f>
        <v>0</v>
      </c>
      <c r="U30" s="51"/>
      <c r="V30" s="51"/>
      <c r="W30" s="51"/>
      <c r="X30" s="64">
        <f t="shared" ref="X30:X45" si="45">V30-U30</f>
        <v>0</v>
      </c>
      <c r="Y30" s="51"/>
      <c r="Z30" s="51"/>
      <c r="AA30" s="51" t="e">
        <f>Z30/Y30*100</f>
        <v>#DIV/0!</v>
      </c>
      <c r="AB30" s="64">
        <f>Z30-Y30</f>
        <v>0</v>
      </c>
      <c r="AC30" s="51"/>
      <c r="AD30" s="51"/>
      <c r="AE30" s="51"/>
      <c r="AF30" s="64">
        <f>AD30-AC30</f>
        <v>0</v>
      </c>
      <c r="AG30" s="140">
        <f t="shared" si="3"/>
        <v>0</v>
      </c>
      <c r="AH30" s="142">
        <f t="shared" si="3"/>
        <v>0</v>
      </c>
      <c r="AI30" s="142" t="e">
        <f t="shared" si="29"/>
        <v>#DIV/0!</v>
      </c>
      <c r="AJ30" s="142">
        <f t="shared" si="25"/>
        <v>0</v>
      </c>
      <c r="AK30" s="51"/>
      <c r="AL30" s="51"/>
      <c r="AM30" s="51"/>
      <c r="AN30" s="51">
        <f t="shared" si="35"/>
        <v>0</v>
      </c>
      <c r="AO30" s="51"/>
      <c r="AP30" s="51"/>
      <c r="AQ30" s="51"/>
      <c r="AR30" s="51">
        <f t="shared" si="36"/>
        <v>0</v>
      </c>
      <c r="AS30" s="51"/>
      <c r="AT30" s="51"/>
      <c r="AU30" s="51"/>
      <c r="AV30" s="51">
        <f t="shared" si="37"/>
        <v>0</v>
      </c>
      <c r="AW30" s="51"/>
      <c r="AX30" s="51"/>
      <c r="AY30" s="51"/>
      <c r="AZ30" s="51">
        <f t="shared" si="38"/>
        <v>0</v>
      </c>
      <c r="BA30" s="140">
        <f t="shared" si="8"/>
        <v>0</v>
      </c>
      <c r="BB30" s="142">
        <f t="shared" si="8"/>
        <v>0</v>
      </c>
      <c r="BC30" s="142"/>
      <c r="BD30" s="142">
        <f t="shared" si="39"/>
        <v>0</v>
      </c>
      <c r="BE30" s="51"/>
      <c r="BF30" s="51"/>
      <c r="BG30" s="51"/>
      <c r="BH30" s="51">
        <f t="shared" si="40"/>
        <v>0</v>
      </c>
      <c r="BI30" s="51"/>
      <c r="BJ30" s="51"/>
      <c r="BK30" s="56"/>
      <c r="BL30" s="51">
        <f t="shared" si="41"/>
        <v>0</v>
      </c>
      <c r="BM30" s="51"/>
      <c r="BN30" s="51"/>
      <c r="BO30" s="51"/>
      <c r="BP30" s="51">
        <f t="shared" si="42"/>
        <v>0</v>
      </c>
      <c r="BQ30" s="51"/>
      <c r="BR30" s="51"/>
      <c r="BS30" s="51"/>
      <c r="BT30" s="64">
        <f t="shared" si="43"/>
        <v>0</v>
      </c>
      <c r="BU30" s="51"/>
      <c r="BV30" s="95"/>
      <c r="BW30" s="53"/>
      <c r="BX30" s="64">
        <f t="shared" si="20"/>
        <v>0</v>
      </c>
      <c r="BY30" s="64"/>
      <c r="BZ30" s="64"/>
      <c r="CA30" s="64"/>
      <c r="CB30" s="64"/>
      <c r="CC30" s="64"/>
      <c r="CD30" s="64"/>
      <c r="CE30" s="64"/>
      <c r="CF30" s="64"/>
      <c r="CG30" s="140">
        <f t="shared" si="32"/>
        <v>0</v>
      </c>
      <c r="CH30" s="131">
        <f>R30+V30+Z30+AD30+BR30+BV30+F30+J30+N30+AL30+BZ30+AP30+AT30+AX30+BF30</f>
        <v>0</v>
      </c>
      <c r="CI30" s="142" t="e">
        <f t="shared" si="13"/>
        <v>#DIV/0!</v>
      </c>
      <c r="CJ30" s="142">
        <f t="shared" si="14"/>
        <v>0</v>
      </c>
      <c r="CL30" s="84">
        <f t="shared" si="16"/>
        <v>0</v>
      </c>
      <c r="CM30" s="79">
        <f t="shared" si="17"/>
        <v>0</v>
      </c>
      <c r="CO30" s="88">
        <f t="shared" si="15"/>
        <v>0</v>
      </c>
    </row>
    <row r="31" spans="1:93" ht="12.75" hidden="1" customHeight="1">
      <c r="A31" s="64"/>
      <c r="B31" s="182" t="s">
        <v>146</v>
      </c>
      <c r="C31" s="183"/>
      <c r="D31" s="184"/>
      <c r="E31" s="51"/>
      <c r="F31" s="51"/>
      <c r="G31" s="51"/>
      <c r="H31" s="51">
        <f t="shared" si="0"/>
        <v>0</v>
      </c>
      <c r="I31" s="51"/>
      <c r="J31" s="51"/>
      <c r="K31" s="52"/>
      <c r="L31" s="51">
        <f>J31-I31</f>
        <v>0</v>
      </c>
      <c r="M31" s="51"/>
      <c r="N31" s="51"/>
      <c r="O31" s="51"/>
      <c r="P31" s="64">
        <f t="shared" si="22"/>
        <v>0</v>
      </c>
      <c r="Q31" s="51"/>
      <c r="R31" s="51"/>
      <c r="S31" s="51"/>
      <c r="T31" s="64">
        <f t="shared" si="44"/>
        <v>0</v>
      </c>
      <c r="U31" s="51"/>
      <c r="V31" s="51"/>
      <c r="W31" s="51"/>
      <c r="X31" s="64">
        <f t="shared" si="45"/>
        <v>0</v>
      </c>
      <c r="Y31" s="51"/>
      <c r="Z31" s="51"/>
      <c r="AA31" s="51"/>
      <c r="AB31" s="64">
        <f>Z31-Y31</f>
        <v>0</v>
      </c>
      <c r="AC31" s="51"/>
      <c r="AD31" s="51"/>
      <c r="AE31" s="51"/>
      <c r="AF31" s="64"/>
      <c r="AG31" s="140">
        <f t="shared" si="3"/>
        <v>0</v>
      </c>
      <c r="AH31" s="142">
        <f t="shared" si="3"/>
        <v>0</v>
      </c>
      <c r="AI31" s="142" t="e">
        <f t="shared" si="29"/>
        <v>#DIV/0!</v>
      </c>
      <c r="AJ31" s="142">
        <f t="shared" si="25"/>
        <v>0</v>
      </c>
      <c r="AK31" s="51"/>
      <c r="AL31" s="51"/>
      <c r="AM31" s="51"/>
      <c r="AN31" s="51">
        <f t="shared" si="35"/>
        <v>0</v>
      </c>
      <c r="AO31" s="51"/>
      <c r="AP31" s="51"/>
      <c r="AQ31" s="51"/>
      <c r="AR31" s="51">
        <f t="shared" si="36"/>
        <v>0</v>
      </c>
      <c r="AS31" s="51"/>
      <c r="AT31" s="51"/>
      <c r="AU31" s="51"/>
      <c r="AV31" s="51">
        <f t="shared" si="37"/>
        <v>0</v>
      </c>
      <c r="AW31" s="51"/>
      <c r="AX31" s="51"/>
      <c r="AY31" s="51"/>
      <c r="AZ31" s="51">
        <f t="shared" si="38"/>
        <v>0</v>
      </c>
      <c r="BA31" s="140">
        <f t="shared" si="8"/>
        <v>0</v>
      </c>
      <c r="BB31" s="142">
        <f t="shared" si="8"/>
        <v>0</v>
      </c>
      <c r="BC31" s="142"/>
      <c r="BD31" s="142">
        <f t="shared" si="39"/>
        <v>0</v>
      </c>
      <c r="BE31" s="51"/>
      <c r="BF31" s="51"/>
      <c r="BG31" s="51"/>
      <c r="BH31" s="51">
        <f t="shared" si="40"/>
        <v>0</v>
      </c>
      <c r="BI31" s="51"/>
      <c r="BJ31" s="51"/>
      <c r="BK31" s="56"/>
      <c r="BL31" s="51">
        <f t="shared" si="41"/>
        <v>0</v>
      </c>
      <c r="BM31" s="51"/>
      <c r="BN31" s="51"/>
      <c r="BO31" s="51"/>
      <c r="BP31" s="51">
        <f t="shared" si="42"/>
        <v>0</v>
      </c>
      <c r="BQ31" s="51"/>
      <c r="BR31" s="51"/>
      <c r="BS31" s="51"/>
      <c r="BT31" s="64">
        <f t="shared" si="43"/>
        <v>0</v>
      </c>
      <c r="BU31" s="51"/>
      <c r="BV31" s="95"/>
      <c r="BW31" s="53"/>
      <c r="BX31" s="64">
        <f t="shared" si="20"/>
        <v>0</v>
      </c>
      <c r="BY31" s="64"/>
      <c r="BZ31" s="64"/>
      <c r="CA31" s="64"/>
      <c r="CB31" s="64"/>
      <c r="CC31" s="64"/>
      <c r="CD31" s="64"/>
      <c r="CE31" s="64"/>
      <c r="CF31" s="64"/>
      <c r="CG31" s="140">
        <f t="shared" si="32"/>
        <v>0</v>
      </c>
      <c r="CH31" s="131">
        <f>R31+V31+Z31+AD31+BR31+BV31+F31+J31+N31+AL31+BZ31+AP31+AT31+AX31+BF31</f>
        <v>0</v>
      </c>
      <c r="CI31" s="142" t="e">
        <f t="shared" si="13"/>
        <v>#DIV/0!</v>
      </c>
      <c r="CJ31" s="142">
        <f t="shared" si="14"/>
        <v>0</v>
      </c>
      <c r="CL31" s="84">
        <f t="shared" si="16"/>
        <v>0</v>
      </c>
      <c r="CM31" s="79">
        <f t="shared" si="17"/>
        <v>0</v>
      </c>
      <c r="CO31" s="88">
        <f t="shared" si="15"/>
        <v>0</v>
      </c>
    </row>
    <row r="32" spans="1:93" ht="12.75" hidden="1" customHeight="1">
      <c r="A32" s="64"/>
      <c r="B32" s="182" t="s">
        <v>295</v>
      </c>
      <c r="C32" s="183"/>
      <c r="D32" s="184"/>
      <c r="E32" s="51"/>
      <c r="F32" s="51"/>
      <c r="G32" s="51"/>
      <c r="H32" s="51">
        <f t="shared" si="0"/>
        <v>0</v>
      </c>
      <c r="I32" s="51"/>
      <c r="J32" s="51"/>
      <c r="K32" s="52"/>
      <c r="L32" s="51"/>
      <c r="M32" s="51"/>
      <c r="N32" s="51"/>
      <c r="O32" s="51"/>
      <c r="P32" s="64">
        <f t="shared" si="22"/>
        <v>0</v>
      </c>
      <c r="Q32" s="51"/>
      <c r="R32" s="51"/>
      <c r="S32" s="51"/>
      <c r="T32" s="64">
        <f t="shared" si="44"/>
        <v>0</v>
      </c>
      <c r="U32" s="51"/>
      <c r="V32" s="51"/>
      <c r="W32" s="51"/>
      <c r="X32" s="64">
        <f t="shared" si="45"/>
        <v>0</v>
      </c>
      <c r="Y32" s="51"/>
      <c r="Z32" s="51"/>
      <c r="AA32" s="51"/>
      <c r="AB32" s="64"/>
      <c r="AC32" s="51"/>
      <c r="AD32" s="51"/>
      <c r="AE32" s="51"/>
      <c r="AF32" s="64">
        <f>AD32-AC32</f>
        <v>0</v>
      </c>
      <c r="AG32" s="140">
        <f t="shared" si="3"/>
        <v>0</v>
      </c>
      <c r="AH32" s="142">
        <f t="shared" si="3"/>
        <v>0</v>
      </c>
      <c r="AI32" s="142"/>
      <c r="AJ32" s="142">
        <f t="shared" si="25"/>
        <v>0</v>
      </c>
      <c r="AK32" s="51"/>
      <c r="AL32" s="51"/>
      <c r="AM32" s="51"/>
      <c r="AN32" s="51">
        <f t="shared" si="35"/>
        <v>0</v>
      </c>
      <c r="AO32" s="51"/>
      <c r="AP32" s="51"/>
      <c r="AQ32" s="51"/>
      <c r="AR32" s="51">
        <f t="shared" si="36"/>
        <v>0</v>
      </c>
      <c r="AS32" s="51"/>
      <c r="AT32" s="51"/>
      <c r="AU32" s="51"/>
      <c r="AV32" s="51">
        <f t="shared" si="37"/>
        <v>0</v>
      </c>
      <c r="AW32" s="51"/>
      <c r="AX32" s="51"/>
      <c r="AY32" s="51"/>
      <c r="AZ32" s="51">
        <f t="shared" si="38"/>
        <v>0</v>
      </c>
      <c r="BA32" s="140">
        <f t="shared" si="8"/>
        <v>0</v>
      </c>
      <c r="BB32" s="142">
        <f t="shared" si="8"/>
        <v>0</v>
      </c>
      <c r="BC32" s="142"/>
      <c r="BD32" s="142">
        <f t="shared" si="39"/>
        <v>0</v>
      </c>
      <c r="BE32" s="51"/>
      <c r="BF32" s="51"/>
      <c r="BG32" s="51"/>
      <c r="BH32" s="51">
        <f t="shared" si="40"/>
        <v>0</v>
      </c>
      <c r="BI32" s="51"/>
      <c r="BJ32" s="51"/>
      <c r="BK32" s="56"/>
      <c r="BL32" s="51">
        <f t="shared" si="41"/>
        <v>0</v>
      </c>
      <c r="BM32" s="51"/>
      <c r="BN32" s="51"/>
      <c r="BO32" s="51"/>
      <c r="BP32" s="51">
        <f t="shared" si="42"/>
        <v>0</v>
      </c>
      <c r="BQ32" s="51"/>
      <c r="BR32" s="51"/>
      <c r="BS32" s="51"/>
      <c r="BT32" s="64">
        <f t="shared" si="43"/>
        <v>0</v>
      </c>
      <c r="BU32" s="95"/>
      <c r="BV32" s="95"/>
      <c r="BW32" s="53"/>
      <c r="BX32" s="64"/>
      <c r="BY32" s="64"/>
      <c r="BZ32" s="64"/>
      <c r="CA32" s="64"/>
      <c r="CB32" s="64"/>
      <c r="CC32" s="64"/>
      <c r="CD32" s="64"/>
      <c r="CE32" s="64"/>
      <c r="CF32" s="64"/>
      <c r="CG32" s="140">
        <f t="shared" si="32"/>
        <v>0</v>
      </c>
      <c r="CH32" s="131">
        <f>R32+V32+Z32+AD32+BR32+BV32+F32+J32+N32+AL32+BZ32+AP32+AT32+AX32+BF32+BJ32</f>
        <v>0</v>
      </c>
      <c r="CI32" s="142" t="e">
        <f t="shared" si="13"/>
        <v>#DIV/0!</v>
      </c>
      <c r="CJ32" s="142">
        <f t="shared" si="14"/>
        <v>0</v>
      </c>
      <c r="CL32" s="84">
        <f t="shared" si="16"/>
        <v>0</v>
      </c>
      <c r="CM32" s="79">
        <f t="shared" si="17"/>
        <v>0</v>
      </c>
      <c r="CO32" s="88">
        <f t="shared" si="15"/>
        <v>0</v>
      </c>
    </row>
    <row r="33" spans="1:93" hidden="1">
      <c r="A33" s="64"/>
      <c r="B33" s="182" t="s">
        <v>133</v>
      </c>
      <c r="C33" s="183"/>
      <c r="D33" s="184"/>
      <c r="E33" s="51"/>
      <c r="F33" s="51"/>
      <c r="G33" s="51"/>
      <c r="H33" s="51">
        <f t="shared" si="0"/>
        <v>0</v>
      </c>
      <c r="I33" s="51"/>
      <c r="J33" s="51"/>
      <c r="K33" s="52" t="e">
        <f>J33/I33*100</f>
        <v>#DIV/0!</v>
      </c>
      <c r="L33" s="51"/>
      <c r="M33" s="51"/>
      <c r="N33" s="51"/>
      <c r="O33" s="51"/>
      <c r="P33" s="64">
        <f>N33-M33</f>
        <v>0</v>
      </c>
      <c r="Q33" s="51"/>
      <c r="R33" s="51"/>
      <c r="S33" s="51" t="e">
        <f>R33/Q33*100</f>
        <v>#DIV/0!</v>
      </c>
      <c r="T33" s="64">
        <f t="shared" si="44"/>
        <v>0</v>
      </c>
      <c r="U33" s="51"/>
      <c r="V33" s="51"/>
      <c r="W33" s="51"/>
      <c r="X33" s="64">
        <f t="shared" si="45"/>
        <v>0</v>
      </c>
      <c r="Y33" s="51"/>
      <c r="Z33" s="51"/>
      <c r="AA33" s="51"/>
      <c r="AB33" s="64">
        <f t="shared" ref="AB33:AB46" si="46">Z33-Y33</f>
        <v>0</v>
      </c>
      <c r="AC33" s="51"/>
      <c r="AD33" s="51"/>
      <c r="AE33" s="51"/>
      <c r="AF33" s="64"/>
      <c r="AG33" s="140">
        <f t="shared" si="3"/>
        <v>0</v>
      </c>
      <c r="AH33" s="142">
        <f t="shared" si="3"/>
        <v>0</v>
      </c>
      <c r="AI33" s="142" t="e">
        <f t="shared" si="29"/>
        <v>#DIV/0!</v>
      </c>
      <c r="AJ33" s="142">
        <f t="shared" si="25"/>
        <v>0</v>
      </c>
      <c r="AK33" s="51"/>
      <c r="AL33" s="51"/>
      <c r="AM33" s="51"/>
      <c r="AN33" s="51">
        <f t="shared" si="35"/>
        <v>0</v>
      </c>
      <c r="AO33" s="51"/>
      <c r="AP33" s="51"/>
      <c r="AQ33" s="51"/>
      <c r="AR33" s="51">
        <f t="shared" si="36"/>
        <v>0</v>
      </c>
      <c r="AS33" s="51"/>
      <c r="AT33" s="51"/>
      <c r="AU33" s="51"/>
      <c r="AV33" s="51">
        <f t="shared" si="37"/>
        <v>0</v>
      </c>
      <c r="AW33" s="51"/>
      <c r="AX33" s="51"/>
      <c r="AY33" s="51"/>
      <c r="AZ33" s="51">
        <f t="shared" si="38"/>
        <v>0</v>
      </c>
      <c r="BA33" s="140">
        <f t="shared" si="8"/>
        <v>0</v>
      </c>
      <c r="BB33" s="142">
        <f t="shared" si="8"/>
        <v>0</v>
      </c>
      <c r="BC33" s="142"/>
      <c r="BD33" s="142">
        <f t="shared" si="39"/>
        <v>0</v>
      </c>
      <c r="BE33" s="51"/>
      <c r="BF33" s="51"/>
      <c r="BG33" s="51"/>
      <c r="BH33" s="51">
        <f t="shared" si="40"/>
        <v>0</v>
      </c>
      <c r="BI33" s="51"/>
      <c r="BJ33" s="51"/>
      <c r="BK33" s="56"/>
      <c r="BL33" s="51">
        <f t="shared" si="41"/>
        <v>0</v>
      </c>
      <c r="BM33" s="51"/>
      <c r="BN33" s="51"/>
      <c r="BO33" s="51"/>
      <c r="BP33" s="51">
        <f t="shared" si="42"/>
        <v>0</v>
      </c>
      <c r="BQ33" s="51"/>
      <c r="BR33" s="51"/>
      <c r="BS33" s="51"/>
      <c r="BT33" s="64">
        <f t="shared" si="43"/>
        <v>0</v>
      </c>
      <c r="BU33" s="51"/>
      <c r="BV33" s="95"/>
      <c r="BW33" s="53"/>
      <c r="BX33" s="64"/>
      <c r="BY33" s="64"/>
      <c r="BZ33" s="64"/>
      <c r="CA33" s="64"/>
      <c r="CB33" s="64"/>
      <c r="CC33" s="64"/>
      <c r="CD33" s="64"/>
      <c r="CE33" s="64"/>
      <c r="CF33" s="64"/>
      <c r="CG33" s="140">
        <f t="shared" si="32"/>
        <v>0</v>
      </c>
      <c r="CH33" s="131">
        <f>R33+V33+Z33+AD33+BR33+BV33+F33+J33+N33+AL33+BZ33+AP33+AT33+AX33+BF33</f>
        <v>0</v>
      </c>
      <c r="CI33" s="142" t="e">
        <f t="shared" si="13"/>
        <v>#DIV/0!</v>
      </c>
      <c r="CJ33" s="142">
        <f t="shared" si="14"/>
        <v>0</v>
      </c>
      <c r="CL33" s="84">
        <f t="shared" si="16"/>
        <v>0</v>
      </c>
      <c r="CM33" s="79">
        <f t="shared" si="17"/>
        <v>0</v>
      </c>
      <c r="CO33" s="88">
        <f t="shared" si="15"/>
        <v>0</v>
      </c>
    </row>
    <row r="34" spans="1:93">
      <c r="A34" s="64"/>
      <c r="B34" s="182" t="s">
        <v>299</v>
      </c>
      <c r="C34" s="183"/>
      <c r="D34" s="184"/>
      <c r="E34" s="51">
        <v>10</v>
      </c>
      <c r="F34" s="51"/>
      <c r="G34" s="51"/>
      <c r="H34" s="51">
        <f t="shared" si="0"/>
        <v>-10</v>
      </c>
      <c r="I34" s="51">
        <v>15</v>
      </c>
      <c r="J34" s="51"/>
      <c r="K34" s="52"/>
      <c r="L34" s="51">
        <f>J34-I34</f>
        <v>-15</v>
      </c>
      <c r="M34" s="51">
        <v>25</v>
      </c>
      <c r="N34" s="51"/>
      <c r="O34" s="51"/>
      <c r="P34" s="64">
        <f>N34-M34</f>
        <v>-25</v>
      </c>
      <c r="Q34" s="51">
        <v>25</v>
      </c>
      <c r="R34" s="51"/>
      <c r="S34" s="51"/>
      <c r="T34" s="64">
        <f t="shared" si="44"/>
        <v>-25</v>
      </c>
      <c r="U34" s="51">
        <v>10</v>
      </c>
      <c r="V34" s="51"/>
      <c r="W34" s="51"/>
      <c r="X34" s="64">
        <f t="shared" si="45"/>
        <v>-10</v>
      </c>
      <c r="Y34" s="51">
        <v>15</v>
      </c>
      <c r="Z34" s="51"/>
      <c r="AA34" s="51"/>
      <c r="AB34" s="64">
        <f t="shared" si="46"/>
        <v>-15</v>
      </c>
      <c r="AC34" s="51">
        <v>15</v>
      </c>
      <c r="AD34" s="51"/>
      <c r="AE34" s="51"/>
      <c r="AF34" s="64">
        <f>AD34-AC34</f>
        <v>-15</v>
      </c>
      <c r="AG34" s="140">
        <f t="shared" si="3"/>
        <v>115</v>
      </c>
      <c r="AH34" s="142">
        <f t="shared" si="3"/>
        <v>0</v>
      </c>
      <c r="AI34" s="142">
        <f t="shared" si="29"/>
        <v>0</v>
      </c>
      <c r="AJ34" s="142">
        <f t="shared" si="25"/>
        <v>-115</v>
      </c>
      <c r="AK34" s="51"/>
      <c r="AL34" s="51"/>
      <c r="AM34" s="51"/>
      <c r="AN34" s="51">
        <f t="shared" si="35"/>
        <v>0</v>
      </c>
      <c r="AO34" s="51"/>
      <c r="AP34" s="51"/>
      <c r="AQ34" s="51"/>
      <c r="AR34" s="51">
        <f t="shared" si="36"/>
        <v>0</v>
      </c>
      <c r="AS34" s="51"/>
      <c r="AT34" s="51"/>
      <c r="AU34" s="51"/>
      <c r="AV34" s="51">
        <f t="shared" si="37"/>
        <v>0</v>
      </c>
      <c r="AW34" s="51"/>
      <c r="AX34" s="51"/>
      <c r="AY34" s="51"/>
      <c r="AZ34" s="51">
        <f t="shared" si="38"/>
        <v>0</v>
      </c>
      <c r="BA34" s="140">
        <f t="shared" si="8"/>
        <v>0</v>
      </c>
      <c r="BB34" s="142">
        <f t="shared" si="8"/>
        <v>0</v>
      </c>
      <c r="BC34" s="142"/>
      <c r="BD34" s="142">
        <f t="shared" si="39"/>
        <v>0</v>
      </c>
      <c r="BE34" s="51"/>
      <c r="BF34" s="51"/>
      <c r="BG34" s="51"/>
      <c r="BH34" s="51">
        <f t="shared" si="40"/>
        <v>0</v>
      </c>
      <c r="BI34" s="51"/>
      <c r="BJ34" s="51"/>
      <c r="BK34" s="56"/>
      <c r="BL34" s="51">
        <f t="shared" si="41"/>
        <v>0</v>
      </c>
      <c r="BM34" s="51"/>
      <c r="BN34" s="51"/>
      <c r="BO34" s="51"/>
      <c r="BP34" s="51">
        <f t="shared" si="42"/>
        <v>0</v>
      </c>
      <c r="BQ34" s="51"/>
      <c r="BR34" s="51"/>
      <c r="BS34" s="51"/>
      <c r="BT34" s="64">
        <f t="shared" si="43"/>
        <v>0</v>
      </c>
      <c r="BU34" s="51"/>
      <c r="BV34" s="95"/>
      <c r="BW34" s="53"/>
      <c r="BX34" s="64">
        <f t="shared" si="20"/>
        <v>0</v>
      </c>
      <c r="BY34" s="64"/>
      <c r="BZ34" s="64"/>
      <c r="CA34" s="64"/>
      <c r="CB34" s="64"/>
      <c r="CC34" s="64"/>
      <c r="CD34" s="64"/>
      <c r="CE34" s="64"/>
      <c r="CF34" s="64"/>
      <c r="CG34" s="140">
        <f t="shared" si="32"/>
        <v>115</v>
      </c>
      <c r="CH34" s="131">
        <f>R34+V34+Z34+AD34+BR34+BV34+F34+J34+N34+AL34+BZ34+AP34+AT34+AX34+BF34</f>
        <v>0</v>
      </c>
      <c r="CI34" s="142">
        <f t="shared" si="13"/>
        <v>0</v>
      </c>
      <c r="CJ34" s="142">
        <f t="shared" si="14"/>
        <v>-115</v>
      </c>
      <c r="CL34" s="84">
        <f t="shared" si="16"/>
        <v>0</v>
      </c>
      <c r="CM34" s="79">
        <f t="shared" si="17"/>
        <v>115</v>
      </c>
      <c r="CO34" s="88">
        <f t="shared" si="15"/>
        <v>0</v>
      </c>
    </row>
    <row r="35" spans="1:93">
      <c r="A35" s="64"/>
      <c r="B35" s="182" t="s">
        <v>105</v>
      </c>
      <c r="C35" s="183"/>
      <c r="D35" s="184"/>
      <c r="E35" s="51"/>
      <c r="F35" s="51"/>
      <c r="G35" s="51" t="e">
        <f>F35/E35*100</f>
        <v>#DIV/0!</v>
      </c>
      <c r="H35" s="51">
        <f t="shared" si="0"/>
        <v>0</v>
      </c>
      <c r="I35" s="51"/>
      <c r="J35" s="51"/>
      <c r="K35" s="52" t="e">
        <f>J35/I35*100</f>
        <v>#DIV/0!</v>
      </c>
      <c r="L35" s="51">
        <f>J35-I35</f>
        <v>0</v>
      </c>
      <c r="M35" s="51"/>
      <c r="N35" s="51"/>
      <c r="O35" s="51"/>
      <c r="P35" s="64">
        <f t="shared" si="22"/>
        <v>0</v>
      </c>
      <c r="Q35" s="51"/>
      <c r="R35" s="51"/>
      <c r="S35" s="51" t="e">
        <f>R35/Q35*100</f>
        <v>#DIV/0!</v>
      </c>
      <c r="T35" s="64">
        <f t="shared" si="44"/>
        <v>0</v>
      </c>
      <c r="U35" s="51"/>
      <c r="V35" s="51"/>
      <c r="W35" s="51"/>
      <c r="X35" s="64">
        <f t="shared" si="45"/>
        <v>0</v>
      </c>
      <c r="Y35" s="51"/>
      <c r="Z35" s="51"/>
      <c r="AA35" s="51"/>
      <c r="AB35" s="64">
        <f t="shared" si="46"/>
        <v>0</v>
      </c>
      <c r="AC35" s="51"/>
      <c r="AD35" s="51"/>
      <c r="AE35" s="51" t="e">
        <f>AD35/AC35*100</f>
        <v>#DIV/0!</v>
      </c>
      <c r="AF35" s="64">
        <f>AD35-AC35</f>
        <v>0</v>
      </c>
      <c r="AG35" s="140">
        <f t="shared" si="3"/>
        <v>0</v>
      </c>
      <c r="AH35" s="142">
        <f t="shared" si="3"/>
        <v>0</v>
      </c>
      <c r="AI35" s="142" t="e">
        <f>AH35/AG35*100</f>
        <v>#DIV/0!</v>
      </c>
      <c r="AJ35" s="142">
        <f t="shared" si="25"/>
        <v>0</v>
      </c>
      <c r="AK35" s="51"/>
      <c r="AL35" s="51"/>
      <c r="AM35" s="51"/>
      <c r="AN35" s="51">
        <f t="shared" si="35"/>
        <v>0</v>
      </c>
      <c r="AO35" s="51"/>
      <c r="AP35" s="51"/>
      <c r="AQ35" s="51"/>
      <c r="AR35" s="51">
        <f t="shared" si="36"/>
        <v>0</v>
      </c>
      <c r="AS35" s="51"/>
      <c r="AT35" s="51"/>
      <c r="AU35" s="51"/>
      <c r="AV35" s="51">
        <f t="shared" si="37"/>
        <v>0</v>
      </c>
      <c r="AW35" s="51"/>
      <c r="AX35" s="51"/>
      <c r="AY35" s="51"/>
      <c r="AZ35" s="51">
        <f t="shared" si="38"/>
        <v>0</v>
      </c>
      <c r="BA35" s="140">
        <f t="shared" si="8"/>
        <v>0</v>
      </c>
      <c r="BB35" s="131">
        <f t="shared" si="8"/>
        <v>0</v>
      </c>
      <c r="BC35" s="142"/>
      <c r="BD35" s="142">
        <f t="shared" si="39"/>
        <v>0</v>
      </c>
      <c r="BE35" s="51"/>
      <c r="BF35" s="51"/>
      <c r="BG35" s="51"/>
      <c r="BH35" s="51">
        <f t="shared" si="40"/>
        <v>0</v>
      </c>
      <c r="BI35" s="51"/>
      <c r="BJ35" s="51"/>
      <c r="BK35" s="56" t="e">
        <f>BJ35/BI35*100</f>
        <v>#DIV/0!</v>
      </c>
      <c r="BL35" s="51">
        <f t="shared" si="41"/>
        <v>0</v>
      </c>
      <c r="BM35" s="51"/>
      <c r="BN35" s="51"/>
      <c r="BO35" s="51"/>
      <c r="BP35" s="51">
        <f t="shared" si="42"/>
        <v>0</v>
      </c>
      <c r="BQ35" s="51">
        <v>10.6</v>
      </c>
      <c r="BR35" s="51"/>
      <c r="BS35" s="52"/>
      <c r="BT35" s="64">
        <f t="shared" si="43"/>
        <v>-10.6</v>
      </c>
      <c r="BU35" s="95">
        <v>38</v>
      </c>
      <c r="BV35" s="95"/>
      <c r="BW35" s="51">
        <f>BV35/BU35*100</f>
        <v>0</v>
      </c>
      <c r="BX35" s="64">
        <f t="shared" si="20"/>
        <v>-38</v>
      </c>
      <c r="BY35" s="97">
        <v>9.5</v>
      </c>
      <c r="BZ35" s="64"/>
      <c r="CA35" s="64"/>
      <c r="CB35" s="64"/>
      <c r="CC35" s="97">
        <v>18</v>
      </c>
      <c r="CD35" s="64"/>
      <c r="CE35" s="64"/>
      <c r="CF35" s="64"/>
      <c r="CG35" s="140">
        <f t="shared" si="32"/>
        <v>58.1</v>
      </c>
      <c r="CH35" s="131">
        <f>R35+V35+Z35+AD35+BR35+BV35+F35+J35+N35+AL35+BZ35+AP35+AT35+AX35+BF35+BN35+BJ35</f>
        <v>0</v>
      </c>
      <c r="CI35" s="142">
        <f t="shared" si="13"/>
        <v>0</v>
      </c>
      <c r="CJ35" s="142">
        <f t="shared" si="14"/>
        <v>-58.1</v>
      </c>
      <c r="CL35" s="84">
        <f t="shared" si="16"/>
        <v>0</v>
      </c>
      <c r="CM35" s="79">
        <f t="shared" si="17"/>
        <v>58.1</v>
      </c>
      <c r="CO35" s="88">
        <f t="shared" si="15"/>
        <v>0</v>
      </c>
    </row>
    <row r="36" spans="1:93" hidden="1">
      <c r="A36" s="64"/>
      <c r="B36" s="182" t="s">
        <v>150</v>
      </c>
      <c r="C36" s="183"/>
      <c r="D36" s="184"/>
      <c r="E36" s="51"/>
      <c r="F36" s="51"/>
      <c r="G36" s="51" t="e">
        <f t="shared" ref="G36:G46" si="47">F36/E36*100</f>
        <v>#DIV/0!</v>
      </c>
      <c r="H36" s="51">
        <f t="shared" si="0"/>
        <v>0</v>
      </c>
      <c r="I36" s="51"/>
      <c r="J36" s="51"/>
      <c r="K36" s="52"/>
      <c r="L36" s="51"/>
      <c r="M36" s="51"/>
      <c r="N36" s="51"/>
      <c r="O36" s="51"/>
      <c r="P36" s="64"/>
      <c r="Q36" s="51"/>
      <c r="R36" s="51"/>
      <c r="S36" s="51"/>
      <c r="T36" s="64"/>
      <c r="U36" s="51"/>
      <c r="V36" s="51"/>
      <c r="W36" s="51"/>
      <c r="X36" s="64">
        <f t="shared" si="45"/>
        <v>0</v>
      </c>
      <c r="Y36" s="51"/>
      <c r="Z36" s="51"/>
      <c r="AA36" s="51"/>
      <c r="AB36" s="64">
        <f t="shared" si="46"/>
        <v>0</v>
      </c>
      <c r="AC36" s="51"/>
      <c r="AD36" s="51"/>
      <c r="AE36" s="51"/>
      <c r="AF36" s="64"/>
      <c r="AG36" s="140">
        <f t="shared" si="3"/>
        <v>0</v>
      </c>
      <c r="AH36" s="142">
        <f t="shared" si="3"/>
        <v>0</v>
      </c>
      <c r="AI36" s="142" t="e">
        <f>AH36/AG36*100</f>
        <v>#DIV/0!</v>
      </c>
      <c r="AJ36" s="142">
        <f t="shared" si="25"/>
        <v>0</v>
      </c>
      <c r="AK36" s="51"/>
      <c r="AL36" s="51"/>
      <c r="AM36" s="51"/>
      <c r="AN36" s="51">
        <f t="shared" si="35"/>
        <v>0</v>
      </c>
      <c r="AO36" s="51"/>
      <c r="AP36" s="51"/>
      <c r="AQ36" s="51"/>
      <c r="AR36" s="51">
        <f t="shared" si="36"/>
        <v>0</v>
      </c>
      <c r="AS36" s="51"/>
      <c r="AT36" s="51"/>
      <c r="AU36" s="51"/>
      <c r="AV36" s="51">
        <f t="shared" si="37"/>
        <v>0</v>
      </c>
      <c r="AW36" s="51"/>
      <c r="AX36" s="51"/>
      <c r="AY36" s="51"/>
      <c r="AZ36" s="51">
        <f t="shared" si="38"/>
        <v>0</v>
      </c>
      <c r="BA36" s="140">
        <f t="shared" si="8"/>
        <v>0</v>
      </c>
      <c r="BB36" s="142">
        <f t="shared" si="8"/>
        <v>0</v>
      </c>
      <c r="BC36" s="142"/>
      <c r="BD36" s="142">
        <f t="shared" si="39"/>
        <v>0</v>
      </c>
      <c r="BE36" s="51"/>
      <c r="BF36" s="51"/>
      <c r="BG36" s="51"/>
      <c r="BH36" s="51">
        <f t="shared" si="40"/>
        <v>0</v>
      </c>
      <c r="BI36" s="51"/>
      <c r="BJ36" s="51"/>
      <c r="BK36" s="56" t="e">
        <f>BJ36/BI36*100</f>
        <v>#DIV/0!</v>
      </c>
      <c r="BL36" s="51">
        <f t="shared" si="41"/>
        <v>0</v>
      </c>
      <c r="BM36" s="51"/>
      <c r="BN36" s="51"/>
      <c r="BO36" s="51"/>
      <c r="BP36" s="51">
        <f t="shared" si="42"/>
        <v>0</v>
      </c>
      <c r="BQ36" s="51"/>
      <c r="BR36" s="51"/>
      <c r="BS36" s="51"/>
      <c r="BT36" s="64">
        <f t="shared" si="43"/>
        <v>0</v>
      </c>
      <c r="BU36" s="51"/>
      <c r="BV36" s="95"/>
      <c r="BW36" s="51"/>
      <c r="BX36" s="64"/>
      <c r="BY36" s="64"/>
      <c r="BZ36" s="64"/>
      <c r="CA36" s="64"/>
      <c r="CB36" s="64"/>
      <c r="CC36" s="64"/>
      <c r="CD36" s="64"/>
      <c r="CE36" s="64"/>
      <c r="CF36" s="64"/>
      <c r="CG36" s="140">
        <f t="shared" si="32"/>
        <v>0</v>
      </c>
      <c r="CH36" s="131">
        <f>R36+V36+Z36+AD36+BR36+BV36+F36+J36+N36+AL36+BZ36+AP36+AT36+AX36+BF36</f>
        <v>0</v>
      </c>
      <c r="CI36" s="142" t="e">
        <f t="shared" si="13"/>
        <v>#DIV/0!</v>
      </c>
      <c r="CJ36" s="142">
        <f t="shared" si="14"/>
        <v>0</v>
      </c>
      <c r="CL36" s="84">
        <f t="shared" si="16"/>
        <v>0</v>
      </c>
      <c r="CM36" s="79">
        <f t="shared" si="17"/>
        <v>0</v>
      </c>
      <c r="CO36" s="88">
        <f t="shared" si="15"/>
        <v>0</v>
      </c>
    </row>
    <row r="37" spans="1:93" hidden="1">
      <c r="A37" s="64"/>
      <c r="B37" s="182" t="s">
        <v>106</v>
      </c>
      <c r="C37" s="183"/>
      <c r="D37" s="184"/>
      <c r="E37" s="51"/>
      <c r="F37" s="51"/>
      <c r="G37" s="51"/>
      <c r="H37" s="51">
        <f t="shared" si="0"/>
        <v>0</v>
      </c>
      <c r="I37" s="51"/>
      <c r="J37" s="51"/>
      <c r="K37" s="52"/>
      <c r="L37" s="51">
        <f>J37-I37</f>
        <v>0</v>
      </c>
      <c r="M37" s="51"/>
      <c r="N37" s="51"/>
      <c r="O37" s="51"/>
      <c r="P37" s="64">
        <f t="shared" si="22"/>
        <v>0</v>
      </c>
      <c r="Q37" s="51"/>
      <c r="R37" s="51"/>
      <c r="S37" s="51"/>
      <c r="T37" s="64">
        <f t="shared" si="44"/>
        <v>0</v>
      </c>
      <c r="U37" s="51"/>
      <c r="V37" s="51"/>
      <c r="W37" s="51"/>
      <c r="X37" s="64">
        <f t="shared" si="45"/>
        <v>0</v>
      </c>
      <c r="Y37" s="51"/>
      <c r="Z37" s="51"/>
      <c r="AA37" s="51"/>
      <c r="AB37" s="64">
        <f t="shared" si="46"/>
        <v>0</v>
      </c>
      <c r="AC37" s="51"/>
      <c r="AD37" s="51"/>
      <c r="AE37" s="51"/>
      <c r="AF37" s="64"/>
      <c r="AG37" s="140">
        <f t="shared" si="3"/>
        <v>0</v>
      </c>
      <c r="AH37" s="142">
        <f t="shared" si="3"/>
        <v>0</v>
      </c>
      <c r="AI37" s="142"/>
      <c r="AJ37" s="142">
        <f t="shared" si="25"/>
        <v>0</v>
      </c>
      <c r="AK37" s="51"/>
      <c r="AL37" s="51"/>
      <c r="AM37" s="51"/>
      <c r="AN37" s="51">
        <f t="shared" si="35"/>
        <v>0</v>
      </c>
      <c r="AO37" s="51"/>
      <c r="AP37" s="51"/>
      <c r="AQ37" s="51"/>
      <c r="AR37" s="51">
        <f t="shared" si="36"/>
        <v>0</v>
      </c>
      <c r="AS37" s="51"/>
      <c r="AT37" s="51"/>
      <c r="AU37" s="51"/>
      <c r="AV37" s="51">
        <f t="shared" si="37"/>
        <v>0</v>
      </c>
      <c r="AW37" s="51"/>
      <c r="AX37" s="51"/>
      <c r="AY37" s="51"/>
      <c r="AZ37" s="51">
        <f t="shared" si="38"/>
        <v>0</v>
      </c>
      <c r="BA37" s="140">
        <f t="shared" si="8"/>
        <v>0</v>
      </c>
      <c r="BB37" s="142">
        <f t="shared" si="8"/>
        <v>0</v>
      </c>
      <c r="BC37" s="142"/>
      <c r="BD37" s="142">
        <f t="shared" si="39"/>
        <v>0</v>
      </c>
      <c r="BE37" s="51"/>
      <c r="BF37" s="51"/>
      <c r="BG37" s="51"/>
      <c r="BH37" s="51">
        <f t="shared" si="40"/>
        <v>0</v>
      </c>
      <c r="BI37" s="51"/>
      <c r="BJ37" s="51"/>
      <c r="BK37" s="56"/>
      <c r="BL37" s="51">
        <f t="shared" si="41"/>
        <v>0</v>
      </c>
      <c r="BM37" s="51"/>
      <c r="BN37" s="51"/>
      <c r="BO37" s="51"/>
      <c r="BP37" s="51">
        <f t="shared" si="42"/>
        <v>0</v>
      </c>
      <c r="BQ37" s="51"/>
      <c r="BR37" s="51"/>
      <c r="BS37" s="51"/>
      <c r="BT37" s="64">
        <f t="shared" si="43"/>
        <v>0</v>
      </c>
      <c r="BU37" s="51"/>
      <c r="BV37" s="95"/>
      <c r="BW37" s="51" t="e">
        <f>BV37/BU37*100</f>
        <v>#DIV/0!</v>
      </c>
      <c r="BX37" s="64">
        <f t="shared" si="20"/>
        <v>0</v>
      </c>
      <c r="BY37" s="64"/>
      <c r="BZ37" s="64"/>
      <c r="CA37" s="64"/>
      <c r="CB37" s="64"/>
      <c r="CC37" s="64"/>
      <c r="CD37" s="64"/>
      <c r="CE37" s="64"/>
      <c r="CF37" s="64"/>
      <c r="CG37" s="140">
        <f t="shared" si="32"/>
        <v>0</v>
      </c>
      <c r="CH37" s="131">
        <f>R37+V37+Z37+AD37+BR37+BV37+F37+J37+N37+AL37+BZ37+AP37+AT37+AX37+BF37</f>
        <v>0</v>
      </c>
      <c r="CI37" s="142" t="e">
        <f t="shared" si="13"/>
        <v>#DIV/0!</v>
      </c>
      <c r="CJ37" s="142">
        <f t="shared" si="14"/>
        <v>0</v>
      </c>
      <c r="CL37" s="84">
        <f t="shared" si="16"/>
        <v>0</v>
      </c>
      <c r="CM37" s="79">
        <f t="shared" si="17"/>
        <v>0</v>
      </c>
      <c r="CO37" s="88">
        <f t="shared" si="15"/>
        <v>0</v>
      </c>
    </row>
    <row r="38" spans="1:93" ht="12.75" hidden="1" customHeight="1">
      <c r="A38" s="64"/>
      <c r="B38" s="170" t="s">
        <v>284</v>
      </c>
      <c r="C38" s="171"/>
      <c r="D38" s="172"/>
      <c r="E38" s="51"/>
      <c r="F38" s="51"/>
      <c r="G38" s="51"/>
      <c r="H38" s="51">
        <f t="shared" si="0"/>
        <v>0</v>
      </c>
      <c r="I38" s="51"/>
      <c r="J38" s="51"/>
      <c r="K38" s="52"/>
      <c r="L38" s="51">
        <f>J38-I38</f>
        <v>0</v>
      </c>
      <c r="M38" s="51"/>
      <c r="N38" s="51"/>
      <c r="O38" s="51"/>
      <c r="P38" s="64">
        <f t="shared" si="22"/>
        <v>0</v>
      </c>
      <c r="Q38" s="51"/>
      <c r="R38" s="51"/>
      <c r="S38" s="51"/>
      <c r="T38" s="64">
        <f t="shared" si="44"/>
        <v>0</v>
      </c>
      <c r="U38" s="51"/>
      <c r="V38" s="51"/>
      <c r="W38" s="51"/>
      <c r="X38" s="64">
        <f t="shared" si="45"/>
        <v>0</v>
      </c>
      <c r="Y38" s="51"/>
      <c r="Z38" s="51"/>
      <c r="AA38" s="51"/>
      <c r="AB38" s="64">
        <f t="shared" si="46"/>
        <v>0</v>
      </c>
      <c r="AC38" s="51"/>
      <c r="AD38" s="51"/>
      <c r="AE38" s="51"/>
      <c r="AF38" s="64"/>
      <c r="AG38" s="140">
        <f t="shared" si="3"/>
        <v>0</v>
      </c>
      <c r="AH38" s="142">
        <f t="shared" si="3"/>
        <v>0</v>
      </c>
      <c r="AI38" s="142"/>
      <c r="AJ38" s="142">
        <f t="shared" si="25"/>
        <v>0</v>
      </c>
      <c r="AK38" s="51"/>
      <c r="AL38" s="51"/>
      <c r="AM38" s="51"/>
      <c r="AN38" s="51">
        <f t="shared" si="35"/>
        <v>0</v>
      </c>
      <c r="AO38" s="51"/>
      <c r="AP38" s="51"/>
      <c r="AQ38" s="51"/>
      <c r="AR38" s="51">
        <f t="shared" si="36"/>
        <v>0</v>
      </c>
      <c r="AS38" s="51"/>
      <c r="AT38" s="51"/>
      <c r="AU38" s="51"/>
      <c r="AV38" s="51">
        <f t="shared" si="37"/>
        <v>0</v>
      </c>
      <c r="AW38" s="51"/>
      <c r="AX38" s="51"/>
      <c r="AY38" s="51"/>
      <c r="AZ38" s="51">
        <f t="shared" si="38"/>
        <v>0</v>
      </c>
      <c r="BA38" s="140">
        <f t="shared" si="8"/>
        <v>0</v>
      </c>
      <c r="BB38" s="142">
        <f t="shared" si="8"/>
        <v>0</v>
      </c>
      <c r="BC38" s="142"/>
      <c r="BD38" s="142">
        <f t="shared" si="39"/>
        <v>0</v>
      </c>
      <c r="BE38" s="51"/>
      <c r="BF38" s="51"/>
      <c r="BG38" s="51"/>
      <c r="BH38" s="51">
        <f t="shared" si="40"/>
        <v>0</v>
      </c>
      <c r="BI38" s="51"/>
      <c r="BJ38" s="51"/>
      <c r="BK38" s="56"/>
      <c r="BL38" s="51">
        <f t="shared" si="41"/>
        <v>0</v>
      </c>
      <c r="BM38" s="51"/>
      <c r="BN38" s="51"/>
      <c r="BO38" s="51"/>
      <c r="BP38" s="51">
        <f t="shared" si="42"/>
        <v>0</v>
      </c>
      <c r="BQ38" s="51"/>
      <c r="BR38" s="51"/>
      <c r="BS38" s="51"/>
      <c r="BT38" s="64">
        <f t="shared" si="43"/>
        <v>0</v>
      </c>
      <c r="BU38" s="51"/>
      <c r="BV38" s="95"/>
      <c r="BW38" s="51"/>
      <c r="BX38" s="64">
        <f t="shared" si="20"/>
        <v>0</v>
      </c>
      <c r="BY38" s="64"/>
      <c r="BZ38" s="64"/>
      <c r="CA38" s="64"/>
      <c r="CB38" s="64"/>
      <c r="CC38" s="64"/>
      <c r="CD38" s="64"/>
      <c r="CE38" s="64"/>
      <c r="CF38" s="64"/>
      <c r="CG38" s="140">
        <f t="shared" si="32"/>
        <v>0</v>
      </c>
      <c r="CH38" s="131">
        <f>R38+V38+Z38+AD38+BR38+BV38+F38+J38+N38+AL38+BZ38+AP38+AT38+AX38+BF38+BN38</f>
        <v>0</v>
      </c>
      <c r="CI38" s="142"/>
      <c r="CJ38" s="142">
        <f t="shared" si="14"/>
        <v>0</v>
      </c>
      <c r="CL38" s="84">
        <f t="shared" si="16"/>
        <v>0</v>
      </c>
      <c r="CM38" s="79">
        <f t="shared" si="17"/>
        <v>0</v>
      </c>
      <c r="CO38" s="88">
        <f t="shared" si="15"/>
        <v>0</v>
      </c>
    </row>
    <row r="39" spans="1:93" ht="12.75" customHeight="1">
      <c r="A39" s="64"/>
      <c r="B39" s="170" t="s">
        <v>151</v>
      </c>
      <c r="C39" s="171"/>
      <c r="D39" s="172"/>
      <c r="E39" s="51">
        <v>53</v>
      </c>
      <c r="F39" s="51"/>
      <c r="G39" s="51">
        <f t="shared" si="47"/>
        <v>0</v>
      </c>
      <c r="H39" s="51">
        <f t="shared" si="0"/>
        <v>-53</v>
      </c>
      <c r="I39" s="51">
        <v>53</v>
      </c>
      <c r="J39" s="51"/>
      <c r="K39" s="52"/>
      <c r="L39" s="51"/>
      <c r="M39" s="51">
        <v>53</v>
      </c>
      <c r="N39" s="51"/>
      <c r="O39" s="51"/>
      <c r="P39" s="64"/>
      <c r="Q39" s="51">
        <v>53</v>
      </c>
      <c r="R39" s="51"/>
      <c r="S39" s="51"/>
      <c r="T39" s="64">
        <f t="shared" si="44"/>
        <v>-53</v>
      </c>
      <c r="U39" s="51">
        <v>106</v>
      </c>
      <c r="V39" s="51"/>
      <c r="W39" s="51"/>
      <c r="X39" s="64">
        <f t="shared" si="45"/>
        <v>-106</v>
      </c>
      <c r="Y39" s="51">
        <v>53</v>
      </c>
      <c r="Z39" s="51"/>
      <c r="AA39" s="51"/>
      <c r="AB39" s="64">
        <f t="shared" si="46"/>
        <v>-53</v>
      </c>
      <c r="AC39" s="51">
        <v>53</v>
      </c>
      <c r="AD39" s="51"/>
      <c r="AE39" s="51"/>
      <c r="AF39" s="64"/>
      <c r="AG39" s="140">
        <f t="shared" si="3"/>
        <v>424</v>
      </c>
      <c r="AH39" s="142">
        <f t="shared" si="3"/>
        <v>0</v>
      </c>
      <c r="AI39" s="142"/>
      <c r="AJ39" s="142">
        <f t="shared" si="25"/>
        <v>-424</v>
      </c>
      <c r="AK39" s="51"/>
      <c r="AL39" s="51"/>
      <c r="AM39" s="51"/>
      <c r="AN39" s="51">
        <f t="shared" si="35"/>
        <v>0</v>
      </c>
      <c r="AO39" s="51"/>
      <c r="AP39" s="51"/>
      <c r="AQ39" s="51"/>
      <c r="AR39" s="51">
        <f t="shared" si="36"/>
        <v>0</v>
      </c>
      <c r="AS39" s="51"/>
      <c r="AT39" s="51"/>
      <c r="AU39" s="51"/>
      <c r="AV39" s="51">
        <f t="shared" si="37"/>
        <v>0</v>
      </c>
      <c r="AW39" s="51"/>
      <c r="AX39" s="51"/>
      <c r="AY39" s="51"/>
      <c r="AZ39" s="51">
        <f t="shared" si="38"/>
        <v>0</v>
      </c>
      <c r="BA39" s="140">
        <f t="shared" si="8"/>
        <v>0</v>
      </c>
      <c r="BB39" s="142">
        <f t="shared" si="8"/>
        <v>0</v>
      </c>
      <c r="BC39" s="142"/>
      <c r="BD39" s="142">
        <f t="shared" si="39"/>
        <v>0</v>
      </c>
      <c r="BE39" s="51"/>
      <c r="BF39" s="51"/>
      <c r="BG39" s="51"/>
      <c r="BH39" s="51">
        <f t="shared" si="40"/>
        <v>0</v>
      </c>
      <c r="BI39" s="51"/>
      <c r="BJ39" s="51"/>
      <c r="BK39" s="56"/>
      <c r="BL39" s="51">
        <f t="shared" si="41"/>
        <v>0</v>
      </c>
      <c r="BM39" s="51"/>
      <c r="BN39" s="51"/>
      <c r="BO39" s="51"/>
      <c r="BP39" s="51">
        <f t="shared" si="42"/>
        <v>0</v>
      </c>
      <c r="BQ39" s="51"/>
      <c r="BR39" s="51"/>
      <c r="BS39" s="51"/>
      <c r="BT39" s="64">
        <f t="shared" si="43"/>
        <v>0</v>
      </c>
      <c r="BU39" s="51">
        <v>32</v>
      </c>
      <c r="BV39" s="95"/>
      <c r="BW39" s="51"/>
      <c r="BX39" s="64">
        <f t="shared" si="20"/>
        <v>-32</v>
      </c>
      <c r="BY39" s="64"/>
      <c r="BZ39" s="64"/>
      <c r="CA39" s="64"/>
      <c r="CB39" s="64"/>
      <c r="CC39" s="64"/>
      <c r="CD39" s="64"/>
      <c r="CE39" s="64"/>
      <c r="CF39" s="64"/>
      <c r="CG39" s="140">
        <f t="shared" si="32"/>
        <v>456</v>
      </c>
      <c r="CH39" s="131">
        <f t="shared" ref="CH39:CH44" si="48">R39+V39+Z39+AD39+BR39+BV39+F39+J39+N39+AL39+BZ39+AP39+AT39+AX39+BF39</f>
        <v>0</v>
      </c>
      <c r="CI39" s="142">
        <f t="shared" si="13"/>
        <v>0</v>
      </c>
      <c r="CJ39" s="142">
        <f t="shared" si="14"/>
        <v>-456</v>
      </c>
      <c r="CL39" s="84">
        <f t="shared" si="16"/>
        <v>0</v>
      </c>
      <c r="CM39" s="79">
        <f t="shared" si="17"/>
        <v>456</v>
      </c>
      <c r="CO39" s="88">
        <f t="shared" si="15"/>
        <v>0</v>
      </c>
    </row>
    <row r="40" spans="1:93" ht="12.75" customHeight="1">
      <c r="A40" s="64"/>
      <c r="B40" s="170" t="s">
        <v>107</v>
      </c>
      <c r="C40" s="171"/>
      <c r="D40" s="172"/>
      <c r="E40" s="51">
        <v>25</v>
      </c>
      <c r="F40" s="51"/>
      <c r="G40" s="51">
        <f t="shared" si="47"/>
        <v>0</v>
      </c>
      <c r="H40" s="51">
        <f t="shared" si="0"/>
        <v>-25</v>
      </c>
      <c r="I40" s="51">
        <v>50</v>
      </c>
      <c r="J40" s="51"/>
      <c r="K40" s="52">
        <f>J40/I40*100</f>
        <v>0</v>
      </c>
      <c r="L40" s="51">
        <f t="shared" ref="L40:L46" si="49">J40-I40</f>
        <v>-50</v>
      </c>
      <c r="M40" s="51">
        <v>100</v>
      </c>
      <c r="N40" s="51"/>
      <c r="O40" s="51"/>
      <c r="P40" s="64"/>
      <c r="Q40" s="51">
        <v>100</v>
      </c>
      <c r="R40" s="51"/>
      <c r="S40" s="51">
        <f>R40/Q40*100</f>
        <v>0</v>
      </c>
      <c r="T40" s="64">
        <f t="shared" si="44"/>
        <v>-100</v>
      </c>
      <c r="U40" s="51">
        <v>25</v>
      </c>
      <c r="V40" s="51"/>
      <c r="W40" s="51"/>
      <c r="X40" s="64">
        <f t="shared" si="45"/>
        <v>-25</v>
      </c>
      <c r="Y40" s="51">
        <v>57</v>
      </c>
      <c r="Z40" s="51"/>
      <c r="AA40" s="51">
        <f>Z40/Y40*100</f>
        <v>0</v>
      </c>
      <c r="AB40" s="64">
        <f t="shared" si="46"/>
        <v>-57</v>
      </c>
      <c r="AC40" s="51">
        <v>50</v>
      </c>
      <c r="AD40" s="51"/>
      <c r="AE40" s="51">
        <f>AD40/AC40*100</f>
        <v>0</v>
      </c>
      <c r="AF40" s="64">
        <f>AD40-AC40</f>
        <v>-50</v>
      </c>
      <c r="AG40" s="140">
        <f t="shared" si="3"/>
        <v>407</v>
      </c>
      <c r="AH40" s="142">
        <f t="shared" si="3"/>
        <v>0</v>
      </c>
      <c r="AI40" s="142">
        <f>AH40/AG40*100</f>
        <v>0</v>
      </c>
      <c r="AJ40" s="142">
        <f t="shared" si="25"/>
        <v>-407</v>
      </c>
      <c r="AK40" s="51"/>
      <c r="AL40" s="51"/>
      <c r="AM40" s="51"/>
      <c r="AN40" s="51">
        <f t="shared" si="35"/>
        <v>0</v>
      </c>
      <c r="AO40" s="51"/>
      <c r="AP40" s="51"/>
      <c r="AQ40" s="51"/>
      <c r="AR40" s="51">
        <f t="shared" si="36"/>
        <v>0</v>
      </c>
      <c r="AS40" s="51"/>
      <c r="AT40" s="51"/>
      <c r="AU40" s="51"/>
      <c r="AV40" s="51">
        <f t="shared" si="37"/>
        <v>0</v>
      </c>
      <c r="AW40" s="51"/>
      <c r="AX40" s="51"/>
      <c r="AY40" s="51"/>
      <c r="AZ40" s="51">
        <f t="shared" si="38"/>
        <v>0</v>
      </c>
      <c r="BA40" s="140">
        <f t="shared" si="8"/>
        <v>0</v>
      </c>
      <c r="BB40" s="142">
        <f t="shared" si="8"/>
        <v>0</v>
      </c>
      <c r="BC40" s="142"/>
      <c r="BD40" s="142">
        <f t="shared" si="39"/>
        <v>0</v>
      </c>
      <c r="BE40" s="51"/>
      <c r="BF40" s="51"/>
      <c r="BG40" s="51"/>
      <c r="BH40" s="51">
        <f t="shared" si="40"/>
        <v>0</v>
      </c>
      <c r="BI40" s="51"/>
      <c r="BJ40" s="51"/>
      <c r="BK40" s="56"/>
      <c r="BL40" s="51">
        <f t="shared" si="41"/>
        <v>0</v>
      </c>
      <c r="BM40" s="51"/>
      <c r="BN40" s="51"/>
      <c r="BO40" s="51"/>
      <c r="BP40" s="51">
        <f t="shared" si="42"/>
        <v>0</v>
      </c>
      <c r="BQ40" s="51"/>
      <c r="BR40" s="51"/>
      <c r="BS40" s="51"/>
      <c r="BT40" s="64">
        <f t="shared" si="43"/>
        <v>0</v>
      </c>
      <c r="BU40" s="51"/>
      <c r="BV40" s="95"/>
      <c r="BW40" s="51"/>
      <c r="BX40" s="64">
        <f t="shared" si="20"/>
        <v>0</v>
      </c>
      <c r="BY40" s="64"/>
      <c r="BZ40" s="64"/>
      <c r="CA40" s="64"/>
      <c r="CB40" s="64"/>
      <c r="CC40" s="64"/>
      <c r="CD40" s="64"/>
      <c r="CE40" s="64"/>
      <c r="CF40" s="64"/>
      <c r="CG40" s="140">
        <f t="shared" si="32"/>
        <v>407</v>
      </c>
      <c r="CH40" s="131">
        <f t="shared" si="48"/>
        <v>0</v>
      </c>
      <c r="CI40" s="142">
        <f t="shared" si="13"/>
        <v>0</v>
      </c>
      <c r="CJ40" s="142">
        <f t="shared" si="14"/>
        <v>-407</v>
      </c>
      <c r="CL40" s="84">
        <f t="shared" si="16"/>
        <v>0</v>
      </c>
      <c r="CM40" s="79">
        <f t="shared" si="17"/>
        <v>407</v>
      </c>
      <c r="CO40" s="88">
        <f t="shared" si="15"/>
        <v>0</v>
      </c>
    </row>
    <row r="41" spans="1:93" hidden="1">
      <c r="A41" s="64"/>
      <c r="B41" s="170" t="s">
        <v>308</v>
      </c>
      <c r="C41" s="171"/>
      <c r="D41" s="172"/>
      <c r="E41" s="51"/>
      <c r="F41" s="51"/>
      <c r="G41" s="51" t="e">
        <f t="shared" si="47"/>
        <v>#DIV/0!</v>
      </c>
      <c r="H41" s="51">
        <f>F41-E41</f>
        <v>0</v>
      </c>
      <c r="I41" s="51"/>
      <c r="J41" s="51"/>
      <c r="K41" s="52"/>
      <c r="L41" s="51">
        <f t="shared" si="49"/>
        <v>0</v>
      </c>
      <c r="M41" s="51"/>
      <c r="N41" s="51"/>
      <c r="O41" s="51"/>
      <c r="P41" s="64">
        <f t="shared" ref="P41:P46" si="50">N41-M41</f>
        <v>0</v>
      </c>
      <c r="Q41" s="51"/>
      <c r="R41" s="51"/>
      <c r="S41" s="51"/>
      <c r="T41" s="64">
        <f>R41-Q41</f>
        <v>0</v>
      </c>
      <c r="U41" s="51"/>
      <c r="V41" s="51"/>
      <c r="W41" s="51"/>
      <c r="X41" s="64">
        <f>V41-U41</f>
        <v>0</v>
      </c>
      <c r="Y41" s="51"/>
      <c r="Z41" s="51"/>
      <c r="AA41" s="51"/>
      <c r="AB41" s="64">
        <f t="shared" si="46"/>
        <v>0</v>
      </c>
      <c r="AC41" s="51"/>
      <c r="AD41" s="51"/>
      <c r="AE41" s="51"/>
      <c r="AF41" s="64">
        <f>AD41-AC41</f>
        <v>0</v>
      </c>
      <c r="AG41" s="140">
        <f>E41+I41+M41+Q41+U41+Y41+AC41</f>
        <v>0</v>
      </c>
      <c r="AH41" s="142">
        <f>F41+J41+N41+R41+V41+Z41+AD41</f>
        <v>0</v>
      </c>
      <c r="AI41" s="142"/>
      <c r="AJ41" s="142">
        <f t="shared" si="25"/>
        <v>0</v>
      </c>
      <c r="AK41" s="51"/>
      <c r="AL41" s="51"/>
      <c r="AM41" s="51"/>
      <c r="AN41" s="51">
        <f>AL41-AK41</f>
        <v>0</v>
      </c>
      <c r="AO41" s="51"/>
      <c r="AP41" s="51"/>
      <c r="AQ41" s="51"/>
      <c r="AR41" s="51">
        <f>AP41-AO41</f>
        <v>0</v>
      </c>
      <c r="AS41" s="51"/>
      <c r="AT41" s="51"/>
      <c r="AU41" s="51"/>
      <c r="AV41" s="51">
        <f>AT41-AS41</f>
        <v>0</v>
      </c>
      <c r="AW41" s="51"/>
      <c r="AX41" s="51"/>
      <c r="AY41" s="51"/>
      <c r="AZ41" s="51">
        <f>AX41-AW41</f>
        <v>0</v>
      </c>
      <c r="BA41" s="140">
        <f>AK41+AO41+AS41+AW41</f>
        <v>0</v>
      </c>
      <c r="BB41" s="142">
        <f>AL41+AP41+AT41+AX41</f>
        <v>0</v>
      </c>
      <c r="BC41" s="142"/>
      <c r="BD41" s="142">
        <f>BB41-BA41</f>
        <v>0</v>
      </c>
      <c r="BE41" s="51"/>
      <c r="BF41" s="51"/>
      <c r="BG41" s="51"/>
      <c r="BH41" s="51">
        <f>BF41-BE41</f>
        <v>0</v>
      </c>
      <c r="BI41" s="51"/>
      <c r="BJ41" s="51"/>
      <c r="BK41" s="56"/>
      <c r="BL41" s="51">
        <f>BJ41-BI41</f>
        <v>0</v>
      </c>
      <c r="BM41" s="51"/>
      <c r="BN41" s="51"/>
      <c r="BO41" s="51"/>
      <c r="BP41" s="51">
        <f>BN41-BM41</f>
        <v>0</v>
      </c>
      <c r="BQ41" s="51"/>
      <c r="BR41" s="51"/>
      <c r="BS41" s="51"/>
      <c r="BT41" s="64">
        <f>BR41-BQ41</f>
        <v>0</v>
      </c>
      <c r="BU41" s="51"/>
      <c r="BV41" s="95"/>
      <c r="BW41" s="53"/>
      <c r="BX41" s="64">
        <f t="shared" si="20"/>
        <v>0</v>
      </c>
      <c r="BY41" s="64"/>
      <c r="BZ41" s="64"/>
      <c r="CA41" s="64"/>
      <c r="CB41" s="64"/>
      <c r="CC41" s="64"/>
      <c r="CD41" s="64"/>
      <c r="CE41" s="64"/>
      <c r="CF41" s="64"/>
      <c r="CG41" s="140">
        <f>AG41+BA41+BE41+BI41+BM41+BQ41+BU41+BY41</f>
        <v>0</v>
      </c>
      <c r="CH41" s="131">
        <f t="shared" si="48"/>
        <v>0</v>
      </c>
      <c r="CI41" s="142"/>
      <c r="CJ41" s="142">
        <f>CH41-CG41</f>
        <v>0</v>
      </c>
      <c r="CL41" s="84">
        <f>F41+J41+N41+R41+V41+Z41+AD41+AL41+AP41+AT41+AX41+BF41+BJ41+BN41+BR41+BV41+BZ41</f>
        <v>0</v>
      </c>
      <c r="CM41" s="79">
        <f>E41+I41+M41+Q41+U41+Y41+AC41+AG41+AK41+AO41+AS41+AW41+BE41+BI41+BM41+BQ41+BU41+BY41-AG41</f>
        <v>0</v>
      </c>
      <c r="CO41" s="88">
        <f t="shared" si="15"/>
        <v>0</v>
      </c>
    </row>
    <row r="42" spans="1:93">
      <c r="A42" s="64"/>
      <c r="B42" s="170" t="s">
        <v>367</v>
      </c>
      <c r="C42" s="171"/>
      <c r="D42" s="172"/>
      <c r="E42" s="51"/>
      <c r="F42" s="51"/>
      <c r="G42" s="51" t="e">
        <f t="shared" si="47"/>
        <v>#DIV/0!</v>
      </c>
      <c r="H42" s="51">
        <f>F42-E42</f>
        <v>0</v>
      </c>
      <c r="I42" s="51"/>
      <c r="J42" s="51"/>
      <c r="K42" s="52"/>
      <c r="L42" s="51">
        <f t="shared" si="49"/>
        <v>0</v>
      </c>
      <c r="M42" s="51"/>
      <c r="N42" s="51"/>
      <c r="O42" s="51"/>
      <c r="P42" s="64">
        <f t="shared" si="50"/>
        <v>0</v>
      </c>
      <c r="Q42" s="51"/>
      <c r="R42" s="51"/>
      <c r="S42" s="51"/>
      <c r="T42" s="64">
        <f>R42-Q42</f>
        <v>0</v>
      </c>
      <c r="U42" s="51"/>
      <c r="V42" s="51"/>
      <c r="W42" s="51"/>
      <c r="X42" s="64">
        <f>V42-U42</f>
        <v>0</v>
      </c>
      <c r="Y42" s="51"/>
      <c r="Z42" s="51"/>
      <c r="AA42" s="51"/>
      <c r="AB42" s="64">
        <f t="shared" si="46"/>
        <v>0</v>
      </c>
      <c r="AC42" s="51"/>
      <c r="AD42" s="51"/>
      <c r="AE42" s="51"/>
      <c r="AF42" s="64">
        <f>AD42-AC42</f>
        <v>0</v>
      </c>
      <c r="AG42" s="140">
        <f>E42+I42+M42+Q42+U42+Y42+AC42</f>
        <v>0</v>
      </c>
      <c r="AH42" s="142">
        <f>F42+J42+N42+R42+V42+Z42+AD42</f>
        <v>0</v>
      </c>
      <c r="AI42" s="142"/>
      <c r="AJ42" s="142">
        <f t="shared" si="25"/>
        <v>0</v>
      </c>
      <c r="AK42" s="51"/>
      <c r="AL42" s="51"/>
      <c r="AM42" s="51"/>
      <c r="AN42" s="51">
        <f>AL42-AK42</f>
        <v>0</v>
      </c>
      <c r="AO42" s="51"/>
      <c r="AP42" s="51"/>
      <c r="AQ42" s="51"/>
      <c r="AR42" s="51">
        <f>AP42-AO42</f>
        <v>0</v>
      </c>
      <c r="AS42" s="51"/>
      <c r="AT42" s="51"/>
      <c r="AU42" s="51"/>
      <c r="AV42" s="51">
        <f>AT42-AS42</f>
        <v>0</v>
      </c>
      <c r="AW42" s="51"/>
      <c r="AX42" s="51"/>
      <c r="AY42" s="51"/>
      <c r="AZ42" s="51">
        <f>AX42-AW42</f>
        <v>0</v>
      </c>
      <c r="BA42" s="140">
        <f>AK42+AO42+AS42+AW42</f>
        <v>0</v>
      </c>
      <c r="BB42" s="142">
        <f>AL42+AP42+AT42+AX42</f>
        <v>0</v>
      </c>
      <c r="BC42" s="142"/>
      <c r="BD42" s="142">
        <f>BB42-BA42</f>
        <v>0</v>
      </c>
      <c r="BE42" s="51"/>
      <c r="BF42" s="51"/>
      <c r="BG42" s="51"/>
      <c r="BH42" s="51">
        <f>BF42-BE42</f>
        <v>0</v>
      </c>
      <c r="BI42" s="51"/>
      <c r="BJ42" s="51"/>
      <c r="BK42" s="56"/>
      <c r="BL42" s="51">
        <f>BJ42-BI42</f>
        <v>0</v>
      </c>
      <c r="BM42" s="51"/>
      <c r="BN42" s="51"/>
      <c r="BO42" s="51"/>
      <c r="BP42" s="51">
        <f>BN42-BM42</f>
        <v>0</v>
      </c>
      <c r="BQ42" s="51"/>
      <c r="BR42" s="51"/>
      <c r="BS42" s="51"/>
      <c r="BT42" s="64">
        <f>BR42-BQ42</f>
        <v>0</v>
      </c>
      <c r="BU42" s="51">
        <v>247</v>
      </c>
      <c r="BV42" s="95"/>
      <c r="BW42" s="53"/>
      <c r="BX42" s="64">
        <f t="shared" si="20"/>
        <v>-247</v>
      </c>
      <c r="BY42" s="64"/>
      <c r="BZ42" s="64"/>
      <c r="CA42" s="64"/>
      <c r="CB42" s="64"/>
      <c r="CC42" s="64"/>
      <c r="CD42" s="64"/>
      <c r="CE42" s="64"/>
      <c r="CF42" s="64"/>
      <c r="CG42" s="140">
        <f>AG42+BA42+BE42+BI42+BM42+BQ42+BU42+BY42</f>
        <v>247</v>
      </c>
      <c r="CH42" s="131">
        <f t="shared" si="48"/>
        <v>0</v>
      </c>
      <c r="CI42" s="142"/>
      <c r="CJ42" s="142">
        <f>CH42-CG42</f>
        <v>-247</v>
      </c>
      <c r="CL42" s="84">
        <f>F42+J42+N42+R42+V42+Z42+AD42+AL42+AP42+AT42+AX42+BF42+BJ42+BN42+BR42+BV42+BZ42</f>
        <v>0</v>
      </c>
      <c r="CM42" s="79">
        <f>E42+I42+M42+Q42+U42+Y42+AC42+AG42+AK42+AO42+AS42+AW42+BE42+BI42+BM42+BQ42+BU42+BY42-AG42</f>
        <v>247</v>
      </c>
      <c r="CO42" s="88">
        <f t="shared" si="15"/>
        <v>0</v>
      </c>
    </row>
    <row r="43" spans="1:93" ht="12.75" customHeight="1">
      <c r="A43" s="64"/>
      <c r="B43" s="170" t="s">
        <v>333</v>
      </c>
      <c r="C43" s="171"/>
      <c r="D43" s="172"/>
      <c r="E43" s="51"/>
      <c r="F43" s="51"/>
      <c r="G43" s="51"/>
      <c r="H43" s="51">
        <f t="shared" si="0"/>
        <v>0</v>
      </c>
      <c r="I43" s="51"/>
      <c r="J43" s="51"/>
      <c r="K43" s="52"/>
      <c r="L43" s="51">
        <f t="shared" si="49"/>
        <v>0</v>
      </c>
      <c r="M43" s="51"/>
      <c r="N43" s="51"/>
      <c r="O43" s="51"/>
      <c r="P43" s="51">
        <f t="shared" si="50"/>
        <v>0</v>
      </c>
      <c r="Q43" s="51"/>
      <c r="R43" s="51"/>
      <c r="S43" s="51" t="e">
        <f>R43/Q43*100</f>
        <v>#DIV/0!</v>
      </c>
      <c r="T43" s="64">
        <f t="shared" si="44"/>
        <v>0</v>
      </c>
      <c r="U43" s="51"/>
      <c r="V43" s="51"/>
      <c r="W43" s="51"/>
      <c r="X43" s="64">
        <f t="shared" si="45"/>
        <v>0</v>
      </c>
      <c r="Y43" s="51"/>
      <c r="Z43" s="51"/>
      <c r="AA43" s="51"/>
      <c r="AB43" s="64">
        <f t="shared" si="46"/>
        <v>0</v>
      </c>
      <c r="AC43" s="51"/>
      <c r="AD43" s="51"/>
      <c r="AE43" s="51"/>
      <c r="AF43" s="64"/>
      <c r="AG43" s="140">
        <f t="shared" si="3"/>
        <v>0</v>
      </c>
      <c r="AH43" s="142">
        <f t="shared" si="3"/>
        <v>0</v>
      </c>
      <c r="AI43" s="142" t="e">
        <f>AH43/AG43*100</f>
        <v>#DIV/0!</v>
      </c>
      <c r="AJ43" s="142">
        <f t="shared" si="25"/>
        <v>0</v>
      </c>
      <c r="AK43" s="51"/>
      <c r="AL43" s="51"/>
      <c r="AM43" s="51"/>
      <c r="AN43" s="51">
        <f t="shared" si="35"/>
        <v>0</v>
      </c>
      <c r="AO43" s="51"/>
      <c r="AP43" s="51"/>
      <c r="AQ43" s="51"/>
      <c r="AR43" s="51">
        <f t="shared" si="36"/>
        <v>0</v>
      </c>
      <c r="AS43" s="51"/>
      <c r="AT43" s="51"/>
      <c r="AU43" s="51"/>
      <c r="AV43" s="51">
        <f t="shared" si="37"/>
        <v>0</v>
      </c>
      <c r="AW43" s="51"/>
      <c r="AX43" s="51"/>
      <c r="AY43" s="51"/>
      <c r="AZ43" s="51">
        <f t="shared" si="38"/>
        <v>0</v>
      </c>
      <c r="BA43" s="140">
        <f t="shared" si="8"/>
        <v>0</v>
      </c>
      <c r="BB43" s="142">
        <f t="shared" si="8"/>
        <v>0</v>
      </c>
      <c r="BC43" s="142"/>
      <c r="BD43" s="142">
        <f t="shared" si="39"/>
        <v>0</v>
      </c>
      <c r="BE43" s="51"/>
      <c r="BF43" s="51"/>
      <c r="BG43" s="51"/>
      <c r="BH43" s="51">
        <f t="shared" si="40"/>
        <v>0</v>
      </c>
      <c r="BI43" s="51"/>
      <c r="BJ43" s="51"/>
      <c r="BK43" s="51"/>
      <c r="BL43" s="51">
        <f t="shared" si="41"/>
        <v>0</v>
      </c>
      <c r="BM43" s="51"/>
      <c r="BN43" s="51"/>
      <c r="BO43" s="51"/>
      <c r="BP43" s="51">
        <f t="shared" si="42"/>
        <v>0</v>
      </c>
      <c r="BQ43" s="51"/>
      <c r="BR43" s="51"/>
      <c r="BS43" s="51"/>
      <c r="BT43" s="64"/>
      <c r="BU43" s="51"/>
      <c r="BV43" s="95"/>
      <c r="BW43" s="51"/>
      <c r="BX43" s="64">
        <f t="shared" si="20"/>
        <v>0</v>
      </c>
      <c r="BY43" s="64"/>
      <c r="BZ43" s="64"/>
      <c r="CA43" s="64"/>
      <c r="CB43" s="64"/>
      <c r="CC43" s="64">
        <v>35.244999999999997</v>
      </c>
      <c r="CD43" s="64"/>
      <c r="CE43" s="64"/>
      <c r="CF43" s="64"/>
      <c r="CG43" s="140">
        <f t="shared" si="32"/>
        <v>0</v>
      </c>
      <c r="CH43" s="131">
        <f t="shared" si="48"/>
        <v>0</v>
      </c>
      <c r="CI43" s="142" t="e">
        <f t="shared" si="13"/>
        <v>#DIV/0!</v>
      </c>
      <c r="CJ43" s="142">
        <f t="shared" si="14"/>
        <v>0</v>
      </c>
      <c r="CL43" s="84">
        <f t="shared" si="16"/>
        <v>0</v>
      </c>
      <c r="CM43" s="79">
        <f t="shared" si="17"/>
        <v>0</v>
      </c>
      <c r="CO43" s="88">
        <f t="shared" si="15"/>
        <v>0</v>
      </c>
    </row>
    <row r="44" spans="1:93" hidden="1">
      <c r="A44" s="64"/>
      <c r="B44" s="170" t="s">
        <v>148</v>
      </c>
      <c r="C44" s="171"/>
      <c r="D44" s="172"/>
      <c r="E44" s="51"/>
      <c r="F44" s="51"/>
      <c r="G44" s="51" t="e">
        <f t="shared" si="47"/>
        <v>#DIV/0!</v>
      </c>
      <c r="H44" s="51">
        <f t="shared" si="0"/>
        <v>0</v>
      </c>
      <c r="I44" s="51"/>
      <c r="J44" s="51"/>
      <c r="K44" s="52"/>
      <c r="L44" s="51">
        <f t="shared" si="49"/>
        <v>0</v>
      </c>
      <c r="M44" s="51"/>
      <c r="N44" s="51"/>
      <c r="O44" s="51"/>
      <c r="P44" s="64">
        <f t="shared" si="50"/>
        <v>0</v>
      </c>
      <c r="Q44" s="51"/>
      <c r="R44" s="51"/>
      <c r="S44" s="51"/>
      <c r="T44" s="64">
        <f t="shared" si="44"/>
        <v>0</v>
      </c>
      <c r="U44" s="51"/>
      <c r="V44" s="51"/>
      <c r="W44" s="51"/>
      <c r="X44" s="64">
        <f t="shared" si="45"/>
        <v>0</v>
      </c>
      <c r="Y44" s="51"/>
      <c r="Z44" s="51"/>
      <c r="AA44" s="51"/>
      <c r="AB44" s="64">
        <f t="shared" si="46"/>
        <v>0</v>
      </c>
      <c r="AC44" s="51"/>
      <c r="AD44" s="51"/>
      <c r="AE44" s="51"/>
      <c r="AF44" s="64">
        <f>AD44-AC44</f>
        <v>0</v>
      </c>
      <c r="AG44" s="140">
        <f t="shared" si="3"/>
        <v>0</v>
      </c>
      <c r="AH44" s="142">
        <f t="shared" si="3"/>
        <v>0</v>
      </c>
      <c r="AI44" s="142"/>
      <c r="AJ44" s="142">
        <f t="shared" si="25"/>
        <v>0</v>
      </c>
      <c r="AK44" s="51"/>
      <c r="AL44" s="51"/>
      <c r="AM44" s="51"/>
      <c r="AN44" s="51">
        <f>AL44-AK44</f>
        <v>0</v>
      </c>
      <c r="AO44" s="51"/>
      <c r="AP44" s="51"/>
      <c r="AQ44" s="51"/>
      <c r="AR44" s="51">
        <f>AP44-AO44</f>
        <v>0</v>
      </c>
      <c r="AS44" s="51"/>
      <c r="AT44" s="51"/>
      <c r="AU44" s="51"/>
      <c r="AV44" s="51">
        <f>AT44-AS44</f>
        <v>0</v>
      </c>
      <c r="AW44" s="51"/>
      <c r="AX44" s="51"/>
      <c r="AY44" s="51"/>
      <c r="AZ44" s="51">
        <f>AX44-AW44</f>
        <v>0</v>
      </c>
      <c r="BA44" s="140">
        <f t="shared" si="8"/>
        <v>0</v>
      </c>
      <c r="BB44" s="142">
        <f t="shared" si="8"/>
        <v>0</v>
      </c>
      <c r="BC44" s="142"/>
      <c r="BD44" s="142">
        <f>BB44-BA44</f>
        <v>0</v>
      </c>
      <c r="BE44" s="51"/>
      <c r="BF44" s="51"/>
      <c r="BG44" s="51"/>
      <c r="BH44" s="51">
        <f>BF44-BE44</f>
        <v>0</v>
      </c>
      <c r="BI44" s="51"/>
      <c r="BJ44" s="51"/>
      <c r="BK44" s="51"/>
      <c r="BL44" s="51">
        <f>BJ44-BI44</f>
        <v>0</v>
      </c>
      <c r="BM44" s="51"/>
      <c r="BN44" s="51"/>
      <c r="BO44" s="51"/>
      <c r="BP44" s="51">
        <f>BN44-BM44</f>
        <v>0</v>
      </c>
      <c r="BQ44" s="51"/>
      <c r="BR44" s="51"/>
      <c r="BS44" s="51"/>
      <c r="BT44" s="64">
        <f>BR44-BQ44</f>
        <v>0</v>
      </c>
      <c r="BU44" s="51"/>
      <c r="BV44" s="95"/>
      <c r="BW44" s="53"/>
      <c r="BX44" s="64">
        <f t="shared" si="20"/>
        <v>0</v>
      </c>
      <c r="BY44" s="64"/>
      <c r="BZ44" s="64"/>
      <c r="CA44" s="64"/>
      <c r="CB44" s="64"/>
      <c r="CC44" s="64"/>
      <c r="CD44" s="64"/>
      <c r="CE44" s="64"/>
      <c r="CF44" s="64"/>
      <c r="CG44" s="140">
        <f t="shared" si="32"/>
        <v>0</v>
      </c>
      <c r="CH44" s="131">
        <f t="shared" si="48"/>
        <v>0</v>
      </c>
      <c r="CI44" s="142"/>
      <c r="CJ44" s="142">
        <f t="shared" si="14"/>
        <v>0</v>
      </c>
      <c r="CL44" s="84">
        <f t="shared" si="16"/>
        <v>0</v>
      </c>
      <c r="CM44" s="79">
        <f t="shared" si="17"/>
        <v>0</v>
      </c>
      <c r="CO44" s="88">
        <f t="shared" si="15"/>
        <v>0</v>
      </c>
    </row>
    <row r="45" spans="1:93" s="83" customFormat="1" ht="13.8">
      <c r="A45" s="65">
        <v>290</v>
      </c>
      <c r="B45" s="164" t="s">
        <v>0</v>
      </c>
      <c r="C45" s="165"/>
      <c r="D45" s="166"/>
      <c r="E45" s="59">
        <f>E46+E50+E47</f>
        <v>0</v>
      </c>
      <c r="F45" s="59">
        <f>F46+F50</f>
        <v>0</v>
      </c>
      <c r="G45" s="51" t="e">
        <f t="shared" si="47"/>
        <v>#DIV/0!</v>
      </c>
      <c r="H45" s="59">
        <f t="shared" si="0"/>
        <v>0</v>
      </c>
      <c r="I45" s="59">
        <f>I46+I50</f>
        <v>0</v>
      </c>
      <c r="J45" s="59">
        <f>J46+J50</f>
        <v>0</v>
      </c>
      <c r="K45" s="59"/>
      <c r="L45" s="59">
        <f t="shared" si="49"/>
        <v>0</v>
      </c>
      <c r="M45" s="59">
        <f>M46+M50</f>
        <v>0</v>
      </c>
      <c r="N45" s="59">
        <f>N46+N50</f>
        <v>0</v>
      </c>
      <c r="O45" s="59"/>
      <c r="P45" s="65">
        <f t="shared" si="50"/>
        <v>0</v>
      </c>
      <c r="Q45" s="59">
        <f>Q46+Q50+Q47</f>
        <v>0</v>
      </c>
      <c r="R45" s="59">
        <f>R46+R50</f>
        <v>0</v>
      </c>
      <c r="S45" s="59"/>
      <c r="T45" s="59">
        <f>R45-Q45</f>
        <v>0</v>
      </c>
      <c r="U45" s="59">
        <f>U46+U50+U47</f>
        <v>0</v>
      </c>
      <c r="V45" s="59">
        <f>V46+V50</f>
        <v>0</v>
      </c>
      <c r="W45" s="65"/>
      <c r="X45" s="57">
        <f t="shared" si="45"/>
        <v>0</v>
      </c>
      <c r="Y45" s="59">
        <f>Y46+Y50+Y47</f>
        <v>0</v>
      </c>
      <c r="Z45" s="59">
        <f>Z46+Z50</f>
        <v>0</v>
      </c>
      <c r="AA45" s="59"/>
      <c r="AB45" s="65">
        <f t="shared" si="46"/>
        <v>0</v>
      </c>
      <c r="AC45" s="59">
        <f>AC46+AC50+AC47</f>
        <v>0</v>
      </c>
      <c r="AD45" s="59">
        <f>AD46+AD50</f>
        <v>0</v>
      </c>
      <c r="AE45" s="59"/>
      <c r="AF45" s="59">
        <f>AF46+AF47+AF48+AF50</f>
        <v>0</v>
      </c>
      <c r="AG45" s="140">
        <f t="shared" si="3"/>
        <v>0</v>
      </c>
      <c r="AH45" s="141">
        <f>AH46+AH47+AH48+AH50+AH49</f>
        <v>0</v>
      </c>
      <c r="AI45" s="141" t="e">
        <f>AH45/AG45*100</f>
        <v>#DIV/0!</v>
      </c>
      <c r="AJ45" s="141">
        <f t="shared" si="25"/>
        <v>0</v>
      </c>
      <c r="AK45" s="59">
        <f>AK46+AK50+AK47</f>
        <v>0</v>
      </c>
      <c r="AL45" s="59">
        <f>AL46+AL50</f>
        <v>0</v>
      </c>
      <c r="AM45" s="56"/>
      <c r="AN45" s="59">
        <f>AL45-AK45</f>
        <v>0</v>
      </c>
      <c r="AO45" s="59">
        <f>AO46+AO50</f>
        <v>0</v>
      </c>
      <c r="AP45" s="59">
        <f>AP46+AP50</f>
        <v>0</v>
      </c>
      <c r="AQ45" s="56"/>
      <c r="AR45" s="59">
        <f>AP45-AO45</f>
        <v>0</v>
      </c>
      <c r="AS45" s="59">
        <f>AS46+AS50+AS47</f>
        <v>0</v>
      </c>
      <c r="AT45" s="59">
        <f t="shared" ref="AT45:CB45" si="51">AT46+AT50+AT47</f>
        <v>0</v>
      </c>
      <c r="AU45" s="59">
        <f t="shared" si="51"/>
        <v>0</v>
      </c>
      <c r="AV45" s="59">
        <f t="shared" si="51"/>
        <v>0</v>
      </c>
      <c r="AW45" s="59">
        <f t="shared" si="51"/>
        <v>0</v>
      </c>
      <c r="AX45" s="59">
        <f t="shared" si="51"/>
        <v>0</v>
      </c>
      <c r="AY45" s="59">
        <f t="shared" si="51"/>
        <v>0</v>
      </c>
      <c r="AZ45" s="59">
        <f t="shared" si="51"/>
        <v>0</v>
      </c>
      <c r="BA45" s="140">
        <f t="shared" si="8"/>
        <v>0</v>
      </c>
      <c r="BB45" s="141">
        <f t="shared" si="51"/>
        <v>0</v>
      </c>
      <c r="BC45" s="141">
        <f t="shared" si="51"/>
        <v>0</v>
      </c>
      <c r="BD45" s="141">
        <f t="shared" si="51"/>
        <v>0</v>
      </c>
      <c r="BE45" s="59">
        <f t="shared" si="51"/>
        <v>0</v>
      </c>
      <c r="BF45" s="59">
        <f t="shared" si="51"/>
        <v>3.6999999999999998E-2</v>
      </c>
      <c r="BG45" s="59">
        <f t="shared" si="51"/>
        <v>0</v>
      </c>
      <c r="BH45" s="59">
        <f t="shared" si="51"/>
        <v>3.6999999999999998E-2</v>
      </c>
      <c r="BI45" s="59">
        <f t="shared" si="51"/>
        <v>0</v>
      </c>
      <c r="BJ45" s="59">
        <f t="shared" si="51"/>
        <v>0</v>
      </c>
      <c r="BK45" s="59">
        <f t="shared" si="51"/>
        <v>0</v>
      </c>
      <c r="BL45" s="59">
        <f t="shared" si="51"/>
        <v>0</v>
      </c>
      <c r="BM45" s="59">
        <f t="shared" si="51"/>
        <v>0</v>
      </c>
      <c r="BN45" s="59">
        <f t="shared" si="51"/>
        <v>0</v>
      </c>
      <c r="BO45" s="59">
        <f t="shared" si="51"/>
        <v>0</v>
      </c>
      <c r="BP45" s="59">
        <f t="shared" si="51"/>
        <v>0</v>
      </c>
      <c r="BQ45" s="59">
        <f t="shared" si="51"/>
        <v>8</v>
      </c>
      <c r="BR45" s="59">
        <f t="shared" si="51"/>
        <v>0</v>
      </c>
      <c r="BS45" s="59">
        <f t="shared" si="51"/>
        <v>0</v>
      </c>
      <c r="BT45" s="59">
        <f t="shared" si="51"/>
        <v>-8</v>
      </c>
      <c r="BU45" s="59">
        <f t="shared" si="51"/>
        <v>321</v>
      </c>
      <c r="BV45" s="96">
        <f>BV46+BV50+BV47+BV48</f>
        <v>0</v>
      </c>
      <c r="BW45" s="59">
        <f t="shared" si="51"/>
        <v>0</v>
      </c>
      <c r="BX45" s="59">
        <f t="shared" si="51"/>
        <v>-321</v>
      </c>
      <c r="BY45" s="59">
        <f t="shared" si="51"/>
        <v>0</v>
      </c>
      <c r="BZ45" s="96">
        <f t="shared" si="51"/>
        <v>0</v>
      </c>
      <c r="CA45" s="59">
        <f t="shared" si="51"/>
        <v>0</v>
      </c>
      <c r="CB45" s="59">
        <f t="shared" si="51"/>
        <v>0</v>
      </c>
      <c r="CC45" s="59">
        <f>CC46+CC50+CC47</f>
        <v>0</v>
      </c>
      <c r="CD45" s="96">
        <f>CD46+CD50+CD47</f>
        <v>0</v>
      </c>
      <c r="CE45" s="59">
        <f>CE46+CE50+CE47</f>
        <v>0</v>
      </c>
      <c r="CF45" s="59">
        <f>CF46+CF50+CF47</f>
        <v>0</v>
      </c>
      <c r="CG45" s="140">
        <f t="shared" si="32"/>
        <v>329</v>
      </c>
      <c r="CH45" s="149">
        <f>CH46+CH50+CH47</f>
        <v>3.6999999999999998E-2</v>
      </c>
      <c r="CI45" s="141" t="e">
        <f>CI46+CI50+CI47</f>
        <v>#DIV/0!</v>
      </c>
      <c r="CJ45" s="141">
        <f>CJ46+CJ50+CJ47</f>
        <v>-328.96300000000002</v>
      </c>
      <c r="CK45" s="59">
        <f>CK46+CK50+CK47</f>
        <v>0</v>
      </c>
      <c r="CL45" s="79">
        <f t="shared" si="16"/>
        <v>3.6999999999999998E-2</v>
      </c>
      <c r="CM45" s="79">
        <f t="shared" si="17"/>
        <v>329</v>
      </c>
      <c r="CO45" s="88">
        <f t="shared" si="15"/>
        <v>3.6999999999999998E-2</v>
      </c>
    </row>
    <row r="46" spans="1:93" hidden="1">
      <c r="A46" s="64"/>
      <c r="B46" s="161" t="s">
        <v>135</v>
      </c>
      <c r="C46" s="162"/>
      <c r="D46" s="163"/>
      <c r="E46" s="51"/>
      <c r="F46" s="51"/>
      <c r="G46" s="51" t="e">
        <f t="shared" si="47"/>
        <v>#DIV/0!</v>
      </c>
      <c r="H46" s="51">
        <f t="shared" si="0"/>
        <v>0</v>
      </c>
      <c r="I46" s="51"/>
      <c r="J46" s="51"/>
      <c r="K46" s="51"/>
      <c r="L46" s="51">
        <f t="shared" si="49"/>
        <v>0</v>
      </c>
      <c r="M46" s="51"/>
      <c r="N46" s="51"/>
      <c r="O46" s="51"/>
      <c r="P46" s="64">
        <f t="shared" si="50"/>
        <v>0</v>
      </c>
      <c r="Q46" s="51"/>
      <c r="R46" s="51"/>
      <c r="S46" s="51"/>
      <c r="T46" s="51">
        <f>R46-Q46</f>
        <v>0</v>
      </c>
      <c r="U46" s="51"/>
      <c r="V46" s="51"/>
      <c r="W46" s="64"/>
      <c r="X46" s="64"/>
      <c r="Y46" s="51"/>
      <c r="Z46" s="51"/>
      <c r="AA46" s="51"/>
      <c r="AB46" s="64">
        <f t="shared" si="46"/>
        <v>0</v>
      </c>
      <c r="AC46" s="51"/>
      <c r="AD46" s="51"/>
      <c r="AE46" s="51"/>
      <c r="AF46" s="64"/>
      <c r="AG46" s="140">
        <f t="shared" si="3"/>
        <v>0</v>
      </c>
      <c r="AH46" s="142">
        <f>F46+J46+N46+R46+V46+Z46+AD46</f>
        <v>0</v>
      </c>
      <c r="AI46" s="142"/>
      <c r="AJ46" s="142">
        <f t="shared" si="25"/>
        <v>0</v>
      </c>
      <c r="AK46" s="51"/>
      <c r="AL46" s="51"/>
      <c r="AM46" s="51"/>
      <c r="AN46" s="51">
        <f>AL46-AK46</f>
        <v>0</v>
      </c>
      <c r="AO46" s="51"/>
      <c r="AP46" s="51"/>
      <c r="AQ46" s="51"/>
      <c r="AR46" s="51">
        <f>AP46-AO46</f>
        <v>0</v>
      </c>
      <c r="AS46" s="51"/>
      <c r="AT46" s="51"/>
      <c r="AU46" s="51"/>
      <c r="AV46" s="51">
        <f>AT46-AS46</f>
        <v>0</v>
      </c>
      <c r="AW46" s="51"/>
      <c r="AX46" s="51"/>
      <c r="AY46" s="51"/>
      <c r="AZ46" s="51">
        <f>AX46-AW46</f>
        <v>0</v>
      </c>
      <c r="BA46" s="140">
        <f t="shared" si="8"/>
        <v>0</v>
      </c>
      <c r="BB46" s="142">
        <f>AL46+AP46+AT46+AX46</f>
        <v>0</v>
      </c>
      <c r="BC46" s="142"/>
      <c r="BD46" s="142">
        <f>BB46-BA46</f>
        <v>0</v>
      </c>
      <c r="BE46" s="51"/>
      <c r="BF46" s="51">
        <v>3.6999999999999998E-2</v>
      </c>
      <c r="BG46" s="51"/>
      <c r="BH46" s="51">
        <f>BF46-BE46</f>
        <v>3.6999999999999998E-2</v>
      </c>
      <c r="BI46" s="51"/>
      <c r="BJ46" s="51"/>
      <c r="BK46" s="51"/>
      <c r="BL46" s="51">
        <f>BJ46-BI46</f>
        <v>0</v>
      </c>
      <c r="BM46" s="51"/>
      <c r="BN46" s="95"/>
      <c r="BO46" s="51"/>
      <c r="BP46" s="51">
        <f>BN46-BM46</f>
        <v>0</v>
      </c>
      <c r="BQ46" s="51"/>
      <c r="BR46" s="51"/>
      <c r="BS46" s="51"/>
      <c r="BT46" s="64"/>
      <c r="BU46" s="51"/>
      <c r="BV46" s="95"/>
      <c r="BW46" s="53"/>
      <c r="BX46" s="64">
        <f t="shared" si="20"/>
        <v>0</v>
      </c>
      <c r="BY46" s="64"/>
      <c r="BZ46" s="101"/>
      <c r="CA46" s="64"/>
      <c r="CB46" s="64"/>
      <c r="CC46" s="64"/>
      <c r="CD46" s="101"/>
      <c r="CE46" s="64"/>
      <c r="CF46" s="64"/>
      <c r="CG46" s="140">
        <f t="shared" si="32"/>
        <v>0</v>
      </c>
      <c r="CH46" s="131">
        <f>R46+V46+Z46+AD46+BR46+BV46+F46+J46+N46+AL46+BZ46+AP46+AT46+AX46+BF46</f>
        <v>3.6999999999999998E-2</v>
      </c>
      <c r="CI46" s="142" t="e">
        <f t="shared" si="13"/>
        <v>#DIV/0!</v>
      </c>
      <c r="CJ46" s="142">
        <f t="shared" si="14"/>
        <v>3.6999999999999998E-2</v>
      </c>
      <c r="CL46" s="84">
        <f t="shared" si="16"/>
        <v>3.6999999999999998E-2</v>
      </c>
      <c r="CM46" s="79">
        <f t="shared" si="17"/>
        <v>0</v>
      </c>
      <c r="CO46" s="88">
        <f t="shared" si="15"/>
        <v>3.6999999999999998E-2</v>
      </c>
    </row>
    <row r="47" spans="1:93">
      <c r="A47" s="64"/>
      <c r="B47" s="170" t="s">
        <v>108</v>
      </c>
      <c r="C47" s="171"/>
      <c r="D47" s="172"/>
      <c r="E47" s="51"/>
      <c r="F47" s="51"/>
      <c r="G47" s="51"/>
      <c r="H47" s="51"/>
      <c r="I47" s="51"/>
      <c r="J47" s="51"/>
      <c r="K47" s="64"/>
      <c r="L47" s="64"/>
      <c r="M47" s="51"/>
      <c r="N47" s="51"/>
      <c r="O47" s="51"/>
      <c r="P47" s="64"/>
      <c r="Q47" s="51"/>
      <c r="R47" s="51"/>
      <c r="S47" s="51"/>
      <c r="T47" s="51">
        <f>R47-Q47</f>
        <v>0</v>
      </c>
      <c r="U47" s="51"/>
      <c r="V47" s="51"/>
      <c r="W47" s="64"/>
      <c r="X47" s="64"/>
      <c r="Y47" s="51"/>
      <c r="Z47" s="51"/>
      <c r="AA47" s="51"/>
      <c r="AB47" s="64"/>
      <c r="AC47" s="51"/>
      <c r="AD47" s="51"/>
      <c r="AE47" s="51"/>
      <c r="AF47" s="64"/>
      <c r="AG47" s="140">
        <f t="shared" si="3"/>
        <v>0</v>
      </c>
      <c r="AH47" s="142">
        <f>F47+J47+N47+R47+V47+Z47+AD47</f>
        <v>0</v>
      </c>
      <c r="AI47" s="142" t="e">
        <f>AH47/AG47*100</f>
        <v>#DIV/0!</v>
      </c>
      <c r="AJ47" s="142">
        <f t="shared" si="25"/>
        <v>0</v>
      </c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140">
        <f t="shared" si="8"/>
        <v>0</v>
      </c>
      <c r="BB47" s="142">
        <f>AL47+AP47+AT47+AX47</f>
        <v>0</v>
      </c>
      <c r="BC47" s="142"/>
      <c r="BD47" s="142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64"/>
      <c r="BU47" s="51">
        <v>21</v>
      </c>
      <c r="BV47" s="95"/>
      <c r="BW47" s="53"/>
      <c r="BX47" s="64">
        <f t="shared" si="20"/>
        <v>-21</v>
      </c>
      <c r="BY47" s="64"/>
      <c r="BZ47" s="64"/>
      <c r="CA47" s="64"/>
      <c r="CB47" s="64"/>
      <c r="CC47" s="64"/>
      <c r="CD47" s="64"/>
      <c r="CE47" s="64"/>
      <c r="CF47" s="64"/>
      <c r="CG47" s="140">
        <f t="shared" si="32"/>
        <v>21</v>
      </c>
      <c r="CH47" s="131">
        <f>R47+V47+Z47+AD47+BR47+BV47+F47+J47+N47+AL47+BZ47+AP47+AT47+AX47+BF47</f>
        <v>0</v>
      </c>
      <c r="CI47" s="142">
        <f t="shared" si="13"/>
        <v>0</v>
      </c>
      <c r="CJ47" s="142">
        <f t="shared" si="14"/>
        <v>-21</v>
      </c>
      <c r="CL47" s="84">
        <f t="shared" si="16"/>
        <v>0</v>
      </c>
      <c r="CM47" s="79">
        <f t="shared" si="17"/>
        <v>21</v>
      </c>
      <c r="CO47" s="88">
        <f t="shared" si="15"/>
        <v>0</v>
      </c>
    </row>
    <row r="48" spans="1:93" hidden="1">
      <c r="A48" s="64"/>
      <c r="B48" s="170" t="s">
        <v>109</v>
      </c>
      <c r="C48" s="171"/>
      <c r="D48" s="172"/>
      <c r="E48" s="51"/>
      <c r="F48" s="51"/>
      <c r="G48" s="51"/>
      <c r="H48" s="51"/>
      <c r="I48" s="51"/>
      <c r="J48" s="51"/>
      <c r="K48" s="64"/>
      <c r="L48" s="64"/>
      <c r="M48" s="51"/>
      <c r="N48" s="51"/>
      <c r="O48" s="51"/>
      <c r="P48" s="64"/>
      <c r="Q48" s="51"/>
      <c r="R48" s="51"/>
      <c r="S48" s="51"/>
      <c r="T48" s="64"/>
      <c r="U48" s="51"/>
      <c r="V48" s="51"/>
      <c r="W48" s="64"/>
      <c r="X48" s="64"/>
      <c r="Y48" s="51"/>
      <c r="Z48" s="51"/>
      <c r="AA48" s="51"/>
      <c r="AB48" s="64"/>
      <c r="AC48" s="51"/>
      <c r="AD48" s="51"/>
      <c r="AE48" s="51"/>
      <c r="AF48" s="64"/>
      <c r="AG48" s="140">
        <f t="shared" si="3"/>
        <v>0</v>
      </c>
      <c r="AH48" s="142">
        <f>F48+J48+N48+R48+V48+Z48+AD48</f>
        <v>0</v>
      </c>
      <c r="AI48" s="142" t="e">
        <f>AH48/AG48*100</f>
        <v>#DIV/0!</v>
      </c>
      <c r="AJ48" s="142">
        <f t="shared" si="25"/>
        <v>0</v>
      </c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140">
        <f t="shared" si="8"/>
        <v>0</v>
      </c>
      <c r="BB48" s="142">
        <f>AL48+AP48+AT48+AX48</f>
        <v>0</v>
      </c>
      <c r="BC48" s="142"/>
      <c r="BD48" s="142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64"/>
      <c r="BU48" s="51"/>
      <c r="BV48" s="95"/>
      <c r="BW48" s="53"/>
      <c r="BX48" s="64">
        <f t="shared" si="20"/>
        <v>0</v>
      </c>
      <c r="BY48" s="64"/>
      <c r="BZ48" s="64"/>
      <c r="CA48" s="64"/>
      <c r="CB48" s="64"/>
      <c r="CC48" s="64"/>
      <c r="CD48" s="64"/>
      <c r="CE48" s="64"/>
      <c r="CF48" s="64"/>
      <c r="CG48" s="140">
        <f t="shared" si="32"/>
        <v>0</v>
      </c>
      <c r="CH48" s="131">
        <f>R48+V48+Z48+AD48+BR48+BV48+F48+J48+N48+AL48+BZ48+AP48+AT48+AX48+BF48</f>
        <v>0</v>
      </c>
      <c r="CI48" s="142" t="e">
        <f t="shared" si="13"/>
        <v>#DIV/0!</v>
      </c>
      <c r="CJ48" s="142">
        <f t="shared" si="14"/>
        <v>0</v>
      </c>
      <c r="CL48" s="84">
        <f t="shared" si="16"/>
        <v>0</v>
      </c>
      <c r="CM48" s="79">
        <f t="shared" si="17"/>
        <v>0</v>
      </c>
      <c r="CO48" s="88">
        <f t="shared" si="15"/>
        <v>0</v>
      </c>
    </row>
    <row r="49" spans="1:93" hidden="1">
      <c r="A49" s="64"/>
      <c r="B49" s="170" t="s">
        <v>131</v>
      </c>
      <c r="C49" s="171"/>
      <c r="D49" s="172"/>
      <c r="E49" s="51"/>
      <c r="F49" s="51"/>
      <c r="G49" s="51"/>
      <c r="H49" s="51"/>
      <c r="I49" s="51"/>
      <c r="J49" s="51"/>
      <c r="K49" s="64"/>
      <c r="L49" s="64"/>
      <c r="M49" s="51"/>
      <c r="N49" s="51"/>
      <c r="O49" s="51"/>
      <c r="P49" s="64"/>
      <c r="Q49" s="51"/>
      <c r="R49" s="51"/>
      <c r="S49" s="51"/>
      <c r="T49" s="64"/>
      <c r="U49" s="51"/>
      <c r="V49" s="51"/>
      <c r="W49" s="64"/>
      <c r="X49" s="64"/>
      <c r="Y49" s="51"/>
      <c r="Z49" s="51"/>
      <c r="AA49" s="51"/>
      <c r="AB49" s="64"/>
      <c r="AC49" s="51"/>
      <c r="AD49" s="51"/>
      <c r="AE49" s="51"/>
      <c r="AF49" s="64"/>
      <c r="AG49" s="140">
        <f t="shared" si="3"/>
        <v>0</v>
      </c>
      <c r="AH49" s="142">
        <f>F49+J49+N49+R49+V49+Z49+AD49</f>
        <v>0</v>
      </c>
      <c r="AI49" s="142" t="e">
        <f>AH49/AG49*100</f>
        <v>#DIV/0!</v>
      </c>
      <c r="AJ49" s="142">
        <f t="shared" si="25"/>
        <v>0</v>
      </c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140">
        <f t="shared" si="8"/>
        <v>0</v>
      </c>
      <c r="BB49" s="142">
        <f>AL49+AP49+AT49+AX49</f>
        <v>0</v>
      </c>
      <c r="BC49" s="142"/>
      <c r="BD49" s="142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64"/>
      <c r="BU49" s="51"/>
      <c r="BV49" s="95"/>
      <c r="BW49" s="53"/>
      <c r="BX49" s="64"/>
      <c r="BY49" s="64"/>
      <c r="BZ49" s="64"/>
      <c r="CA49" s="64"/>
      <c r="CB49" s="64"/>
      <c r="CC49" s="64"/>
      <c r="CD49" s="64"/>
      <c r="CE49" s="64"/>
      <c r="CF49" s="64"/>
      <c r="CG49" s="140">
        <f t="shared" si="32"/>
        <v>0</v>
      </c>
      <c r="CH49" s="131">
        <f>R49+V49+Z49+AD49+BR49+BV49+F49+J49+N49+AL49+BZ49+AP49+AT49+AX49+BF49</f>
        <v>0</v>
      </c>
      <c r="CI49" s="142"/>
      <c r="CJ49" s="142">
        <f>CH49-CG49</f>
        <v>0</v>
      </c>
      <c r="CL49" s="84">
        <f t="shared" si="16"/>
        <v>0</v>
      </c>
      <c r="CM49" s="79">
        <f t="shared" si="17"/>
        <v>0</v>
      </c>
      <c r="CO49" s="88">
        <f t="shared" si="15"/>
        <v>0</v>
      </c>
    </row>
    <row r="50" spans="1:93" ht="16.5" customHeight="1">
      <c r="A50" s="64"/>
      <c r="B50" s="167" t="s">
        <v>103</v>
      </c>
      <c r="C50" s="168"/>
      <c r="D50" s="169"/>
      <c r="E50" s="51"/>
      <c r="F50" s="51"/>
      <c r="G50" s="51"/>
      <c r="H50" s="51"/>
      <c r="I50" s="51"/>
      <c r="J50" s="51"/>
      <c r="K50" s="64"/>
      <c r="L50" s="64"/>
      <c r="M50" s="51"/>
      <c r="N50" s="51"/>
      <c r="O50" s="51"/>
      <c r="P50" s="64">
        <f t="shared" si="22"/>
        <v>0</v>
      </c>
      <c r="Q50" s="51"/>
      <c r="R50" s="51"/>
      <c r="S50" s="51"/>
      <c r="T50" s="51">
        <f>R50-Q50</f>
        <v>0</v>
      </c>
      <c r="U50" s="51"/>
      <c r="V50" s="51"/>
      <c r="W50" s="64"/>
      <c r="X50" s="64">
        <f>V50-U50</f>
        <v>0</v>
      </c>
      <c r="Y50" s="51"/>
      <c r="Z50" s="51"/>
      <c r="AA50" s="51"/>
      <c r="AB50" s="64">
        <f t="shared" ref="AB50:AB65" si="52">Z50-Y50</f>
        <v>0</v>
      </c>
      <c r="AC50" s="51"/>
      <c r="AD50" s="51"/>
      <c r="AE50" s="51"/>
      <c r="AF50" s="64">
        <f>AD50-AC50</f>
        <v>0</v>
      </c>
      <c r="AG50" s="140">
        <f t="shared" si="3"/>
        <v>0</v>
      </c>
      <c r="AH50" s="142">
        <f>F50+J50+N50+R50+V50+Z50+AD50</f>
        <v>0</v>
      </c>
      <c r="AI50" s="142"/>
      <c r="AJ50" s="142">
        <f t="shared" si="25"/>
        <v>0</v>
      </c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140">
        <f t="shared" si="8"/>
        <v>0</v>
      </c>
      <c r="BB50" s="142">
        <f>AL50+AP50+AT50+AX50</f>
        <v>0</v>
      </c>
      <c r="BC50" s="142"/>
      <c r="BD50" s="142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>
        <v>8</v>
      </c>
      <c r="BR50" s="51"/>
      <c r="BS50" s="51"/>
      <c r="BT50" s="64">
        <f t="shared" ref="BT50:BT57" si="53">BR50-BQ50</f>
        <v>-8</v>
      </c>
      <c r="BU50" s="51">
        <v>300</v>
      </c>
      <c r="BV50" s="95"/>
      <c r="BW50" s="51"/>
      <c r="BX50" s="64">
        <f t="shared" si="20"/>
        <v>-300</v>
      </c>
      <c r="BY50" s="64"/>
      <c r="BZ50" s="64"/>
      <c r="CA50" s="64"/>
      <c r="CB50" s="64"/>
      <c r="CC50" s="64"/>
      <c r="CD50" s="64"/>
      <c r="CE50" s="64"/>
      <c r="CF50" s="64"/>
      <c r="CG50" s="140">
        <f t="shared" si="32"/>
        <v>308</v>
      </c>
      <c r="CH50" s="131">
        <f>R50+V50+Z50+AD50+BR50+BV50+F50+J50+N50+AL50+BZ50+AP50+AT50+AX50+BF50</f>
        <v>0</v>
      </c>
      <c r="CI50" s="142">
        <f t="shared" si="13"/>
        <v>0</v>
      </c>
      <c r="CJ50" s="142">
        <f t="shared" si="14"/>
        <v>-308</v>
      </c>
      <c r="CL50" s="84">
        <f t="shared" si="16"/>
        <v>0</v>
      </c>
      <c r="CM50" s="79">
        <f t="shared" si="17"/>
        <v>308</v>
      </c>
      <c r="CO50" s="88">
        <f t="shared" si="15"/>
        <v>0</v>
      </c>
    </row>
    <row r="51" spans="1:93" s="75" customFormat="1" ht="19.5" customHeight="1">
      <c r="A51" s="68">
        <v>300</v>
      </c>
      <c r="B51" s="197" t="s">
        <v>110</v>
      </c>
      <c r="C51" s="198"/>
      <c r="D51" s="199"/>
      <c r="E51" s="56">
        <f>E52+E55</f>
        <v>1525</v>
      </c>
      <c r="F51" s="56">
        <f>F52+F55</f>
        <v>0</v>
      </c>
      <c r="G51" s="56">
        <f>F51/E51*100</f>
        <v>0</v>
      </c>
      <c r="H51" s="137">
        <f>F51-E51</f>
        <v>-1525</v>
      </c>
      <c r="I51" s="56">
        <f>I52+I55</f>
        <v>3460</v>
      </c>
      <c r="J51" s="56">
        <f>J52+J55</f>
        <v>0</v>
      </c>
      <c r="K51" s="56">
        <f>J51/I51*100</f>
        <v>0</v>
      </c>
      <c r="L51" s="76">
        <f t="shared" ref="L51:L65" si="54">J51-I51</f>
        <v>-3460</v>
      </c>
      <c r="M51" s="56">
        <f>M52+M55</f>
        <v>6915</v>
      </c>
      <c r="N51" s="56">
        <f>N52+N55</f>
        <v>0</v>
      </c>
      <c r="O51" s="56">
        <f t="shared" ref="O51:O60" si="55">N51/M51*100</f>
        <v>0</v>
      </c>
      <c r="P51" s="76">
        <f t="shared" si="22"/>
        <v>-6915</v>
      </c>
      <c r="Q51" s="56">
        <f>Q52+Q55</f>
        <v>5500</v>
      </c>
      <c r="R51" s="56">
        <f>R52+R55</f>
        <v>0</v>
      </c>
      <c r="S51" s="56">
        <f t="shared" ref="S51:S57" si="56">R51/Q51*100</f>
        <v>0</v>
      </c>
      <c r="T51" s="56">
        <f>R51-Q51</f>
        <v>-5500</v>
      </c>
      <c r="U51" s="56">
        <f>U52+U55</f>
        <v>1355</v>
      </c>
      <c r="V51" s="56">
        <f>V52+V55</f>
        <v>0</v>
      </c>
      <c r="W51" s="56">
        <f>V51/U51*100</f>
        <v>0</v>
      </c>
      <c r="X51" s="76">
        <f>V51-U51</f>
        <v>-1355</v>
      </c>
      <c r="Y51" s="56">
        <f>Y52+Y55</f>
        <v>4555</v>
      </c>
      <c r="Z51" s="56">
        <f>Z52+Z55</f>
        <v>0</v>
      </c>
      <c r="AA51" s="56">
        <f t="shared" ref="AA51:AA60" si="57">Z51/Y51*100</f>
        <v>0</v>
      </c>
      <c r="AB51" s="76">
        <f t="shared" si="52"/>
        <v>-4555</v>
      </c>
      <c r="AC51" s="56">
        <f>AC52+AC55</f>
        <v>3460</v>
      </c>
      <c r="AD51" s="56">
        <f>AD52+AD55</f>
        <v>0</v>
      </c>
      <c r="AE51" s="56">
        <f t="shared" ref="AE51:AE58" si="58">AD51/AC51*100</f>
        <v>0</v>
      </c>
      <c r="AF51" s="76">
        <f>AD51-AC51</f>
        <v>-3460</v>
      </c>
      <c r="AG51" s="146">
        <f t="shared" si="3"/>
        <v>26770</v>
      </c>
      <c r="AH51" s="146">
        <f>AH52+AH55</f>
        <v>0</v>
      </c>
      <c r="AI51" s="140">
        <f t="shared" ref="AI51:AI66" si="59">AH51/AG51*100</f>
        <v>0</v>
      </c>
      <c r="AJ51" s="144">
        <f t="shared" si="25"/>
        <v>-26770</v>
      </c>
      <c r="AK51" s="56">
        <f>AK52+AK55</f>
        <v>490</v>
      </c>
      <c r="AL51" s="56">
        <f>AL52+AL55</f>
        <v>0</v>
      </c>
      <c r="AM51" s="56">
        <f>AL51/AK51*100</f>
        <v>0</v>
      </c>
      <c r="AN51" s="137">
        <f>AL51-AK51</f>
        <v>-490</v>
      </c>
      <c r="AO51" s="56">
        <f>AO52+AO55</f>
        <v>130</v>
      </c>
      <c r="AP51" s="56">
        <f>AP52+AP55</f>
        <v>0</v>
      </c>
      <c r="AQ51" s="56">
        <f>AP51/AO51*100</f>
        <v>0</v>
      </c>
      <c r="AR51" s="137">
        <f>AP51-AO51</f>
        <v>-130</v>
      </c>
      <c r="AS51" s="56">
        <f>AS52+AS55</f>
        <v>425</v>
      </c>
      <c r="AT51" s="56">
        <f>AT52+AT55</f>
        <v>0</v>
      </c>
      <c r="AU51" s="56">
        <f t="shared" ref="AU51:AU57" si="60">AT51/AS51*100</f>
        <v>0</v>
      </c>
      <c r="AV51" s="137">
        <f t="shared" ref="AV51:AV65" si="61">AT51-AS51</f>
        <v>-425</v>
      </c>
      <c r="AW51" s="56">
        <f>AW52+AW55</f>
        <v>425</v>
      </c>
      <c r="AX51" s="56">
        <f>AX52+AX55</f>
        <v>0</v>
      </c>
      <c r="AY51" s="56">
        <f>AX51/AW51*100</f>
        <v>0</v>
      </c>
      <c r="AZ51" s="137">
        <f>AX51-AW51</f>
        <v>-425</v>
      </c>
      <c r="BA51" s="140">
        <f t="shared" si="8"/>
        <v>1470</v>
      </c>
      <c r="BB51" s="140">
        <f>BB52+BB55</f>
        <v>0</v>
      </c>
      <c r="BC51" s="140">
        <f>BB51/BA51*100</f>
        <v>0</v>
      </c>
      <c r="BD51" s="142">
        <f>BB51-BA51</f>
        <v>-1470</v>
      </c>
      <c r="BE51" s="56">
        <f>BE52+BE55</f>
        <v>40</v>
      </c>
      <c r="BF51" s="56">
        <f>BF52+BF55</f>
        <v>0</v>
      </c>
      <c r="BG51" s="56">
        <f>BF51/BE51*100</f>
        <v>0</v>
      </c>
      <c r="BH51" s="137">
        <f>BF51-BE51</f>
        <v>-40</v>
      </c>
      <c r="BI51" s="56">
        <f>BI52+BI55</f>
        <v>40</v>
      </c>
      <c r="BJ51" s="56">
        <f>BJ52+BJ55</f>
        <v>0</v>
      </c>
      <c r="BK51" s="56">
        <f>BJ51/BI51*100</f>
        <v>0</v>
      </c>
      <c r="BL51" s="137">
        <f>BJ51-BI51</f>
        <v>-40</v>
      </c>
      <c r="BM51" s="56">
        <f>BM52+BM55</f>
        <v>40</v>
      </c>
      <c r="BN51" s="56">
        <f>BN52+BN55</f>
        <v>0</v>
      </c>
      <c r="BO51" s="56">
        <f>BN51/BM51*100</f>
        <v>0</v>
      </c>
      <c r="BP51" s="137">
        <f t="shared" ref="BP51:BP65" si="62">BN51-BM51</f>
        <v>-40</v>
      </c>
      <c r="BQ51" s="56">
        <f>BQ52+BQ55</f>
        <v>33.799999999999997</v>
      </c>
      <c r="BR51" s="56">
        <f>BR52+BR55</f>
        <v>0</v>
      </c>
      <c r="BS51" s="56">
        <f t="shared" ref="BS51:BS57" si="63">BR51/BQ51*100</f>
        <v>0</v>
      </c>
      <c r="BT51" s="76">
        <f t="shared" si="53"/>
        <v>-33.799999999999997</v>
      </c>
      <c r="BU51" s="56">
        <f>BU52+BU55</f>
        <v>600</v>
      </c>
      <c r="BV51" s="41">
        <f>BV52+BV55</f>
        <v>0</v>
      </c>
      <c r="BW51" s="58">
        <f>BV51/BU51*100</f>
        <v>0</v>
      </c>
      <c r="BX51" s="57">
        <f t="shared" si="20"/>
        <v>-600</v>
      </c>
      <c r="BY51" s="56">
        <f>BY52+BY55</f>
        <v>14.5</v>
      </c>
      <c r="BZ51" s="56">
        <f>BZ52+BZ55</f>
        <v>0</v>
      </c>
      <c r="CA51" s="58">
        <f>BZ51/BY51*100</f>
        <v>0</v>
      </c>
      <c r="CB51" s="57">
        <f>BZ51-BY51</f>
        <v>-14.5</v>
      </c>
      <c r="CC51" s="56">
        <f>CC52+CC55</f>
        <v>736.24199999999996</v>
      </c>
      <c r="CD51" s="56">
        <f>CD52+CD55</f>
        <v>0</v>
      </c>
      <c r="CE51" s="58">
        <f>CD51/CC51*100</f>
        <v>0</v>
      </c>
      <c r="CF51" s="57">
        <f>CD51-CC51</f>
        <v>-736.24199999999996</v>
      </c>
      <c r="CG51" s="140">
        <f t="shared" si="32"/>
        <v>29008.3</v>
      </c>
      <c r="CH51" s="146">
        <f>CH52+CH55</f>
        <v>0</v>
      </c>
      <c r="CI51" s="140">
        <f t="shared" si="13"/>
        <v>0</v>
      </c>
      <c r="CJ51" s="140">
        <f t="shared" si="14"/>
        <v>-29008.3</v>
      </c>
      <c r="CL51" s="79">
        <f t="shared" si="16"/>
        <v>0</v>
      </c>
      <c r="CM51" s="79">
        <f t="shared" si="17"/>
        <v>29008.300000000003</v>
      </c>
      <c r="CO51" s="88">
        <f t="shared" si="15"/>
        <v>0</v>
      </c>
    </row>
    <row r="52" spans="1:93" s="87" customFormat="1">
      <c r="A52" s="69">
        <v>310</v>
      </c>
      <c r="B52" s="185" t="s">
        <v>111</v>
      </c>
      <c r="C52" s="186"/>
      <c r="D52" s="187"/>
      <c r="E52" s="61">
        <f>E53+E54</f>
        <v>150</v>
      </c>
      <c r="F52" s="61">
        <f>F53+F54</f>
        <v>0</v>
      </c>
      <c r="G52" s="61">
        <f>F52/E52*100</f>
        <v>0</v>
      </c>
      <c r="H52" s="61">
        <f>F52-E52</f>
        <v>-150</v>
      </c>
      <c r="I52" s="61">
        <f>I53+I54</f>
        <v>200</v>
      </c>
      <c r="J52" s="61">
        <f>J53+J54</f>
        <v>0</v>
      </c>
      <c r="K52" s="61"/>
      <c r="L52" s="76">
        <f t="shared" si="54"/>
        <v>-200</v>
      </c>
      <c r="M52" s="61">
        <f>M53+M54</f>
        <v>300</v>
      </c>
      <c r="N52" s="61">
        <f>N53+N54</f>
        <v>0</v>
      </c>
      <c r="O52" s="61">
        <f t="shared" si="55"/>
        <v>0</v>
      </c>
      <c r="P52" s="61">
        <f t="shared" si="22"/>
        <v>-300</v>
      </c>
      <c r="Q52" s="61">
        <f>Q53+Q54</f>
        <v>200</v>
      </c>
      <c r="R52" s="61">
        <f>R53+R54</f>
        <v>0</v>
      </c>
      <c r="S52" s="61">
        <f t="shared" si="56"/>
        <v>0</v>
      </c>
      <c r="T52" s="61">
        <f>R52-Q52</f>
        <v>-200</v>
      </c>
      <c r="U52" s="61">
        <f>U53+U54</f>
        <v>150</v>
      </c>
      <c r="V52" s="61">
        <f>V53+V54</f>
        <v>0</v>
      </c>
      <c r="W52" s="61"/>
      <c r="X52" s="61">
        <f>V52-U52</f>
        <v>-150</v>
      </c>
      <c r="Y52" s="61">
        <f>Y53+Y54</f>
        <v>200</v>
      </c>
      <c r="Z52" s="61">
        <f>Z53+Z54</f>
        <v>0</v>
      </c>
      <c r="AA52" s="137">
        <f t="shared" si="57"/>
        <v>0</v>
      </c>
      <c r="AB52" s="76">
        <f t="shared" si="52"/>
        <v>-200</v>
      </c>
      <c r="AC52" s="61">
        <f>AC53+AC54</f>
        <v>100</v>
      </c>
      <c r="AD52" s="61">
        <f>AD53+AD54</f>
        <v>0</v>
      </c>
      <c r="AE52" s="61"/>
      <c r="AF52" s="61">
        <f>AD52-AC52</f>
        <v>-100</v>
      </c>
      <c r="AG52" s="140">
        <f t="shared" si="3"/>
        <v>1300</v>
      </c>
      <c r="AH52" s="147">
        <f>AH53+AH54</f>
        <v>0</v>
      </c>
      <c r="AI52" s="147">
        <f t="shared" si="59"/>
        <v>0</v>
      </c>
      <c r="AJ52" s="148">
        <f t="shared" si="25"/>
        <v>-1300</v>
      </c>
      <c r="AK52" s="61">
        <f>AK53+AK54</f>
        <v>20</v>
      </c>
      <c r="AL52" s="61">
        <f>AL53+AL54</f>
        <v>0</v>
      </c>
      <c r="AM52" s="61">
        <f>AL52/AK52*100</f>
        <v>0</v>
      </c>
      <c r="AN52" s="61">
        <f>AL52-AK52</f>
        <v>-20</v>
      </c>
      <c r="AO52" s="61">
        <f>AO53+AO54</f>
        <v>0</v>
      </c>
      <c r="AP52" s="61">
        <f>AP53+AP54</f>
        <v>0</v>
      </c>
      <c r="AQ52" s="61"/>
      <c r="AR52" s="61">
        <f>AP52-AO52</f>
        <v>0</v>
      </c>
      <c r="AS52" s="61">
        <f>AS53+AS54</f>
        <v>0</v>
      </c>
      <c r="AT52" s="61">
        <f>AT53+AT54</f>
        <v>0</v>
      </c>
      <c r="AU52" s="61" t="e">
        <f t="shared" si="60"/>
        <v>#DIV/0!</v>
      </c>
      <c r="AV52" s="61">
        <f t="shared" si="61"/>
        <v>0</v>
      </c>
      <c r="AW52" s="61">
        <f>AW53+AW54</f>
        <v>0</v>
      </c>
      <c r="AX52" s="61">
        <f>AX53+AX54</f>
        <v>0</v>
      </c>
      <c r="AY52" s="61" t="e">
        <f>AX52/AW52*100</f>
        <v>#DIV/0!</v>
      </c>
      <c r="AZ52" s="61">
        <f>AX52-AW52</f>
        <v>0</v>
      </c>
      <c r="BA52" s="140">
        <f t="shared" si="8"/>
        <v>20</v>
      </c>
      <c r="BB52" s="147">
        <f>BB53+BB54</f>
        <v>0</v>
      </c>
      <c r="BC52" s="147">
        <f>BB52/BA52*100</f>
        <v>0</v>
      </c>
      <c r="BD52" s="147">
        <f>BB52-BA52</f>
        <v>-20</v>
      </c>
      <c r="BE52" s="61">
        <f>BE53+BE54</f>
        <v>0</v>
      </c>
      <c r="BF52" s="61">
        <f>BF53+BF54</f>
        <v>0</v>
      </c>
      <c r="BG52" s="61"/>
      <c r="BH52" s="61">
        <f>BF52-BE52</f>
        <v>0</v>
      </c>
      <c r="BI52" s="61">
        <f>BI53+BI54</f>
        <v>0</v>
      </c>
      <c r="BJ52" s="61">
        <f>BJ53+BJ54</f>
        <v>0</v>
      </c>
      <c r="BK52" s="61" t="e">
        <f>BJ52/BI52*100</f>
        <v>#DIV/0!</v>
      </c>
      <c r="BL52" s="61">
        <f>BJ52-BI52</f>
        <v>0</v>
      </c>
      <c r="BM52" s="61">
        <f>BM53+BM54</f>
        <v>0</v>
      </c>
      <c r="BN52" s="61">
        <f>BN53+BN54</f>
        <v>0</v>
      </c>
      <c r="BO52" s="61" t="e">
        <f>BN52/BM52*100</f>
        <v>#DIV/0!</v>
      </c>
      <c r="BP52" s="61">
        <f t="shared" si="62"/>
        <v>0</v>
      </c>
      <c r="BQ52" s="61">
        <f>BQ53+BQ54</f>
        <v>16</v>
      </c>
      <c r="BR52" s="61">
        <f>BR53+BR54</f>
        <v>0</v>
      </c>
      <c r="BS52" s="61"/>
      <c r="BT52" s="69">
        <f t="shared" si="53"/>
        <v>-16</v>
      </c>
      <c r="BU52" s="61">
        <f>BU53+BU54</f>
        <v>160</v>
      </c>
      <c r="BV52" s="103">
        <f>BV53+BV54</f>
        <v>0</v>
      </c>
      <c r="BW52" s="63">
        <f>BV52/BU52*100</f>
        <v>0</v>
      </c>
      <c r="BX52" s="69">
        <f t="shared" si="20"/>
        <v>-160</v>
      </c>
      <c r="BY52" s="61">
        <f>BY53+BY54</f>
        <v>8</v>
      </c>
      <c r="BZ52" s="61">
        <f>BZ53+BZ54</f>
        <v>0</v>
      </c>
      <c r="CA52" s="63">
        <f>BZ52/BY52*100</f>
        <v>0</v>
      </c>
      <c r="CB52" s="69">
        <f>BZ52-BY52</f>
        <v>-8</v>
      </c>
      <c r="CC52" s="61">
        <f>CC53+CC54</f>
        <v>123.48699999999999</v>
      </c>
      <c r="CD52" s="61">
        <f>CD53+CD54</f>
        <v>0</v>
      </c>
      <c r="CE52" s="63">
        <f>CD52/CC52*100</f>
        <v>0</v>
      </c>
      <c r="CF52" s="69">
        <f>CD52-CC52</f>
        <v>-123.48699999999999</v>
      </c>
      <c r="CG52" s="140">
        <f t="shared" si="32"/>
        <v>1504</v>
      </c>
      <c r="CH52" s="151">
        <f>CH53+CH54</f>
        <v>0</v>
      </c>
      <c r="CI52" s="147">
        <f t="shared" si="13"/>
        <v>0</v>
      </c>
      <c r="CJ52" s="147">
        <f t="shared" si="14"/>
        <v>-1504</v>
      </c>
      <c r="CL52" s="79">
        <f t="shared" si="16"/>
        <v>0</v>
      </c>
      <c r="CM52" s="79">
        <f t="shared" si="17"/>
        <v>1504</v>
      </c>
      <c r="CO52" s="88">
        <f t="shared" si="15"/>
        <v>0</v>
      </c>
    </row>
    <row r="53" spans="1:93">
      <c r="A53" s="64"/>
      <c r="B53" s="191" t="s">
        <v>112</v>
      </c>
      <c r="C53" s="192"/>
      <c r="D53" s="193"/>
      <c r="E53" s="51">
        <v>150</v>
      </c>
      <c r="F53" s="51"/>
      <c r="G53" s="61">
        <f>F53/E53*100</f>
        <v>0</v>
      </c>
      <c r="H53" s="51">
        <f>F53-E53</f>
        <v>-150</v>
      </c>
      <c r="I53" s="51">
        <v>200</v>
      </c>
      <c r="J53" s="51"/>
      <c r="K53" s="51"/>
      <c r="L53" s="64">
        <f t="shared" si="54"/>
        <v>-200</v>
      </c>
      <c r="M53" s="51">
        <v>300</v>
      </c>
      <c r="N53" s="51"/>
      <c r="O53" s="52">
        <f t="shared" si="55"/>
        <v>0</v>
      </c>
      <c r="P53" s="52">
        <f t="shared" si="22"/>
        <v>-300</v>
      </c>
      <c r="Q53" s="51">
        <v>200</v>
      </c>
      <c r="R53" s="51"/>
      <c r="S53" s="51">
        <f t="shared" si="56"/>
        <v>0</v>
      </c>
      <c r="T53" s="52">
        <f>R53-Q53</f>
        <v>-200</v>
      </c>
      <c r="U53" s="51">
        <v>150</v>
      </c>
      <c r="V53" s="51"/>
      <c r="W53" s="51"/>
      <c r="X53" s="64">
        <f>V53-U53</f>
        <v>-150</v>
      </c>
      <c r="Y53" s="51">
        <v>200</v>
      </c>
      <c r="Z53" s="51"/>
      <c r="AA53" s="51">
        <f t="shared" si="57"/>
        <v>0</v>
      </c>
      <c r="AB53" s="64">
        <f t="shared" si="52"/>
        <v>-200</v>
      </c>
      <c r="AC53" s="51">
        <v>100</v>
      </c>
      <c r="AD53" s="51"/>
      <c r="AE53" s="51"/>
      <c r="AF53" s="64">
        <f>AD53-AC53</f>
        <v>-100</v>
      </c>
      <c r="AG53" s="140">
        <f t="shared" si="3"/>
        <v>1300</v>
      </c>
      <c r="AH53" s="142">
        <f>F53+J53+N53+R53+V53+Z53+AD53</f>
        <v>0</v>
      </c>
      <c r="AI53" s="147">
        <f t="shared" si="59"/>
        <v>0</v>
      </c>
      <c r="AJ53" s="144">
        <f t="shared" si="25"/>
        <v>-1300</v>
      </c>
      <c r="AK53" s="51"/>
      <c r="AL53" s="51"/>
      <c r="AM53" s="51" t="e">
        <f>AL53/AK53*100</f>
        <v>#DIV/0!</v>
      </c>
      <c r="AN53" s="51">
        <f>AL53-AK53</f>
        <v>0</v>
      </c>
      <c r="AO53" s="51"/>
      <c r="AP53" s="51"/>
      <c r="AQ53" s="51"/>
      <c r="AR53" s="51">
        <f>AP53-AO53</f>
        <v>0</v>
      </c>
      <c r="AS53" s="51"/>
      <c r="AT53" s="51"/>
      <c r="AU53" s="51" t="e">
        <f t="shared" si="60"/>
        <v>#DIV/0!</v>
      </c>
      <c r="AV53" s="51">
        <f t="shared" si="61"/>
        <v>0</v>
      </c>
      <c r="AW53" s="51"/>
      <c r="AX53" s="51"/>
      <c r="AY53" s="51" t="e">
        <f>AX53/AW53*100</f>
        <v>#DIV/0!</v>
      </c>
      <c r="AZ53" s="51">
        <f>AX53-AW53</f>
        <v>0</v>
      </c>
      <c r="BA53" s="140">
        <f t="shared" si="8"/>
        <v>0</v>
      </c>
      <c r="BB53" s="142">
        <f>AL53+AP53+AT53+AX53</f>
        <v>0</v>
      </c>
      <c r="BC53" s="142" t="e">
        <f>BB53/BA53*100</f>
        <v>#DIV/0!</v>
      </c>
      <c r="BD53" s="142">
        <f>BB53-BA53</f>
        <v>0</v>
      </c>
      <c r="BE53" s="51"/>
      <c r="BF53" s="51"/>
      <c r="BG53" s="51"/>
      <c r="BH53" s="51">
        <f>BF53-BE53</f>
        <v>0</v>
      </c>
      <c r="BI53" s="51"/>
      <c r="BJ53" s="51"/>
      <c r="BK53" s="51"/>
      <c r="BL53" s="51">
        <f>BJ53-BI53</f>
        <v>0</v>
      </c>
      <c r="BM53" s="51"/>
      <c r="BN53" s="51"/>
      <c r="BO53" s="61" t="e">
        <f>BN53/BM53*100</f>
        <v>#DIV/0!</v>
      </c>
      <c r="BP53" s="51">
        <f t="shared" si="62"/>
        <v>0</v>
      </c>
      <c r="BQ53" s="51">
        <v>16</v>
      </c>
      <c r="BR53" s="51"/>
      <c r="BS53" s="51"/>
      <c r="BT53" s="64">
        <f t="shared" si="53"/>
        <v>-16</v>
      </c>
      <c r="BU53" s="51">
        <v>100</v>
      </c>
      <c r="BV53" s="95"/>
      <c r="BW53" s="53">
        <f>BV53/BU53*100</f>
        <v>0</v>
      </c>
      <c r="BX53" s="64">
        <f t="shared" si="20"/>
        <v>-100</v>
      </c>
      <c r="BY53" s="64">
        <v>8</v>
      </c>
      <c r="BZ53" s="64"/>
      <c r="CA53" s="64"/>
      <c r="CB53" s="64"/>
      <c r="CC53" s="64">
        <v>12.487</v>
      </c>
      <c r="CD53" s="64"/>
      <c r="CE53" s="64"/>
      <c r="CF53" s="64"/>
      <c r="CG53" s="140">
        <f t="shared" si="32"/>
        <v>1424</v>
      </c>
      <c r="CH53" s="131">
        <f>R53+V53+Z53+AD53+BR53+BV53+F53+J53+N53+AL53+BZ53+AP53+AT53+AX53+BF53</f>
        <v>0</v>
      </c>
      <c r="CI53" s="142">
        <f t="shared" si="13"/>
        <v>0</v>
      </c>
      <c r="CJ53" s="142">
        <f t="shared" si="14"/>
        <v>-1424</v>
      </c>
      <c r="CK53" s="55">
        <v>60</v>
      </c>
      <c r="CL53" s="84">
        <f t="shared" si="16"/>
        <v>0</v>
      </c>
      <c r="CM53" s="79">
        <f t="shared" si="17"/>
        <v>1424</v>
      </c>
      <c r="CO53" s="88">
        <f t="shared" si="15"/>
        <v>0</v>
      </c>
    </row>
    <row r="54" spans="1:93">
      <c r="A54" s="64"/>
      <c r="B54" s="191" t="s">
        <v>113</v>
      </c>
      <c r="C54" s="192"/>
      <c r="D54" s="193"/>
      <c r="E54" s="51"/>
      <c r="F54" s="51"/>
      <c r="G54" s="51"/>
      <c r="H54" s="51"/>
      <c r="I54" s="51"/>
      <c r="J54" s="51"/>
      <c r="K54" s="51"/>
      <c r="L54" s="64">
        <f t="shared" si="54"/>
        <v>0</v>
      </c>
      <c r="M54" s="51"/>
      <c r="N54" s="51"/>
      <c r="O54" s="52" t="e">
        <f t="shared" si="55"/>
        <v>#DIV/0!</v>
      </c>
      <c r="P54" s="52">
        <f t="shared" si="22"/>
        <v>0</v>
      </c>
      <c r="Q54" s="51"/>
      <c r="R54" s="51"/>
      <c r="S54" s="51"/>
      <c r="T54" s="51"/>
      <c r="U54" s="51"/>
      <c r="V54" s="51"/>
      <c r="W54" s="51"/>
      <c r="X54" s="64"/>
      <c r="Y54" s="51"/>
      <c r="Z54" s="51"/>
      <c r="AA54" s="51"/>
      <c r="AB54" s="64">
        <f t="shared" si="52"/>
        <v>0</v>
      </c>
      <c r="AC54" s="51"/>
      <c r="AD54" s="51"/>
      <c r="AE54" s="51"/>
      <c r="AF54" s="64"/>
      <c r="AG54" s="140">
        <f t="shared" si="3"/>
        <v>0</v>
      </c>
      <c r="AH54" s="142">
        <f>F54+J54+N54+R54+V54+Z54+AD54</f>
        <v>0</v>
      </c>
      <c r="AI54" s="147" t="e">
        <f t="shared" si="59"/>
        <v>#DIV/0!</v>
      </c>
      <c r="AJ54" s="144">
        <f t="shared" si="25"/>
        <v>0</v>
      </c>
      <c r="AK54" s="51">
        <v>20</v>
      </c>
      <c r="AL54" s="51"/>
      <c r="AM54" s="51"/>
      <c r="AN54" s="51"/>
      <c r="AO54" s="51"/>
      <c r="AP54" s="51"/>
      <c r="AQ54" s="51"/>
      <c r="AR54" s="51"/>
      <c r="AS54" s="51"/>
      <c r="AT54" s="51"/>
      <c r="AU54" s="51" t="e">
        <f t="shared" si="60"/>
        <v>#DIV/0!</v>
      </c>
      <c r="AV54" s="51">
        <f t="shared" si="61"/>
        <v>0</v>
      </c>
      <c r="AW54" s="51"/>
      <c r="AX54" s="51"/>
      <c r="AY54" s="51"/>
      <c r="AZ54" s="51"/>
      <c r="BA54" s="140">
        <f t="shared" si="8"/>
        <v>20</v>
      </c>
      <c r="BB54" s="142">
        <f>AL54+AP54+AT54+AX54</f>
        <v>0</v>
      </c>
      <c r="BC54" s="142"/>
      <c r="BD54" s="142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61" t="e">
        <f>BN54/BM54*100</f>
        <v>#DIV/0!</v>
      </c>
      <c r="BP54" s="51">
        <f t="shared" si="62"/>
        <v>0</v>
      </c>
      <c r="BQ54" s="51"/>
      <c r="BR54" s="51"/>
      <c r="BS54" s="49"/>
      <c r="BT54" s="64">
        <f t="shared" si="53"/>
        <v>0</v>
      </c>
      <c r="BU54" s="51">
        <v>60</v>
      </c>
      <c r="BV54" s="95"/>
      <c r="BW54" s="53"/>
      <c r="BX54" s="64"/>
      <c r="BY54" s="64"/>
      <c r="BZ54" s="64"/>
      <c r="CA54" s="64"/>
      <c r="CB54" s="64"/>
      <c r="CC54" s="64">
        <v>111</v>
      </c>
      <c r="CD54" s="64"/>
      <c r="CE54" s="64"/>
      <c r="CF54" s="64"/>
      <c r="CG54" s="140">
        <f t="shared" si="32"/>
        <v>80</v>
      </c>
      <c r="CH54" s="131">
        <f>R54+V54+Z54+AD54+BR54+BV54+F54+J54+N54+BJ54+BB54</f>
        <v>0</v>
      </c>
      <c r="CI54" s="142">
        <f>CH54/CG54*100</f>
        <v>0</v>
      </c>
      <c r="CJ54" s="142">
        <f>CH54-CG54</f>
        <v>-80</v>
      </c>
      <c r="CL54" s="84">
        <f t="shared" si="16"/>
        <v>0</v>
      </c>
      <c r="CM54" s="79">
        <f t="shared" si="17"/>
        <v>80</v>
      </c>
      <c r="CO54" s="88">
        <f t="shared" si="15"/>
        <v>0</v>
      </c>
    </row>
    <row r="55" spans="1:93" s="83" customFormat="1" ht="24.75" customHeight="1">
      <c r="A55" s="65">
        <v>340</v>
      </c>
      <c r="B55" s="194" t="s">
        <v>58</v>
      </c>
      <c r="C55" s="195"/>
      <c r="D55" s="196"/>
      <c r="E55" s="96">
        <f>SUM(E56:E65)</f>
        <v>1375</v>
      </c>
      <c r="F55" s="96">
        <f>SUM(F56:F65)</f>
        <v>0</v>
      </c>
      <c r="G55" s="59">
        <f t="shared" ref="G55:G60" si="64">F55/E55*100</f>
        <v>0</v>
      </c>
      <c r="H55" s="59">
        <f>F55-E55</f>
        <v>-1375</v>
      </c>
      <c r="I55" s="59">
        <f>SUM(I56:I65)</f>
        <v>3260</v>
      </c>
      <c r="J55" s="59">
        <f>SUM(J56:J65)</f>
        <v>0</v>
      </c>
      <c r="K55" s="59">
        <f t="shared" ref="K55:K60" si="65">J55/I55*100</f>
        <v>0</v>
      </c>
      <c r="L55" s="76">
        <f t="shared" si="54"/>
        <v>-3260</v>
      </c>
      <c r="M55" s="59">
        <f>SUM(M56:M65)</f>
        <v>6615</v>
      </c>
      <c r="N55" s="59">
        <f>SUM(N56:N65)</f>
        <v>0</v>
      </c>
      <c r="O55" s="59">
        <f t="shared" si="55"/>
        <v>0</v>
      </c>
      <c r="P55" s="59">
        <f>N55-M55</f>
        <v>-6615</v>
      </c>
      <c r="Q55" s="59">
        <f>SUM(Q56:Q65)</f>
        <v>5300</v>
      </c>
      <c r="R55" s="59">
        <f>SUM(R56:R65)</f>
        <v>0</v>
      </c>
      <c r="S55" s="59">
        <f>R55/Q55*100</f>
        <v>0</v>
      </c>
      <c r="T55" s="59">
        <f>R55-Q55</f>
        <v>-5300</v>
      </c>
      <c r="U55" s="59">
        <f>SUM(U56:U65)</f>
        <v>1205</v>
      </c>
      <c r="V55" s="59">
        <f>SUM(V56:V65)</f>
        <v>0</v>
      </c>
      <c r="W55" s="59">
        <f t="shared" ref="W55:W60" si="66">V55/U55*100</f>
        <v>0</v>
      </c>
      <c r="X55" s="59">
        <f>V55-U55</f>
        <v>-1205</v>
      </c>
      <c r="Y55" s="59">
        <f>SUM(Y56:Y65)</f>
        <v>4355</v>
      </c>
      <c r="Z55" s="59">
        <f>SUM(Z56:Z65)</f>
        <v>0</v>
      </c>
      <c r="AA55" s="56">
        <f t="shared" si="57"/>
        <v>0</v>
      </c>
      <c r="AB55" s="57">
        <f t="shared" si="52"/>
        <v>-4355</v>
      </c>
      <c r="AC55" s="59">
        <f>SUM(AC56:AC65)</f>
        <v>3360</v>
      </c>
      <c r="AD55" s="59">
        <f>SUM(AD56:AD65)</f>
        <v>0</v>
      </c>
      <c r="AE55" s="59">
        <f>AD55/AC55*100</f>
        <v>0</v>
      </c>
      <c r="AF55" s="59">
        <f>AD55-AC55</f>
        <v>-3360</v>
      </c>
      <c r="AG55" s="146">
        <f t="shared" si="3"/>
        <v>25470</v>
      </c>
      <c r="AH55" s="149">
        <f>AH56+AH57+AH58+AH59+AH60+AH61+AH62+AH63+AH64+AH65</f>
        <v>0</v>
      </c>
      <c r="AI55" s="141">
        <f t="shared" si="59"/>
        <v>0</v>
      </c>
      <c r="AJ55" s="143">
        <f t="shared" si="25"/>
        <v>-25470</v>
      </c>
      <c r="AK55" s="59">
        <f>SUM(AK56:AK65)</f>
        <v>470</v>
      </c>
      <c r="AL55" s="59">
        <f>SUM(AL56:AL65)</f>
        <v>0</v>
      </c>
      <c r="AM55" s="59">
        <f>AL55/AK55*100</f>
        <v>0</v>
      </c>
      <c r="AN55" s="59">
        <f>AL55-AK55</f>
        <v>-470</v>
      </c>
      <c r="AO55" s="59">
        <f>SUM(AO56:AO65)</f>
        <v>130</v>
      </c>
      <c r="AP55" s="59">
        <f>SUM(AP56:AP65)</f>
        <v>0</v>
      </c>
      <c r="AQ55" s="59">
        <f>AP55/AO55*100</f>
        <v>0</v>
      </c>
      <c r="AR55" s="59">
        <f>AP55-AO55</f>
        <v>-130</v>
      </c>
      <c r="AS55" s="59">
        <f>SUM(AS56:AS65)</f>
        <v>425</v>
      </c>
      <c r="AT55" s="59">
        <f>SUM(AT56:AT65)</f>
        <v>0</v>
      </c>
      <c r="AU55" s="59">
        <f t="shared" si="60"/>
        <v>0</v>
      </c>
      <c r="AV55" s="59">
        <f t="shared" si="61"/>
        <v>-425</v>
      </c>
      <c r="AW55" s="96">
        <f>SUM(AW56:AW65)</f>
        <v>425</v>
      </c>
      <c r="AX55" s="96">
        <f>SUM(AX56:AX65)</f>
        <v>0</v>
      </c>
      <c r="AY55" s="59">
        <f>AX55/AW55*100</f>
        <v>0</v>
      </c>
      <c r="AZ55" s="59">
        <f>AX55-AW55</f>
        <v>-425</v>
      </c>
      <c r="BA55" s="140">
        <f t="shared" si="8"/>
        <v>1450</v>
      </c>
      <c r="BB55" s="149">
        <f>SUM(BB56:BB65)</f>
        <v>0</v>
      </c>
      <c r="BC55" s="141">
        <f>BB55/BA55*100</f>
        <v>0</v>
      </c>
      <c r="BD55" s="141">
        <f>BB55-BA55</f>
        <v>-1450</v>
      </c>
      <c r="BE55" s="96">
        <f>SUM(BE56:BE65)</f>
        <v>40</v>
      </c>
      <c r="BF55" s="96">
        <f>SUM(BF56:BF65)</f>
        <v>0</v>
      </c>
      <c r="BG55" s="59">
        <f>BF55/BE55*100</f>
        <v>0</v>
      </c>
      <c r="BH55" s="59">
        <f>BF55-BE55</f>
        <v>-40</v>
      </c>
      <c r="BI55" s="59">
        <f>SUM(BI56:BI65)</f>
        <v>40</v>
      </c>
      <c r="BJ55" s="59">
        <f>SUM(BJ56:BJ65)</f>
        <v>0</v>
      </c>
      <c r="BK55" s="59">
        <f>BJ55/BI55*100</f>
        <v>0</v>
      </c>
      <c r="BL55" s="59">
        <f>BJ55-BI55</f>
        <v>-40</v>
      </c>
      <c r="BM55" s="59">
        <f>SUM(BM56:BM65)</f>
        <v>40</v>
      </c>
      <c r="BN55" s="59">
        <f>SUM(BN56:BN65)</f>
        <v>0</v>
      </c>
      <c r="BO55" s="59"/>
      <c r="BP55" s="59">
        <f t="shared" si="62"/>
        <v>-40</v>
      </c>
      <c r="BQ55" s="59">
        <f>SUM(BQ56:BQ65)</f>
        <v>17.8</v>
      </c>
      <c r="BR55" s="96">
        <f>SUM(BR56:BR65)</f>
        <v>0</v>
      </c>
      <c r="BS55" s="59">
        <f t="shared" si="63"/>
        <v>0</v>
      </c>
      <c r="BT55" s="65">
        <f t="shared" si="53"/>
        <v>-17.8</v>
      </c>
      <c r="BU55" s="59">
        <f>SUM(BU56:BU65)</f>
        <v>440</v>
      </c>
      <c r="BV55" s="96">
        <f>SUM(BV56:BV65)</f>
        <v>0</v>
      </c>
      <c r="BW55" s="60">
        <f>BV55/BU55*100</f>
        <v>0</v>
      </c>
      <c r="BX55" s="65">
        <f t="shared" si="20"/>
        <v>-440</v>
      </c>
      <c r="BY55" s="59">
        <f>SUM(BY56:BY65)</f>
        <v>6.5</v>
      </c>
      <c r="BZ55" s="96">
        <f>SUM(BZ56:BZ65)</f>
        <v>0</v>
      </c>
      <c r="CA55" s="60">
        <f>BZ55/BY55*100</f>
        <v>0</v>
      </c>
      <c r="CB55" s="65">
        <f>BZ55-BY55</f>
        <v>-6.5</v>
      </c>
      <c r="CC55" s="59">
        <f>SUM(CC56:CC65)</f>
        <v>612.755</v>
      </c>
      <c r="CD55" s="96">
        <f>SUM(CD56:CD65)</f>
        <v>0</v>
      </c>
      <c r="CE55" s="60">
        <f>CD55/CC55*100</f>
        <v>0</v>
      </c>
      <c r="CF55" s="65">
        <f>CD55-CC55</f>
        <v>-612.755</v>
      </c>
      <c r="CG55" s="140">
        <f t="shared" si="32"/>
        <v>27504.3</v>
      </c>
      <c r="CH55" s="149">
        <f>CH56+CH57+CH58+CH59+CH60+CH61+CH62+CH63+CH64+CH65</f>
        <v>0</v>
      </c>
      <c r="CI55" s="141">
        <f t="shared" si="13"/>
        <v>0</v>
      </c>
      <c r="CJ55" s="141">
        <f t="shared" si="14"/>
        <v>-27504.3</v>
      </c>
      <c r="CK55" s="83">
        <v>32.200000000000003</v>
      </c>
      <c r="CL55" s="79">
        <f t="shared" si="16"/>
        <v>0</v>
      </c>
      <c r="CM55" s="79">
        <f t="shared" si="17"/>
        <v>27504.300000000003</v>
      </c>
      <c r="CO55" s="88">
        <f t="shared" si="15"/>
        <v>0</v>
      </c>
    </row>
    <row r="56" spans="1:93" ht="13.8">
      <c r="A56" s="64"/>
      <c r="B56" s="188" t="s">
        <v>114</v>
      </c>
      <c r="C56" s="189"/>
      <c r="D56" s="190"/>
      <c r="E56" s="51">
        <v>1150</v>
      </c>
      <c r="F56" s="51"/>
      <c r="G56" s="51">
        <f t="shared" si="64"/>
        <v>0</v>
      </c>
      <c r="H56" s="51">
        <f>F56-E56</f>
        <v>-1150</v>
      </c>
      <c r="I56" s="51">
        <v>2800</v>
      </c>
      <c r="J56" s="51"/>
      <c r="K56" s="51">
        <f t="shared" si="65"/>
        <v>0</v>
      </c>
      <c r="L56" s="64">
        <f t="shared" si="54"/>
        <v>-2800</v>
      </c>
      <c r="M56" s="51">
        <v>5700</v>
      </c>
      <c r="N56" s="51"/>
      <c r="O56" s="51">
        <f t="shared" si="55"/>
        <v>0</v>
      </c>
      <c r="P56" s="64">
        <f t="shared" si="22"/>
        <v>-5700</v>
      </c>
      <c r="Q56" s="51">
        <v>4400</v>
      </c>
      <c r="R56" s="51"/>
      <c r="S56" s="51">
        <f t="shared" si="56"/>
        <v>0</v>
      </c>
      <c r="T56" s="64">
        <f>R56-Q56</f>
        <v>-4400</v>
      </c>
      <c r="U56" s="51">
        <v>950</v>
      </c>
      <c r="V56" s="51"/>
      <c r="W56" s="51">
        <f t="shared" si="66"/>
        <v>0</v>
      </c>
      <c r="X56" s="64">
        <f>V56-U56</f>
        <v>-950</v>
      </c>
      <c r="Y56" s="51">
        <v>3800</v>
      </c>
      <c r="Z56" s="51"/>
      <c r="AA56" s="51">
        <f t="shared" si="57"/>
        <v>0</v>
      </c>
      <c r="AB56" s="64">
        <f t="shared" si="52"/>
        <v>-3800</v>
      </c>
      <c r="AC56" s="51">
        <v>2900</v>
      </c>
      <c r="AD56" s="51"/>
      <c r="AE56" s="51">
        <f t="shared" si="58"/>
        <v>0</v>
      </c>
      <c r="AF56" s="64">
        <f>AD56-AC56</f>
        <v>-2900</v>
      </c>
      <c r="AG56" s="140">
        <f t="shared" si="3"/>
        <v>21700</v>
      </c>
      <c r="AH56" s="142">
        <f t="shared" si="3"/>
        <v>0</v>
      </c>
      <c r="AI56" s="142">
        <f t="shared" si="59"/>
        <v>0</v>
      </c>
      <c r="AJ56" s="144">
        <f t="shared" si="25"/>
        <v>-21700</v>
      </c>
      <c r="AK56" s="51">
        <v>250</v>
      </c>
      <c r="AL56" s="51"/>
      <c r="AM56" s="51">
        <f>AL56/AK56*100</f>
        <v>0</v>
      </c>
      <c r="AN56" s="51">
        <f>AL56-AK56</f>
        <v>-250</v>
      </c>
      <c r="AO56" s="51">
        <v>75</v>
      </c>
      <c r="AP56" s="51"/>
      <c r="AQ56" s="51"/>
      <c r="AR56" s="51">
        <f>AP56-AO56</f>
        <v>-75</v>
      </c>
      <c r="AS56" s="51">
        <v>250</v>
      </c>
      <c r="AT56" s="51"/>
      <c r="AU56" s="51">
        <f t="shared" si="60"/>
        <v>0</v>
      </c>
      <c r="AV56" s="51">
        <f t="shared" si="61"/>
        <v>-250</v>
      </c>
      <c r="AW56" s="51">
        <v>250</v>
      </c>
      <c r="AX56" s="51"/>
      <c r="AY56" s="51"/>
      <c r="AZ56" s="51">
        <f>AX56-AW56</f>
        <v>-250</v>
      </c>
      <c r="BA56" s="140">
        <f t="shared" si="8"/>
        <v>825</v>
      </c>
      <c r="BB56" s="142">
        <f t="shared" si="8"/>
        <v>0</v>
      </c>
      <c r="BC56" s="142">
        <f>BB56/BA56*100</f>
        <v>0</v>
      </c>
      <c r="BD56" s="142">
        <f>BB56-BA56</f>
        <v>-825</v>
      </c>
      <c r="BE56" s="51">
        <v>15</v>
      </c>
      <c r="BF56" s="51"/>
      <c r="BG56" s="51"/>
      <c r="BH56" s="51">
        <f>BF56-BE56</f>
        <v>-15</v>
      </c>
      <c r="BI56" s="51">
        <v>15</v>
      </c>
      <c r="BJ56" s="51"/>
      <c r="BK56" s="59">
        <f t="shared" ref="BK56:BK65" si="67">BJ56/BI56*100</f>
        <v>0</v>
      </c>
      <c r="BL56" s="51">
        <f>BJ56-BI56</f>
        <v>-15</v>
      </c>
      <c r="BM56" s="51">
        <v>15</v>
      </c>
      <c r="BN56" s="51"/>
      <c r="BO56" s="51"/>
      <c r="BP56" s="51">
        <f t="shared" si="62"/>
        <v>-15</v>
      </c>
      <c r="BQ56" s="51"/>
      <c r="BR56" s="51"/>
      <c r="BS56" s="51"/>
      <c r="BT56" s="64">
        <f t="shared" si="53"/>
        <v>0</v>
      </c>
      <c r="BU56" s="51"/>
      <c r="BV56" s="95"/>
      <c r="BW56" s="53"/>
      <c r="BX56" s="64">
        <f t="shared" si="20"/>
        <v>0</v>
      </c>
      <c r="BY56" s="64"/>
      <c r="BZ56" s="97"/>
      <c r="CA56" s="64"/>
      <c r="CB56" s="64"/>
      <c r="CC56" s="64"/>
      <c r="CD56" s="97"/>
      <c r="CE56" s="64"/>
      <c r="CF56" s="64"/>
      <c r="CG56" s="140">
        <f t="shared" si="32"/>
        <v>22570</v>
      </c>
      <c r="CH56" s="131">
        <f>R56+V56+Z56+AD56+BR56+BV56+F56+J56+N56+AL56+BZ56+AP56+AT56+AX56+BF56+BJ56</f>
        <v>0</v>
      </c>
      <c r="CI56" s="142">
        <f t="shared" si="13"/>
        <v>0</v>
      </c>
      <c r="CJ56" s="142">
        <f t="shared" si="14"/>
        <v>-22570</v>
      </c>
      <c r="CL56" s="84">
        <f t="shared" si="16"/>
        <v>0</v>
      </c>
      <c r="CM56" s="79">
        <f t="shared" si="17"/>
        <v>22570</v>
      </c>
      <c r="CO56" s="88">
        <f t="shared" si="15"/>
        <v>0</v>
      </c>
    </row>
    <row r="57" spans="1:93" ht="13.8">
      <c r="A57" s="64"/>
      <c r="B57" s="188" t="s">
        <v>300</v>
      </c>
      <c r="C57" s="189"/>
      <c r="D57" s="190"/>
      <c r="E57" s="51">
        <v>100</v>
      </c>
      <c r="F57" s="51"/>
      <c r="G57" s="51">
        <f t="shared" si="64"/>
        <v>0</v>
      </c>
      <c r="H57" s="51">
        <f>F57-E57</f>
        <v>-100</v>
      </c>
      <c r="I57" s="51">
        <v>200</v>
      </c>
      <c r="J57" s="51"/>
      <c r="K57" s="51">
        <f t="shared" si="65"/>
        <v>0</v>
      </c>
      <c r="L57" s="64">
        <f t="shared" si="54"/>
        <v>-200</v>
      </c>
      <c r="M57" s="51">
        <v>450</v>
      </c>
      <c r="N57" s="51"/>
      <c r="O57" s="51">
        <f t="shared" si="55"/>
        <v>0</v>
      </c>
      <c r="P57" s="64">
        <f t="shared" si="22"/>
        <v>-450</v>
      </c>
      <c r="Q57" s="51">
        <v>450</v>
      </c>
      <c r="R57" s="51"/>
      <c r="S57" s="51">
        <f t="shared" si="56"/>
        <v>0</v>
      </c>
      <c r="T57" s="64">
        <f>R57-Q57</f>
        <v>-450</v>
      </c>
      <c r="U57" s="51">
        <v>100</v>
      </c>
      <c r="V57" s="51"/>
      <c r="W57" s="51">
        <f t="shared" si="66"/>
        <v>0</v>
      </c>
      <c r="X57" s="64">
        <f>V57-U57</f>
        <v>-100</v>
      </c>
      <c r="Y57" s="51">
        <v>250</v>
      </c>
      <c r="Z57" s="51"/>
      <c r="AA57" s="51">
        <f t="shared" si="57"/>
        <v>0</v>
      </c>
      <c r="AB57" s="64">
        <f t="shared" si="52"/>
        <v>-250</v>
      </c>
      <c r="AC57" s="51">
        <v>200</v>
      </c>
      <c r="AD57" s="51"/>
      <c r="AE57" s="51">
        <f t="shared" si="58"/>
        <v>0</v>
      </c>
      <c r="AF57" s="64">
        <f>AD57-AC57</f>
        <v>-200</v>
      </c>
      <c r="AG57" s="140">
        <f t="shared" si="3"/>
        <v>1750</v>
      </c>
      <c r="AH57" s="142">
        <f t="shared" si="3"/>
        <v>0</v>
      </c>
      <c r="AI57" s="142">
        <f t="shared" si="59"/>
        <v>0</v>
      </c>
      <c r="AJ57" s="144">
        <f t="shared" si="25"/>
        <v>-1750</v>
      </c>
      <c r="AK57" s="51">
        <v>80</v>
      </c>
      <c r="AL57" s="51"/>
      <c r="AM57" s="51">
        <f>AL57/AK57*100</f>
        <v>0</v>
      </c>
      <c r="AN57" s="51">
        <f>AL57-AK57</f>
        <v>-80</v>
      </c>
      <c r="AO57" s="51">
        <v>10</v>
      </c>
      <c r="AP57" s="51"/>
      <c r="AQ57" s="51">
        <f>AP57/AO57*100</f>
        <v>0</v>
      </c>
      <c r="AR57" s="51">
        <f>AP57-AO57</f>
        <v>-10</v>
      </c>
      <c r="AS57" s="51">
        <v>50</v>
      </c>
      <c r="AT57" s="51"/>
      <c r="AU57" s="51">
        <f t="shared" si="60"/>
        <v>0</v>
      </c>
      <c r="AV57" s="51">
        <f t="shared" si="61"/>
        <v>-50</v>
      </c>
      <c r="AW57" s="51">
        <v>50</v>
      </c>
      <c r="AX57" s="51"/>
      <c r="AY57" s="51">
        <f>AX57/AW57*100</f>
        <v>0</v>
      </c>
      <c r="AZ57" s="51">
        <f>AX57-AW57</f>
        <v>-50</v>
      </c>
      <c r="BA57" s="140">
        <f t="shared" si="8"/>
        <v>190</v>
      </c>
      <c r="BB57" s="142">
        <f t="shared" si="8"/>
        <v>0</v>
      </c>
      <c r="BC57" s="142">
        <f>BB57/BA57*100</f>
        <v>0</v>
      </c>
      <c r="BD57" s="142">
        <f>BB57-BA57</f>
        <v>-190</v>
      </c>
      <c r="BE57" s="51">
        <v>20</v>
      </c>
      <c r="BF57" s="51"/>
      <c r="BG57" s="51">
        <f>BF57/BE57*100</f>
        <v>0</v>
      </c>
      <c r="BH57" s="51">
        <f>BF57-BE57</f>
        <v>-20</v>
      </c>
      <c r="BI57" s="51">
        <v>20</v>
      </c>
      <c r="BJ57" s="51"/>
      <c r="BK57" s="59">
        <f t="shared" si="67"/>
        <v>0</v>
      </c>
      <c r="BL57" s="51">
        <f>BJ57-BI57</f>
        <v>-20</v>
      </c>
      <c r="BM57" s="51">
        <v>20</v>
      </c>
      <c r="BN57" s="51"/>
      <c r="BO57" s="51"/>
      <c r="BP57" s="51">
        <f t="shared" si="62"/>
        <v>-20</v>
      </c>
      <c r="BQ57" s="51">
        <v>7.8</v>
      </c>
      <c r="BR57" s="95"/>
      <c r="BS57" s="51">
        <f t="shared" si="63"/>
        <v>0</v>
      </c>
      <c r="BT57" s="64">
        <f t="shared" si="53"/>
        <v>-7.8</v>
      </c>
      <c r="BU57" s="51">
        <v>85</v>
      </c>
      <c r="BV57" s="95"/>
      <c r="BW57" s="53">
        <f>BV57/BU57*100</f>
        <v>0</v>
      </c>
      <c r="BX57" s="64">
        <f t="shared" si="20"/>
        <v>-85</v>
      </c>
      <c r="BY57" s="97">
        <v>6.5</v>
      </c>
      <c r="BZ57" s="97"/>
      <c r="CA57" s="64"/>
      <c r="CB57" s="64"/>
      <c r="CC57" s="97">
        <v>180.4</v>
      </c>
      <c r="CD57" s="97"/>
      <c r="CE57" s="64"/>
      <c r="CF57" s="64"/>
      <c r="CG57" s="140">
        <f t="shared" si="32"/>
        <v>2099.3000000000002</v>
      </c>
      <c r="CH57" s="131">
        <f>R57+V57+Z57+AD57+BR57+BV57+F57+J57+N57+AL57+BZ57+AP57+AT57+AX57+BF57+BJ57+BN57</f>
        <v>0</v>
      </c>
      <c r="CI57" s="142">
        <f t="shared" si="13"/>
        <v>0</v>
      </c>
      <c r="CJ57" s="142">
        <f t="shared" si="14"/>
        <v>-2099.3000000000002</v>
      </c>
      <c r="CL57" s="84">
        <f t="shared" si="16"/>
        <v>0</v>
      </c>
      <c r="CM57" s="79">
        <f t="shared" si="17"/>
        <v>2099.3000000000002</v>
      </c>
      <c r="CO57" s="88">
        <f t="shared" si="15"/>
        <v>0</v>
      </c>
    </row>
    <row r="58" spans="1:93" ht="13.8">
      <c r="A58" s="64"/>
      <c r="B58" s="188" t="s">
        <v>115</v>
      </c>
      <c r="C58" s="189"/>
      <c r="D58" s="190"/>
      <c r="E58" s="51">
        <v>15</v>
      </c>
      <c r="F58" s="51"/>
      <c r="G58" s="51">
        <f t="shared" si="64"/>
        <v>0</v>
      </c>
      <c r="H58" s="51">
        <f t="shared" ref="H58:H65" si="68">F58-E58</f>
        <v>-15</v>
      </c>
      <c r="I58" s="51">
        <v>20</v>
      </c>
      <c r="J58" s="51"/>
      <c r="K58" s="51">
        <f t="shared" si="65"/>
        <v>0</v>
      </c>
      <c r="L58" s="64">
        <f t="shared" si="54"/>
        <v>-20</v>
      </c>
      <c r="M58" s="51">
        <v>30</v>
      </c>
      <c r="N58" s="51"/>
      <c r="O58" s="51">
        <f t="shared" si="55"/>
        <v>0</v>
      </c>
      <c r="P58" s="64">
        <f t="shared" si="22"/>
        <v>-30</v>
      </c>
      <c r="Q58" s="51">
        <v>30</v>
      </c>
      <c r="R58" s="51"/>
      <c r="S58" s="51">
        <f>R58/Q58*100</f>
        <v>0</v>
      </c>
      <c r="T58" s="64">
        <f t="shared" ref="T58:T65" si="69">R58-Q58</f>
        <v>-30</v>
      </c>
      <c r="U58" s="51">
        <v>15</v>
      </c>
      <c r="V58" s="51"/>
      <c r="W58" s="51">
        <f t="shared" si="66"/>
        <v>0</v>
      </c>
      <c r="X58" s="64">
        <f t="shared" ref="X58:X65" si="70">V58-U58</f>
        <v>-15</v>
      </c>
      <c r="Y58" s="51">
        <v>25</v>
      </c>
      <c r="Z58" s="51"/>
      <c r="AA58" s="51">
        <f t="shared" si="57"/>
        <v>0</v>
      </c>
      <c r="AB58" s="64">
        <f t="shared" si="52"/>
        <v>-25</v>
      </c>
      <c r="AC58" s="51">
        <v>20</v>
      </c>
      <c r="AD58" s="51"/>
      <c r="AE58" s="51">
        <f t="shared" si="58"/>
        <v>0</v>
      </c>
      <c r="AF58" s="64">
        <f>AD58-AC58</f>
        <v>-20</v>
      </c>
      <c r="AG58" s="140">
        <f t="shared" si="3"/>
        <v>155</v>
      </c>
      <c r="AH58" s="142">
        <f t="shared" si="3"/>
        <v>0</v>
      </c>
      <c r="AI58" s="142">
        <f t="shared" si="59"/>
        <v>0</v>
      </c>
      <c r="AJ58" s="144">
        <f t="shared" si="25"/>
        <v>-155</v>
      </c>
      <c r="AK58" s="51">
        <v>5</v>
      </c>
      <c r="AL58" s="51"/>
      <c r="AM58" s="51">
        <f>AL58/AK58*100</f>
        <v>0</v>
      </c>
      <c r="AN58" s="51">
        <f t="shared" ref="AN58:AN65" si="71">AL58-AK58</f>
        <v>-5</v>
      </c>
      <c r="AO58" s="51">
        <v>5</v>
      </c>
      <c r="AP58" s="51"/>
      <c r="AQ58" s="51"/>
      <c r="AR58" s="51">
        <f t="shared" ref="AR58:AR65" si="72">AP58-AO58</f>
        <v>-5</v>
      </c>
      <c r="AS58" s="51">
        <v>5</v>
      </c>
      <c r="AT58" s="51"/>
      <c r="AU58" s="51"/>
      <c r="AV58" s="51">
        <f t="shared" si="61"/>
        <v>-5</v>
      </c>
      <c r="AW58" s="51">
        <v>5</v>
      </c>
      <c r="AX58" s="51"/>
      <c r="AY58" s="51"/>
      <c r="AZ58" s="51">
        <f t="shared" ref="AZ58:AZ65" si="73">AX58-AW58</f>
        <v>-5</v>
      </c>
      <c r="BA58" s="140">
        <f t="shared" si="8"/>
        <v>20</v>
      </c>
      <c r="BB58" s="142">
        <f t="shared" si="8"/>
        <v>0</v>
      </c>
      <c r="BC58" s="142"/>
      <c r="BD58" s="142">
        <f t="shared" ref="BD58:BD65" si="74">BB58-BA58</f>
        <v>-20</v>
      </c>
      <c r="BE58" s="51">
        <v>5</v>
      </c>
      <c r="BF58" s="51"/>
      <c r="BG58" s="51"/>
      <c r="BH58" s="51">
        <f t="shared" ref="BH58:BH65" si="75">BF58-BE58</f>
        <v>-5</v>
      </c>
      <c r="BI58" s="51">
        <v>5</v>
      </c>
      <c r="BJ58" s="51"/>
      <c r="BK58" s="59"/>
      <c r="BL58" s="51">
        <f t="shared" ref="BL58:BL65" si="76">BJ58-BI58</f>
        <v>-5</v>
      </c>
      <c r="BM58" s="51">
        <v>5</v>
      </c>
      <c r="BN58" s="51"/>
      <c r="BO58" s="51"/>
      <c r="BP58" s="51">
        <f t="shared" si="62"/>
        <v>-5</v>
      </c>
      <c r="BQ58" s="51"/>
      <c r="BR58" s="51"/>
      <c r="BS58" s="51"/>
      <c r="BT58" s="64"/>
      <c r="BU58" s="51"/>
      <c r="BV58" s="95"/>
      <c r="BW58" s="53"/>
      <c r="BX58" s="64">
        <f t="shared" si="20"/>
        <v>0</v>
      </c>
      <c r="BY58" s="64"/>
      <c r="BZ58" s="64"/>
      <c r="CA58" s="64"/>
      <c r="CB58" s="64"/>
      <c r="CC58" s="64"/>
      <c r="CD58" s="64"/>
      <c r="CE58" s="64"/>
      <c r="CF58" s="64"/>
      <c r="CG58" s="140">
        <f t="shared" si="32"/>
        <v>190</v>
      </c>
      <c r="CH58" s="131">
        <f>R58+V58+Z58+AD58+BR58+BV58+F58+J58+N58+AL58+BZ58+AP58+AT58+AX58+BF58+BJ58+BN58</f>
        <v>0</v>
      </c>
      <c r="CI58" s="142">
        <f t="shared" si="13"/>
        <v>0</v>
      </c>
      <c r="CJ58" s="142">
        <f t="shared" si="14"/>
        <v>-190</v>
      </c>
      <c r="CL58" s="84">
        <f t="shared" si="16"/>
        <v>0</v>
      </c>
      <c r="CM58" s="79">
        <f t="shared" si="17"/>
        <v>190</v>
      </c>
      <c r="CO58" s="88">
        <f t="shared" si="15"/>
        <v>0</v>
      </c>
    </row>
    <row r="59" spans="1:93" ht="13.8">
      <c r="A59" s="64"/>
      <c r="B59" s="188" t="s">
        <v>116</v>
      </c>
      <c r="C59" s="189"/>
      <c r="D59" s="190"/>
      <c r="E59" s="51">
        <v>70</v>
      </c>
      <c r="F59" s="51"/>
      <c r="G59" s="51">
        <f t="shared" si="64"/>
        <v>0</v>
      </c>
      <c r="H59" s="51">
        <f t="shared" si="68"/>
        <v>-70</v>
      </c>
      <c r="I59" s="51">
        <v>140</v>
      </c>
      <c r="J59" s="51"/>
      <c r="K59" s="51">
        <f t="shared" si="65"/>
        <v>0</v>
      </c>
      <c r="L59" s="64">
        <f t="shared" si="54"/>
        <v>-140</v>
      </c>
      <c r="M59" s="51">
        <v>285</v>
      </c>
      <c r="N59" s="51"/>
      <c r="O59" s="51">
        <f t="shared" si="55"/>
        <v>0</v>
      </c>
      <c r="P59" s="64">
        <f t="shared" si="22"/>
        <v>-285</v>
      </c>
      <c r="Q59" s="51">
        <v>270</v>
      </c>
      <c r="R59" s="51"/>
      <c r="S59" s="51">
        <f>R59/Q59*100</f>
        <v>0</v>
      </c>
      <c r="T59" s="64">
        <f t="shared" si="69"/>
        <v>-270</v>
      </c>
      <c r="U59" s="51">
        <v>60</v>
      </c>
      <c r="V59" s="51"/>
      <c r="W59" s="51">
        <f t="shared" si="66"/>
        <v>0</v>
      </c>
      <c r="X59" s="64">
        <f t="shared" si="70"/>
        <v>-60</v>
      </c>
      <c r="Y59" s="51">
        <v>180</v>
      </c>
      <c r="Z59" s="51"/>
      <c r="AA59" s="51">
        <f t="shared" si="57"/>
        <v>0</v>
      </c>
      <c r="AB59" s="64">
        <f t="shared" si="52"/>
        <v>-180</v>
      </c>
      <c r="AC59" s="51">
        <v>140</v>
      </c>
      <c r="AD59" s="51"/>
      <c r="AE59" s="51">
        <f>AD59/AC59*100</f>
        <v>0</v>
      </c>
      <c r="AF59" s="64">
        <f t="shared" ref="AF59:AF65" si="77">AD59-AC59</f>
        <v>-140</v>
      </c>
      <c r="AG59" s="140">
        <f t="shared" si="3"/>
        <v>1145</v>
      </c>
      <c r="AH59" s="142">
        <f t="shared" si="3"/>
        <v>0</v>
      </c>
      <c r="AI59" s="142">
        <f t="shared" si="59"/>
        <v>0</v>
      </c>
      <c r="AJ59" s="144">
        <f t="shared" si="25"/>
        <v>-1145</v>
      </c>
      <c r="AK59" s="51">
        <v>20</v>
      </c>
      <c r="AL59" s="51"/>
      <c r="AM59" s="51">
        <f>AL59/AK59*100</f>
        <v>0</v>
      </c>
      <c r="AN59" s="51">
        <f t="shared" si="71"/>
        <v>-20</v>
      </c>
      <c r="AO59" s="51">
        <v>20</v>
      </c>
      <c r="AP59" s="51"/>
      <c r="AQ59" s="51"/>
      <c r="AR59" s="51">
        <f t="shared" si="72"/>
        <v>-20</v>
      </c>
      <c r="AS59" s="51">
        <v>20</v>
      </c>
      <c r="AT59" s="51"/>
      <c r="AU59" s="51"/>
      <c r="AV59" s="51">
        <f t="shared" si="61"/>
        <v>-20</v>
      </c>
      <c r="AW59" s="51">
        <v>20</v>
      </c>
      <c r="AX59" s="51"/>
      <c r="AY59" s="51">
        <f>AX59/AW59*100</f>
        <v>0</v>
      </c>
      <c r="AZ59" s="51">
        <f t="shared" si="73"/>
        <v>-20</v>
      </c>
      <c r="BA59" s="140">
        <f t="shared" si="8"/>
        <v>80</v>
      </c>
      <c r="BB59" s="142">
        <f t="shared" si="8"/>
        <v>0</v>
      </c>
      <c r="BC59" s="142">
        <f>BB59/BA59*100</f>
        <v>0</v>
      </c>
      <c r="BD59" s="142">
        <f t="shared" si="74"/>
        <v>-80</v>
      </c>
      <c r="BE59" s="51"/>
      <c r="BF59" s="51"/>
      <c r="BG59" s="51"/>
      <c r="BH59" s="51">
        <f t="shared" si="75"/>
        <v>0</v>
      </c>
      <c r="BI59" s="51"/>
      <c r="BJ59" s="51"/>
      <c r="BK59" s="59" t="e">
        <f t="shared" si="67"/>
        <v>#DIV/0!</v>
      </c>
      <c r="BL59" s="51">
        <f t="shared" si="76"/>
        <v>0</v>
      </c>
      <c r="BM59" s="51"/>
      <c r="BN59" s="51"/>
      <c r="BO59" s="51"/>
      <c r="BP59" s="51">
        <f t="shared" si="62"/>
        <v>0</v>
      </c>
      <c r="BQ59" s="51"/>
      <c r="BR59" s="51"/>
      <c r="BS59" s="51"/>
      <c r="BT59" s="64"/>
      <c r="BU59" s="51">
        <v>50</v>
      </c>
      <c r="BV59" s="95"/>
      <c r="BW59" s="53"/>
      <c r="BX59" s="64">
        <f t="shared" si="20"/>
        <v>-50</v>
      </c>
      <c r="BY59" s="64"/>
      <c r="BZ59" s="64"/>
      <c r="CA59" s="64"/>
      <c r="CB59" s="64"/>
      <c r="CC59" s="64"/>
      <c r="CD59" s="64"/>
      <c r="CE59" s="64"/>
      <c r="CF59" s="64"/>
      <c r="CG59" s="140">
        <f t="shared" si="32"/>
        <v>1275</v>
      </c>
      <c r="CH59" s="131">
        <f>R59+V59+Z59+AD59+BR59+BV59+F59+J59+N59+AL59+BZ59+AP59+AT59+AX59+BF59+BJ59+BN59</f>
        <v>0</v>
      </c>
      <c r="CI59" s="142">
        <f t="shared" si="13"/>
        <v>0</v>
      </c>
      <c r="CJ59" s="142">
        <f t="shared" si="14"/>
        <v>-1275</v>
      </c>
      <c r="CL59" s="84">
        <f t="shared" si="16"/>
        <v>0</v>
      </c>
      <c r="CM59" s="79">
        <f t="shared" si="17"/>
        <v>1275</v>
      </c>
      <c r="CO59" s="88">
        <f t="shared" si="15"/>
        <v>0</v>
      </c>
    </row>
    <row r="60" spans="1:93" ht="13.8">
      <c r="A60" s="64"/>
      <c r="B60" s="188" t="s">
        <v>117</v>
      </c>
      <c r="C60" s="189"/>
      <c r="D60" s="190"/>
      <c r="E60" s="51">
        <v>40</v>
      </c>
      <c r="F60" s="51"/>
      <c r="G60" s="51">
        <f t="shared" si="64"/>
        <v>0</v>
      </c>
      <c r="H60" s="51">
        <f t="shared" si="68"/>
        <v>-40</v>
      </c>
      <c r="I60" s="51">
        <v>100</v>
      </c>
      <c r="J60" s="51"/>
      <c r="K60" s="51">
        <f t="shared" si="65"/>
        <v>0</v>
      </c>
      <c r="L60" s="64">
        <f t="shared" si="54"/>
        <v>-100</v>
      </c>
      <c r="M60" s="51">
        <v>150</v>
      </c>
      <c r="N60" s="51"/>
      <c r="O60" s="51">
        <f t="shared" si="55"/>
        <v>0</v>
      </c>
      <c r="P60" s="64">
        <f t="shared" si="22"/>
        <v>-150</v>
      </c>
      <c r="Q60" s="51">
        <v>150</v>
      </c>
      <c r="R60" s="51"/>
      <c r="S60" s="51">
        <f>R60/Q60*100</f>
        <v>0</v>
      </c>
      <c r="T60" s="64">
        <f t="shared" si="69"/>
        <v>-150</v>
      </c>
      <c r="U60" s="51">
        <v>80</v>
      </c>
      <c r="V60" s="51"/>
      <c r="W60" s="51">
        <f t="shared" si="66"/>
        <v>0</v>
      </c>
      <c r="X60" s="64">
        <f t="shared" si="70"/>
        <v>-80</v>
      </c>
      <c r="Y60" s="51">
        <v>100</v>
      </c>
      <c r="Z60" s="51"/>
      <c r="AA60" s="51">
        <f t="shared" si="57"/>
        <v>0</v>
      </c>
      <c r="AB60" s="64">
        <f t="shared" si="52"/>
        <v>-100</v>
      </c>
      <c r="AC60" s="51">
        <v>100</v>
      </c>
      <c r="AD60" s="51"/>
      <c r="AE60" s="51">
        <f>AD60/AC60*100</f>
        <v>0</v>
      </c>
      <c r="AF60" s="64">
        <f t="shared" si="77"/>
        <v>-100</v>
      </c>
      <c r="AG60" s="140">
        <f t="shared" si="3"/>
        <v>720</v>
      </c>
      <c r="AH60" s="142">
        <f t="shared" si="3"/>
        <v>0</v>
      </c>
      <c r="AI60" s="142"/>
      <c r="AJ60" s="144">
        <f t="shared" si="25"/>
        <v>-720</v>
      </c>
      <c r="AK60" s="51">
        <v>100</v>
      </c>
      <c r="AL60" s="51"/>
      <c r="AM60" s="51"/>
      <c r="AN60" s="51">
        <f t="shared" si="71"/>
        <v>-100</v>
      </c>
      <c r="AO60" s="51">
        <v>20</v>
      </c>
      <c r="AP60" s="51"/>
      <c r="AQ60" s="51"/>
      <c r="AR60" s="51">
        <f t="shared" si="72"/>
        <v>-20</v>
      </c>
      <c r="AS60" s="51">
        <v>100</v>
      </c>
      <c r="AT60" s="51"/>
      <c r="AU60" s="51"/>
      <c r="AV60" s="51">
        <f t="shared" si="61"/>
        <v>-100</v>
      </c>
      <c r="AW60" s="51">
        <v>100</v>
      </c>
      <c r="AX60" s="51"/>
      <c r="AY60" s="51"/>
      <c r="AZ60" s="51">
        <f t="shared" si="73"/>
        <v>-100</v>
      </c>
      <c r="BA60" s="140">
        <f t="shared" si="8"/>
        <v>320</v>
      </c>
      <c r="BB60" s="142">
        <f t="shared" si="8"/>
        <v>0</v>
      </c>
      <c r="BC60" s="142"/>
      <c r="BD60" s="142">
        <f t="shared" si="74"/>
        <v>-320</v>
      </c>
      <c r="BE60" s="51"/>
      <c r="BF60" s="51"/>
      <c r="BG60" s="51"/>
      <c r="BH60" s="51">
        <f t="shared" si="75"/>
        <v>0</v>
      </c>
      <c r="BI60" s="51"/>
      <c r="BJ60" s="51"/>
      <c r="BK60" s="59" t="e">
        <f t="shared" si="67"/>
        <v>#DIV/0!</v>
      </c>
      <c r="BL60" s="51">
        <f t="shared" si="76"/>
        <v>0</v>
      </c>
      <c r="BM60" s="51"/>
      <c r="BN60" s="51"/>
      <c r="BO60" s="51"/>
      <c r="BP60" s="51">
        <f t="shared" si="62"/>
        <v>0</v>
      </c>
      <c r="BQ60" s="51">
        <v>10</v>
      </c>
      <c r="BR60" s="51"/>
      <c r="BS60" s="51"/>
      <c r="BT60" s="64"/>
      <c r="BU60" s="51">
        <v>100</v>
      </c>
      <c r="BV60" s="95"/>
      <c r="BW60" s="53"/>
      <c r="BX60" s="64"/>
      <c r="BY60" s="64"/>
      <c r="BZ60" s="64"/>
      <c r="CA60" s="64"/>
      <c r="CB60" s="64"/>
      <c r="CC60" s="64">
        <v>180</v>
      </c>
      <c r="CD60" s="64"/>
      <c r="CE60" s="64"/>
      <c r="CF60" s="64"/>
      <c r="CG60" s="140">
        <f>AG60+BA60+BE60+BI60+BM60+BQ60+BU60+BY60</f>
        <v>1150</v>
      </c>
      <c r="CH60" s="131">
        <f>R60+V60+Z60+AD60+BR60+BV60+F60+J60+N60+AL60+BZ60+AP60+AT60+AX60+BF60+BJ60</f>
        <v>0</v>
      </c>
      <c r="CI60" s="142">
        <f>CH60/CG60*100</f>
        <v>0</v>
      </c>
      <c r="CJ60" s="142">
        <f>CH60-CG60</f>
        <v>-1150</v>
      </c>
      <c r="CL60" s="84">
        <f t="shared" si="16"/>
        <v>0</v>
      </c>
      <c r="CM60" s="79">
        <f t="shared" si="17"/>
        <v>1150</v>
      </c>
      <c r="CO60" s="88">
        <f t="shared" si="15"/>
        <v>0</v>
      </c>
    </row>
    <row r="61" spans="1:93" ht="13.8">
      <c r="A61" s="64"/>
      <c r="B61" s="188" t="s">
        <v>364</v>
      </c>
      <c r="C61" s="189"/>
      <c r="D61" s="190"/>
      <c r="E61" s="51"/>
      <c r="F61" s="51"/>
      <c r="G61" s="51"/>
      <c r="H61" s="51">
        <f t="shared" si="68"/>
        <v>0</v>
      </c>
      <c r="I61" s="51"/>
      <c r="J61" s="51"/>
      <c r="K61" s="51"/>
      <c r="L61" s="64">
        <f t="shared" si="54"/>
        <v>0</v>
      </c>
      <c r="M61" s="51"/>
      <c r="N61" s="51"/>
      <c r="O61" s="51"/>
      <c r="P61" s="64">
        <f t="shared" si="22"/>
        <v>0</v>
      </c>
      <c r="Q61" s="51"/>
      <c r="R61" s="51"/>
      <c r="S61" s="51"/>
      <c r="T61" s="64">
        <f t="shared" si="69"/>
        <v>0</v>
      </c>
      <c r="U61" s="51"/>
      <c r="V61" s="51"/>
      <c r="W61" s="51"/>
      <c r="X61" s="64">
        <f t="shared" si="70"/>
        <v>0</v>
      </c>
      <c r="Y61" s="51"/>
      <c r="Z61" s="51"/>
      <c r="AA61" s="51"/>
      <c r="AB61" s="64">
        <f t="shared" si="52"/>
        <v>0</v>
      </c>
      <c r="AC61" s="51"/>
      <c r="AD61" s="51"/>
      <c r="AE61" s="51"/>
      <c r="AF61" s="64">
        <f t="shared" si="77"/>
        <v>0</v>
      </c>
      <c r="AG61" s="140">
        <f t="shared" si="3"/>
        <v>0</v>
      </c>
      <c r="AH61" s="142">
        <f t="shared" si="3"/>
        <v>0</v>
      </c>
      <c r="AI61" s="142" t="e">
        <f t="shared" si="59"/>
        <v>#DIV/0!</v>
      </c>
      <c r="AJ61" s="144">
        <f t="shared" si="25"/>
        <v>0</v>
      </c>
      <c r="AK61" s="51">
        <v>15</v>
      </c>
      <c r="AL61" s="51"/>
      <c r="AM61" s="51"/>
      <c r="AN61" s="51">
        <f t="shared" si="71"/>
        <v>-15</v>
      </c>
      <c r="AO61" s="51"/>
      <c r="AP61" s="51"/>
      <c r="AQ61" s="51"/>
      <c r="AR61" s="51">
        <f t="shared" si="72"/>
        <v>0</v>
      </c>
      <c r="AS61" s="51"/>
      <c r="AT61" s="51"/>
      <c r="AU61" s="51"/>
      <c r="AV61" s="51">
        <f t="shared" si="61"/>
        <v>0</v>
      </c>
      <c r="AW61" s="51"/>
      <c r="AX61" s="51"/>
      <c r="AY61" s="51"/>
      <c r="AZ61" s="51">
        <f t="shared" si="73"/>
        <v>0</v>
      </c>
      <c r="BA61" s="140">
        <f t="shared" si="8"/>
        <v>15</v>
      </c>
      <c r="BB61" s="142">
        <f t="shared" si="8"/>
        <v>0</v>
      </c>
      <c r="BC61" s="142"/>
      <c r="BD61" s="142">
        <f t="shared" si="74"/>
        <v>-15</v>
      </c>
      <c r="BE61" s="51"/>
      <c r="BF61" s="51"/>
      <c r="BG61" s="51"/>
      <c r="BH61" s="51">
        <f t="shared" si="75"/>
        <v>0</v>
      </c>
      <c r="BI61" s="51"/>
      <c r="BJ61" s="51"/>
      <c r="BK61" s="59" t="e">
        <f t="shared" si="67"/>
        <v>#DIV/0!</v>
      </c>
      <c r="BL61" s="51">
        <f t="shared" si="76"/>
        <v>0</v>
      </c>
      <c r="BM61" s="51"/>
      <c r="BN61" s="51"/>
      <c r="BO61" s="51"/>
      <c r="BP61" s="51">
        <f t="shared" si="62"/>
        <v>0</v>
      </c>
      <c r="BQ61" s="51"/>
      <c r="BR61" s="51"/>
      <c r="BS61" s="51"/>
      <c r="BT61" s="64"/>
      <c r="BU61" s="51"/>
      <c r="BV61" s="95"/>
      <c r="BW61" s="53"/>
      <c r="BX61" s="64">
        <f t="shared" si="20"/>
        <v>0</v>
      </c>
      <c r="BY61" s="64"/>
      <c r="BZ61" s="64"/>
      <c r="CA61" s="64"/>
      <c r="CB61" s="64"/>
      <c r="CC61" s="64"/>
      <c r="CD61" s="64"/>
      <c r="CE61" s="64"/>
      <c r="CF61" s="64"/>
      <c r="CG61" s="140">
        <f t="shared" si="32"/>
        <v>15</v>
      </c>
      <c r="CH61" s="131">
        <f>R61+V61+Z61+AD61+BR61+BV61+F61+J61+N61+AL61+BZ61+AP61+AT61+AX61+BF61+BJ61</f>
        <v>0</v>
      </c>
      <c r="CI61" s="142">
        <f>CH61/CG61*100</f>
        <v>0</v>
      </c>
      <c r="CJ61" s="142">
        <f>CH61-CG61</f>
        <v>-15</v>
      </c>
      <c r="CL61" s="84">
        <f t="shared" si="16"/>
        <v>0</v>
      </c>
      <c r="CM61" s="79">
        <f t="shared" si="17"/>
        <v>15</v>
      </c>
      <c r="CO61" s="88">
        <f t="shared" si="15"/>
        <v>0</v>
      </c>
    </row>
    <row r="62" spans="1:93" ht="13.8" hidden="1">
      <c r="A62" s="64"/>
      <c r="B62" s="188" t="s">
        <v>134</v>
      </c>
      <c r="C62" s="189"/>
      <c r="D62" s="190"/>
      <c r="E62" s="51"/>
      <c r="F62" s="51"/>
      <c r="G62" s="51"/>
      <c r="H62" s="51">
        <f t="shared" si="68"/>
        <v>0</v>
      </c>
      <c r="I62" s="51"/>
      <c r="J62" s="51"/>
      <c r="K62" s="51"/>
      <c r="L62" s="64">
        <f t="shared" si="54"/>
        <v>0</v>
      </c>
      <c r="M62" s="51"/>
      <c r="N62" s="51"/>
      <c r="O62" s="51"/>
      <c r="P62" s="64">
        <f t="shared" si="22"/>
        <v>0</v>
      </c>
      <c r="Q62" s="51"/>
      <c r="R62" s="51"/>
      <c r="S62" s="51"/>
      <c r="T62" s="64">
        <f t="shared" si="69"/>
        <v>0</v>
      </c>
      <c r="U62" s="51"/>
      <c r="V62" s="51"/>
      <c r="W62" s="51"/>
      <c r="X62" s="64">
        <f t="shared" si="70"/>
        <v>0</v>
      </c>
      <c r="Y62" s="51"/>
      <c r="Z62" s="51"/>
      <c r="AA62" s="51"/>
      <c r="AB62" s="64">
        <f t="shared" si="52"/>
        <v>0</v>
      </c>
      <c r="AC62" s="51"/>
      <c r="AD62" s="51"/>
      <c r="AE62" s="51"/>
      <c r="AF62" s="64">
        <f t="shared" si="77"/>
        <v>0</v>
      </c>
      <c r="AG62" s="140">
        <f t="shared" si="3"/>
        <v>0</v>
      </c>
      <c r="AH62" s="142">
        <f t="shared" si="3"/>
        <v>0</v>
      </c>
      <c r="AI62" s="142" t="e">
        <f t="shared" si="59"/>
        <v>#DIV/0!</v>
      </c>
      <c r="AJ62" s="144">
        <f t="shared" si="25"/>
        <v>0</v>
      </c>
      <c r="AK62" s="51"/>
      <c r="AL62" s="51"/>
      <c r="AM62" s="51"/>
      <c r="AN62" s="51">
        <f t="shared" si="71"/>
        <v>0</v>
      </c>
      <c r="AO62" s="51"/>
      <c r="AP62" s="51"/>
      <c r="AQ62" s="51"/>
      <c r="AR62" s="51">
        <f t="shared" si="72"/>
        <v>0</v>
      </c>
      <c r="AS62" s="51"/>
      <c r="AT62" s="51"/>
      <c r="AU62" s="51"/>
      <c r="AV62" s="51">
        <f t="shared" si="61"/>
        <v>0</v>
      </c>
      <c r="AW62" s="51"/>
      <c r="AX62" s="51"/>
      <c r="AY62" s="51"/>
      <c r="AZ62" s="51">
        <f t="shared" si="73"/>
        <v>0</v>
      </c>
      <c r="BA62" s="140">
        <f t="shared" si="8"/>
        <v>0</v>
      </c>
      <c r="BB62" s="142">
        <f t="shared" si="8"/>
        <v>0</v>
      </c>
      <c r="BC62" s="142"/>
      <c r="BD62" s="142">
        <f t="shared" si="74"/>
        <v>0</v>
      </c>
      <c r="BE62" s="51"/>
      <c r="BF62" s="51"/>
      <c r="BG62" s="51"/>
      <c r="BH62" s="51">
        <f t="shared" si="75"/>
        <v>0</v>
      </c>
      <c r="BI62" s="51"/>
      <c r="BJ62" s="51"/>
      <c r="BK62" s="59"/>
      <c r="BL62" s="51">
        <f t="shared" si="76"/>
        <v>0</v>
      </c>
      <c r="BM62" s="51"/>
      <c r="BN62" s="51"/>
      <c r="BO62" s="51"/>
      <c r="BP62" s="51">
        <f t="shared" si="62"/>
        <v>0</v>
      </c>
      <c r="BQ62" s="51"/>
      <c r="BR62" s="51"/>
      <c r="BS62" s="51"/>
      <c r="BT62" s="64"/>
      <c r="BU62" s="51"/>
      <c r="BV62" s="95"/>
      <c r="BW62" s="53" t="e">
        <f>BV62/BU62*100</f>
        <v>#DIV/0!</v>
      </c>
      <c r="BX62" s="64"/>
      <c r="BY62" s="64"/>
      <c r="BZ62" s="64"/>
      <c r="CA62" s="64"/>
      <c r="CB62" s="64"/>
      <c r="CC62" s="64"/>
      <c r="CD62" s="64"/>
      <c r="CE62" s="64"/>
      <c r="CF62" s="64"/>
      <c r="CG62" s="140">
        <f t="shared" si="32"/>
        <v>0</v>
      </c>
      <c r="CH62" s="131">
        <f>R62+V62+Z62+AD62+BR62+BV62+F62+J62+N62+AL62+BZ62+AP62+AT62+AX62+BF62</f>
        <v>0</v>
      </c>
      <c r="CI62" s="142" t="e">
        <f>CH62/CG62*100</f>
        <v>#DIV/0!</v>
      </c>
      <c r="CJ62" s="142">
        <f>CH62-CG62</f>
        <v>0</v>
      </c>
      <c r="CL62" s="84">
        <f t="shared" si="16"/>
        <v>0</v>
      </c>
      <c r="CM62" s="79">
        <f t="shared" si="17"/>
        <v>0</v>
      </c>
      <c r="CO62" s="88">
        <f t="shared" si="15"/>
        <v>0</v>
      </c>
    </row>
    <row r="63" spans="1:93" ht="13.8">
      <c r="A63" s="64"/>
      <c r="B63" s="188" t="s">
        <v>65</v>
      </c>
      <c r="C63" s="189"/>
      <c r="D63" s="190"/>
      <c r="E63" s="51"/>
      <c r="F63" s="51"/>
      <c r="G63" s="51"/>
      <c r="H63" s="51">
        <f t="shared" si="68"/>
        <v>0</v>
      </c>
      <c r="I63" s="51"/>
      <c r="J63" s="51"/>
      <c r="K63" s="51"/>
      <c r="L63" s="64">
        <f t="shared" si="54"/>
        <v>0</v>
      </c>
      <c r="M63" s="51"/>
      <c r="N63" s="51"/>
      <c r="O63" s="51"/>
      <c r="P63" s="64">
        <f t="shared" si="22"/>
        <v>0</v>
      </c>
      <c r="Q63" s="51"/>
      <c r="R63" s="51"/>
      <c r="S63" s="51"/>
      <c r="T63" s="64">
        <f t="shared" si="69"/>
        <v>0</v>
      </c>
      <c r="U63" s="51"/>
      <c r="V63" s="51"/>
      <c r="W63" s="51"/>
      <c r="X63" s="64">
        <f t="shared" si="70"/>
        <v>0</v>
      </c>
      <c r="Y63" s="51"/>
      <c r="Z63" s="51"/>
      <c r="AA63" s="51"/>
      <c r="AB63" s="64">
        <f t="shared" si="52"/>
        <v>0</v>
      </c>
      <c r="AC63" s="51"/>
      <c r="AD63" s="51"/>
      <c r="AE63" s="51"/>
      <c r="AF63" s="64">
        <f t="shared" si="77"/>
        <v>0</v>
      </c>
      <c r="AG63" s="140">
        <f t="shared" si="3"/>
        <v>0</v>
      </c>
      <c r="AH63" s="142">
        <f t="shared" si="3"/>
        <v>0</v>
      </c>
      <c r="AI63" s="142"/>
      <c r="AJ63" s="144">
        <f t="shared" si="25"/>
        <v>0</v>
      </c>
      <c r="AK63" s="51"/>
      <c r="AL63" s="51"/>
      <c r="AM63" s="51"/>
      <c r="AN63" s="51">
        <f t="shared" si="71"/>
        <v>0</v>
      </c>
      <c r="AO63" s="51"/>
      <c r="AP63" s="51"/>
      <c r="AQ63" s="51"/>
      <c r="AR63" s="51">
        <f t="shared" si="72"/>
        <v>0</v>
      </c>
      <c r="AS63" s="51"/>
      <c r="AT63" s="51"/>
      <c r="AU63" s="51"/>
      <c r="AV63" s="51">
        <f t="shared" si="61"/>
        <v>0</v>
      </c>
      <c r="AW63" s="51"/>
      <c r="AX63" s="51"/>
      <c r="AY63" s="51"/>
      <c r="AZ63" s="51">
        <f t="shared" si="73"/>
        <v>0</v>
      </c>
      <c r="BA63" s="140">
        <f t="shared" si="8"/>
        <v>0</v>
      </c>
      <c r="BB63" s="142">
        <f t="shared" si="8"/>
        <v>0</v>
      </c>
      <c r="BC63" s="142"/>
      <c r="BD63" s="142">
        <f t="shared" si="74"/>
        <v>0</v>
      </c>
      <c r="BE63" s="51"/>
      <c r="BF63" s="51"/>
      <c r="BG63" s="51"/>
      <c r="BH63" s="51">
        <f t="shared" si="75"/>
        <v>0</v>
      </c>
      <c r="BI63" s="51"/>
      <c r="BJ63" s="51"/>
      <c r="BK63" s="59"/>
      <c r="BL63" s="51">
        <f t="shared" si="76"/>
        <v>0</v>
      </c>
      <c r="BM63" s="51"/>
      <c r="BN63" s="51"/>
      <c r="BO63" s="51"/>
      <c r="BP63" s="51">
        <f t="shared" si="62"/>
        <v>0</v>
      </c>
      <c r="BQ63" s="51"/>
      <c r="BR63" s="51"/>
      <c r="BS63" s="51"/>
      <c r="BT63" s="64"/>
      <c r="BU63" s="51">
        <v>25</v>
      </c>
      <c r="BV63" s="95"/>
      <c r="BW63" s="53">
        <f>BV63/BU63*100</f>
        <v>0</v>
      </c>
      <c r="BX63" s="64">
        <f t="shared" si="20"/>
        <v>-25</v>
      </c>
      <c r="BY63" s="64"/>
      <c r="BZ63" s="64"/>
      <c r="CA63" s="64"/>
      <c r="CB63" s="64"/>
      <c r="CC63" s="64"/>
      <c r="CD63" s="64"/>
      <c r="CE63" s="64"/>
      <c r="CF63" s="64"/>
      <c r="CG63" s="140">
        <f t="shared" si="32"/>
        <v>25</v>
      </c>
      <c r="CH63" s="131">
        <f>R63+V63+Z63+AD63+BR63+BV63+F63+J63+N63+AL63+BZ63+AP63+AT63+AX63+BF63</f>
        <v>0</v>
      </c>
      <c r="CI63" s="142">
        <f t="shared" si="13"/>
        <v>0</v>
      </c>
      <c r="CJ63" s="142">
        <f t="shared" si="14"/>
        <v>-25</v>
      </c>
      <c r="CL63" s="84">
        <f t="shared" si="16"/>
        <v>0</v>
      </c>
      <c r="CM63" s="79">
        <f t="shared" si="17"/>
        <v>25</v>
      </c>
      <c r="CO63" s="88">
        <f t="shared" si="15"/>
        <v>0</v>
      </c>
    </row>
    <row r="64" spans="1:93" ht="13.8" hidden="1">
      <c r="A64" s="64"/>
      <c r="B64" s="188" t="s">
        <v>119</v>
      </c>
      <c r="C64" s="189"/>
      <c r="D64" s="190"/>
      <c r="E64" s="51"/>
      <c r="F64" s="51"/>
      <c r="G64" s="51"/>
      <c r="H64" s="51">
        <f t="shared" si="68"/>
        <v>0</v>
      </c>
      <c r="I64" s="51"/>
      <c r="J64" s="51"/>
      <c r="K64" s="51"/>
      <c r="L64" s="64">
        <f t="shared" si="54"/>
        <v>0</v>
      </c>
      <c r="M64" s="51"/>
      <c r="N64" s="51"/>
      <c r="O64" s="51"/>
      <c r="P64" s="64">
        <f t="shared" si="22"/>
        <v>0</v>
      </c>
      <c r="Q64" s="51"/>
      <c r="R64" s="51"/>
      <c r="S64" s="51"/>
      <c r="T64" s="64">
        <f t="shared" si="69"/>
        <v>0</v>
      </c>
      <c r="U64" s="51"/>
      <c r="V64" s="51"/>
      <c r="W64" s="51"/>
      <c r="X64" s="64">
        <f t="shared" si="70"/>
        <v>0</v>
      </c>
      <c r="Y64" s="51"/>
      <c r="Z64" s="51"/>
      <c r="AA64" s="51" t="e">
        <f>Z64/Y64*100</f>
        <v>#DIV/0!</v>
      </c>
      <c r="AB64" s="64">
        <f t="shared" si="52"/>
        <v>0</v>
      </c>
      <c r="AC64" s="51"/>
      <c r="AD64" s="51"/>
      <c r="AE64" s="51"/>
      <c r="AF64" s="64">
        <f t="shared" si="77"/>
        <v>0</v>
      </c>
      <c r="AG64" s="140">
        <f t="shared" si="3"/>
        <v>0</v>
      </c>
      <c r="AH64" s="142">
        <f t="shared" si="3"/>
        <v>0</v>
      </c>
      <c r="AI64" s="142" t="e">
        <f t="shared" si="59"/>
        <v>#DIV/0!</v>
      </c>
      <c r="AJ64" s="144">
        <f t="shared" si="25"/>
        <v>0</v>
      </c>
      <c r="AK64" s="51"/>
      <c r="AL64" s="51"/>
      <c r="AM64" s="51"/>
      <c r="AN64" s="51">
        <f t="shared" si="71"/>
        <v>0</v>
      </c>
      <c r="AO64" s="51"/>
      <c r="AP64" s="51"/>
      <c r="AQ64" s="51"/>
      <c r="AR64" s="51">
        <f t="shared" si="72"/>
        <v>0</v>
      </c>
      <c r="AS64" s="51"/>
      <c r="AT64" s="51"/>
      <c r="AU64" s="51"/>
      <c r="AV64" s="51">
        <f t="shared" si="61"/>
        <v>0</v>
      </c>
      <c r="AW64" s="51"/>
      <c r="AX64" s="51"/>
      <c r="AY64" s="51"/>
      <c r="AZ64" s="51">
        <f t="shared" si="73"/>
        <v>0</v>
      </c>
      <c r="BA64" s="140">
        <f t="shared" si="8"/>
        <v>0</v>
      </c>
      <c r="BB64" s="142">
        <f t="shared" si="8"/>
        <v>0</v>
      </c>
      <c r="BC64" s="142"/>
      <c r="BD64" s="142">
        <f t="shared" si="74"/>
        <v>0</v>
      </c>
      <c r="BE64" s="51"/>
      <c r="BF64" s="51"/>
      <c r="BG64" s="51"/>
      <c r="BH64" s="51">
        <f t="shared" si="75"/>
        <v>0</v>
      </c>
      <c r="BI64" s="51"/>
      <c r="BJ64" s="51"/>
      <c r="BK64" s="59"/>
      <c r="BL64" s="51">
        <f t="shared" si="76"/>
        <v>0</v>
      </c>
      <c r="BM64" s="51"/>
      <c r="BN64" s="51"/>
      <c r="BO64" s="51"/>
      <c r="BP64" s="51">
        <f t="shared" si="62"/>
        <v>0</v>
      </c>
      <c r="BQ64" s="51"/>
      <c r="BR64" s="51"/>
      <c r="BS64" s="51"/>
      <c r="BT64" s="64"/>
      <c r="BU64" s="51"/>
      <c r="BV64" s="95"/>
      <c r="BW64" s="53" t="e">
        <f>BV64/BU64*100</f>
        <v>#DIV/0!</v>
      </c>
      <c r="BX64" s="64">
        <f t="shared" si="20"/>
        <v>0</v>
      </c>
      <c r="BY64" s="64"/>
      <c r="BZ64" s="64"/>
      <c r="CA64" s="64"/>
      <c r="CB64" s="64"/>
      <c r="CC64" s="64"/>
      <c r="CD64" s="64"/>
      <c r="CE64" s="64"/>
      <c r="CF64" s="64"/>
      <c r="CG64" s="140">
        <f t="shared" si="32"/>
        <v>0</v>
      </c>
      <c r="CH64" s="131">
        <f>R64+V64+Z64+AD64+BR64+BV64+F64+J64+N64+AL64+BZ64+AP64+AT64+AX64+BF64</f>
        <v>0</v>
      </c>
      <c r="CI64" s="142" t="e">
        <f t="shared" si="13"/>
        <v>#DIV/0!</v>
      </c>
      <c r="CJ64" s="142">
        <f t="shared" si="14"/>
        <v>0</v>
      </c>
      <c r="CL64" s="84">
        <f t="shared" si="16"/>
        <v>0</v>
      </c>
      <c r="CM64" s="79">
        <f t="shared" si="17"/>
        <v>0</v>
      </c>
      <c r="CO64" s="88">
        <f t="shared" si="15"/>
        <v>0</v>
      </c>
    </row>
    <row r="65" spans="1:179" ht="13.8">
      <c r="A65" s="64"/>
      <c r="B65" s="188" t="s">
        <v>120</v>
      </c>
      <c r="C65" s="189"/>
      <c r="D65" s="190"/>
      <c r="E65" s="51"/>
      <c r="F65" s="51"/>
      <c r="G65" s="51"/>
      <c r="H65" s="51">
        <f t="shared" si="68"/>
        <v>0</v>
      </c>
      <c r="I65" s="51"/>
      <c r="J65" s="51"/>
      <c r="K65" s="51"/>
      <c r="L65" s="64">
        <f t="shared" si="54"/>
        <v>0</v>
      </c>
      <c r="M65" s="51"/>
      <c r="N65" s="51"/>
      <c r="O65" s="51"/>
      <c r="P65" s="64">
        <f t="shared" si="22"/>
        <v>0</v>
      </c>
      <c r="Q65" s="51"/>
      <c r="R65" s="51"/>
      <c r="S65" s="51"/>
      <c r="T65" s="64">
        <f t="shared" si="69"/>
        <v>0</v>
      </c>
      <c r="U65" s="51"/>
      <c r="V65" s="51"/>
      <c r="W65" s="51"/>
      <c r="X65" s="64">
        <f t="shared" si="70"/>
        <v>0</v>
      </c>
      <c r="Y65" s="51"/>
      <c r="Z65" s="51"/>
      <c r="AA65" s="51"/>
      <c r="AB65" s="64">
        <f t="shared" si="52"/>
        <v>0</v>
      </c>
      <c r="AC65" s="51"/>
      <c r="AD65" s="51"/>
      <c r="AE65" s="51"/>
      <c r="AF65" s="64">
        <f t="shared" si="77"/>
        <v>0</v>
      </c>
      <c r="AG65" s="140">
        <f t="shared" si="3"/>
        <v>0</v>
      </c>
      <c r="AH65" s="142">
        <f t="shared" si="3"/>
        <v>0</v>
      </c>
      <c r="AI65" s="142" t="e">
        <f t="shared" si="59"/>
        <v>#DIV/0!</v>
      </c>
      <c r="AJ65" s="144">
        <f t="shared" si="25"/>
        <v>0</v>
      </c>
      <c r="AK65" s="51"/>
      <c r="AL65" s="51"/>
      <c r="AM65" s="51"/>
      <c r="AN65" s="51">
        <f t="shared" si="71"/>
        <v>0</v>
      </c>
      <c r="AO65" s="51"/>
      <c r="AP65" s="51"/>
      <c r="AQ65" s="51"/>
      <c r="AR65" s="51">
        <f t="shared" si="72"/>
        <v>0</v>
      </c>
      <c r="AS65" s="51"/>
      <c r="AT65" s="51"/>
      <c r="AU65" s="51"/>
      <c r="AV65" s="51">
        <f t="shared" si="61"/>
        <v>0</v>
      </c>
      <c r="AW65" s="51"/>
      <c r="AX65" s="51"/>
      <c r="AY65" s="51"/>
      <c r="AZ65" s="51">
        <f t="shared" si="73"/>
        <v>0</v>
      </c>
      <c r="BA65" s="140">
        <f t="shared" si="8"/>
        <v>0</v>
      </c>
      <c r="BB65" s="142">
        <f t="shared" si="8"/>
        <v>0</v>
      </c>
      <c r="BC65" s="142"/>
      <c r="BD65" s="142">
        <f t="shared" si="74"/>
        <v>0</v>
      </c>
      <c r="BE65" s="51"/>
      <c r="BF65" s="51"/>
      <c r="BG65" s="51"/>
      <c r="BH65" s="51">
        <f t="shared" si="75"/>
        <v>0</v>
      </c>
      <c r="BI65" s="51"/>
      <c r="BJ65" s="51"/>
      <c r="BK65" s="59" t="e">
        <f t="shared" si="67"/>
        <v>#DIV/0!</v>
      </c>
      <c r="BL65" s="51">
        <f t="shared" si="76"/>
        <v>0</v>
      </c>
      <c r="BM65" s="51"/>
      <c r="BN65" s="51"/>
      <c r="BO65" s="51"/>
      <c r="BP65" s="51">
        <f t="shared" si="62"/>
        <v>0</v>
      </c>
      <c r="BQ65" s="51"/>
      <c r="BR65" s="51"/>
      <c r="BS65" s="51"/>
      <c r="BT65" s="64">
        <f>BR65-BQ65</f>
        <v>0</v>
      </c>
      <c r="BU65" s="51">
        <v>180</v>
      </c>
      <c r="BV65" s="95"/>
      <c r="BW65" s="53">
        <f>BV65/BU65*100</f>
        <v>0</v>
      </c>
      <c r="BX65" s="64">
        <f t="shared" si="20"/>
        <v>-180</v>
      </c>
      <c r="BY65" s="64"/>
      <c r="BZ65" s="64"/>
      <c r="CA65" s="64"/>
      <c r="CB65" s="64"/>
      <c r="CC65" s="64">
        <v>252.35499999999999</v>
      </c>
      <c r="CD65" s="64"/>
      <c r="CE65" s="64"/>
      <c r="CF65" s="64"/>
      <c r="CG65" s="140">
        <f t="shared" si="32"/>
        <v>180</v>
      </c>
      <c r="CH65" s="131">
        <f>R65+V65+Z65+AD65+BR65+BV65+F65+J65+N65+AL65+BZ65+AP65+AT65+AX65+BF65+BJ65</f>
        <v>0</v>
      </c>
      <c r="CI65" s="142">
        <f t="shared" si="13"/>
        <v>0</v>
      </c>
      <c r="CJ65" s="142">
        <f t="shared" si="14"/>
        <v>-180</v>
      </c>
      <c r="CL65" s="84">
        <f t="shared" si="16"/>
        <v>0</v>
      </c>
      <c r="CM65" s="79">
        <f t="shared" si="17"/>
        <v>180</v>
      </c>
      <c r="CO65" s="88">
        <f t="shared" si="15"/>
        <v>0</v>
      </c>
    </row>
    <row r="66" spans="1:179" s="79" customFormat="1">
      <c r="A66" s="57"/>
      <c r="B66" s="158" t="s">
        <v>121</v>
      </c>
      <c r="C66" s="159"/>
      <c r="D66" s="160"/>
      <c r="E66" s="56">
        <f>E5+E51</f>
        <v>1663</v>
      </c>
      <c r="F66" s="41">
        <f>F5+F51</f>
        <v>0</v>
      </c>
      <c r="G66" s="56">
        <f>F66/E66*100</f>
        <v>0</v>
      </c>
      <c r="H66" s="56">
        <f>F66-E66</f>
        <v>-1663</v>
      </c>
      <c r="I66" s="56">
        <f>I5+I51</f>
        <v>3633</v>
      </c>
      <c r="J66" s="41">
        <f>J5+J51</f>
        <v>0</v>
      </c>
      <c r="K66" s="56">
        <f>J66/I66*100</f>
        <v>0</v>
      </c>
      <c r="L66" s="57">
        <f>J66-I66</f>
        <v>-3633</v>
      </c>
      <c r="M66" s="56">
        <f>M5+M51</f>
        <v>7168</v>
      </c>
      <c r="N66" s="41">
        <f>N5+N51</f>
        <v>0</v>
      </c>
      <c r="O66" s="57">
        <f>N66/M66*100</f>
        <v>0</v>
      </c>
      <c r="P66" s="57">
        <f t="shared" si="22"/>
        <v>-7168</v>
      </c>
      <c r="Q66" s="56">
        <f>Q5+Q51</f>
        <v>5755</v>
      </c>
      <c r="R66" s="41">
        <f>R5+R51</f>
        <v>0</v>
      </c>
      <c r="S66" s="56">
        <f>R66/Q66*100</f>
        <v>0</v>
      </c>
      <c r="T66" s="57">
        <f>R66-Q66</f>
        <v>-5755</v>
      </c>
      <c r="U66" s="56">
        <f>U5+U51</f>
        <v>1546</v>
      </c>
      <c r="V66" s="41">
        <f>V5+V51</f>
        <v>0</v>
      </c>
      <c r="W66" s="56">
        <f>V66/U66*100</f>
        <v>0</v>
      </c>
      <c r="X66" s="57">
        <f>V66-U66</f>
        <v>-1546</v>
      </c>
      <c r="Y66" s="56">
        <f>Y5+Y51</f>
        <v>4744</v>
      </c>
      <c r="Z66" s="41">
        <f>Z5+Z51</f>
        <v>0</v>
      </c>
      <c r="AA66" s="56">
        <f>Z66/Y66*100</f>
        <v>0</v>
      </c>
      <c r="AB66" s="57">
        <f>Z66-Y66</f>
        <v>-4744</v>
      </c>
      <c r="AC66" s="41">
        <f>AC5+AC51</f>
        <v>3633</v>
      </c>
      <c r="AD66" s="41">
        <f>AD5+AD51</f>
        <v>0</v>
      </c>
      <c r="AE66" s="56">
        <f>AD66/AC66*100</f>
        <v>0</v>
      </c>
      <c r="AF66" s="57">
        <f>AD66-AC66</f>
        <v>-3633</v>
      </c>
      <c r="AG66" s="140">
        <f>E66+I66+M66+Q66+U66+Y66+AC66</f>
        <v>28142</v>
      </c>
      <c r="AH66" s="146">
        <f>AH5+AH51</f>
        <v>0</v>
      </c>
      <c r="AI66" s="140">
        <f t="shared" si="59"/>
        <v>0</v>
      </c>
      <c r="AJ66" s="145">
        <f t="shared" si="25"/>
        <v>-28142</v>
      </c>
      <c r="AK66" s="56">
        <f>AK5+AK51</f>
        <v>520</v>
      </c>
      <c r="AL66" s="41">
        <f>AL5+AL51</f>
        <v>0</v>
      </c>
      <c r="AM66" s="56">
        <f>AL66/AK66*100</f>
        <v>0</v>
      </c>
      <c r="AN66" s="56">
        <f>AL66-AK66</f>
        <v>-520</v>
      </c>
      <c r="AO66" s="56">
        <f>AO5+AO51</f>
        <v>150</v>
      </c>
      <c r="AP66" s="41">
        <f>AP5+AP51</f>
        <v>0</v>
      </c>
      <c r="AQ66" s="56">
        <f>AP66/AO66*100</f>
        <v>0</v>
      </c>
      <c r="AR66" s="56">
        <f>AP66-AO66</f>
        <v>-150</v>
      </c>
      <c r="AS66" s="56">
        <f>AS5+AS51</f>
        <v>455</v>
      </c>
      <c r="AT66" s="41">
        <f>AT5+AT51</f>
        <v>0</v>
      </c>
      <c r="AU66" s="56">
        <f>AT66/AS66*100</f>
        <v>0</v>
      </c>
      <c r="AV66" s="56">
        <f>AT66-AS66</f>
        <v>-455</v>
      </c>
      <c r="AW66" s="56">
        <f>AW5+AW51</f>
        <v>455</v>
      </c>
      <c r="AX66" s="41">
        <f>AX5+AX51</f>
        <v>0</v>
      </c>
      <c r="AY66" s="56">
        <f>AX66/AW66*100</f>
        <v>0</v>
      </c>
      <c r="AZ66" s="56">
        <f>AX66-AW66</f>
        <v>-455</v>
      </c>
      <c r="BA66" s="140">
        <f>AK66+AO66+AS66+AW66</f>
        <v>1580</v>
      </c>
      <c r="BB66" s="146">
        <f>BB5+BB51</f>
        <v>0</v>
      </c>
      <c r="BC66" s="140">
        <f>BB66/BA66*100</f>
        <v>0</v>
      </c>
      <c r="BD66" s="140">
        <f>BB66-BA66</f>
        <v>-1580</v>
      </c>
      <c r="BE66" s="56">
        <f>BE5+BE51</f>
        <v>50</v>
      </c>
      <c r="BF66" s="56">
        <f>BF5+BF51</f>
        <v>3.6999999999999998E-2</v>
      </c>
      <c r="BG66" s="56">
        <f>BF66/BE66*100</f>
        <v>7.3999999999999996E-2</v>
      </c>
      <c r="BH66" s="56">
        <f>BF66-BE66</f>
        <v>-49.963000000000001</v>
      </c>
      <c r="BI66" s="56">
        <f>BI5+BI51</f>
        <v>55</v>
      </c>
      <c r="BJ66" s="56">
        <f>BJ5+BJ51</f>
        <v>0</v>
      </c>
      <c r="BK66" s="56">
        <f>BJ66/BI66*100</f>
        <v>0</v>
      </c>
      <c r="BL66" s="56">
        <f>BJ66-BI66</f>
        <v>-55</v>
      </c>
      <c r="BM66" s="56">
        <f>BM5+BM51</f>
        <v>55</v>
      </c>
      <c r="BN66" s="41">
        <f>BN5+BN51</f>
        <v>0</v>
      </c>
      <c r="BO66" s="56">
        <f>BN66/BM66*100</f>
        <v>0</v>
      </c>
      <c r="BP66" s="56">
        <f>BN66-BM66</f>
        <v>-55</v>
      </c>
      <c r="BQ66" s="41">
        <f>BQ5+BQ51</f>
        <v>64.8</v>
      </c>
      <c r="BR66" s="41">
        <f>BR5+BR51</f>
        <v>0</v>
      </c>
      <c r="BS66" s="56">
        <f>BR66/BQ66*100</f>
        <v>0</v>
      </c>
      <c r="BT66" s="57">
        <f>BR66-BQ66</f>
        <v>-64.8</v>
      </c>
      <c r="BU66" s="56">
        <f>BU5+BU51</f>
        <v>1500</v>
      </c>
      <c r="BV66" s="41">
        <f>BV5+BV51</f>
        <v>0</v>
      </c>
      <c r="BW66" s="58">
        <f>BV66/BU66*100</f>
        <v>0</v>
      </c>
      <c r="BX66" s="57">
        <f t="shared" si="20"/>
        <v>-1500</v>
      </c>
      <c r="BY66" s="56">
        <f>BY5+BY51</f>
        <v>35</v>
      </c>
      <c r="BZ66" s="41">
        <f>BZ5+BZ51</f>
        <v>0</v>
      </c>
      <c r="CA66" s="58">
        <f>BZ66/BY66*100</f>
        <v>0</v>
      </c>
      <c r="CB66" s="57">
        <f>BZ66-BY66</f>
        <v>-35</v>
      </c>
      <c r="CC66" s="41">
        <f>CC5+CC51</f>
        <v>789.48699999999997</v>
      </c>
      <c r="CD66" s="41">
        <f>CD5+CD51</f>
        <v>0</v>
      </c>
      <c r="CE66" s="58">
        <f>CD66/CC66*100</f>
        <v>0</v>
      </c>
      <c r="CF66" s="57">
        <f>CD66-CC66</f>
        <v>-789.48699999999997</v>
      </c>
      <c r="CG66" s="140">
        <f>AG66+BA66+BE66+BI66+BM66+BQ66+BU66+BY66</f>
        <v>31481.8</v>
      </c>
      <c r="CH66" s="146">
        <f>CH5+CH51</f>
        <v>3.6999999999999998E-2</v>
      </c>
      <c r="CI66" s="140">
        <f t="shared" si="13"/>
        <v>1.175282226556296E-4</v>
      </c>
      <c r="CJ66" s="140">
        <f t="shared" si="14"/>
        <v>-31481.762999999999</v>
      </c>
      <c r="CK66" s="75"/>
      <c r="CL66" s="79">
        <f t="shared" si="16"/>
        <v>3.6999999999999998E-2</v>
      </c>
      <c r="CM66" s="79">
        <f t="shared" si="17"/>
        <v>31481.800000000003</v>
      </c>
      <c r="CO66" s="79">
        <f>F66+J66+N66+R66+V66+Z66+AD66+AL66+AP66+AT66+AX66+BF66+BJ66+BN66+BR66+BV66+BZ66</f>
        <v>3.6999999999999998E-2</v>
      </c>
    </row>
    <row r="67" spans="1:179">
      <c r="S67" s="71"/>
      <c r="BU67" s="94"/>
      <c r="BV67" s="94"/>
      <c r="BX67" s="71"/>
      <c r="BY67" s="128"/>
      <c r="BZ67" s="128"/>
      <c r="CC67" s="128"/>
      <c r="CD67" s="128"/>
      <c r="CG67" s="71"/>
      <c r="CH67" s="71"/>
      <c r="CI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</row>
    <row r="68" spans="1:179">
      <c r="E68" s="94">
        <f>E66-E67</f>
        <v>1663</v>
      </c>
      <c r="F68" s="55">
        <f t="shared" ref="F68:AG68" si="78">F66-F67</f>
        <v>0</v>
      </c>
      <c r="G68" s="55">
        <f t="shared" si="78"/>
        <v>0</v>
      </c>
      <c r="H68" s="55">
        <f t="shared" si="78"/>
        <v>-1663</v>
      </c>
      <c r="I68" s="55">
        <f>I66-I67</f>
        <v>3633</v>
      </c>
      <c r="J68" s="55">
        <f>J66-J67</f>
        <v>0</v>
      </c>
      <c r="K68" s="55">
        <f t="shared" si="78"/>
        <v>0</v>
      </c>
      <c r="L68" s="55">
        <f t="shared" si="78"/>
        <v>-3633</v>
      </c>
      <c r="M68" s="55">
        <f>M66-M67</f>
        <v>7168</v>
      </c>
      <c r="N68" s="55">
        <f>N66-N67</f>
        <v>0</v>
      </c>
      <c r="O68" s="55">
        <f t="shared" si="78"/>
        <v>0</v>
      </c>
      <c r="P68" s="55">
        <f t="shared" si="78"/>
        <v>-7168</v>
      </c>
      <c r="Q68" s="55">
        <f>Q66-Q67</f>
        <v>5755</v>
      </c>
      <c r="R68" s="55">
        <f>R66-R67</f>
        <v>0</v>
      </c>
      <c r="S68" s="55">
        <f t="shared" si="78"/>
        <v>0</v>
      </c>
      <c r="T68" s="55">
        <f t="shared" si="78"/>
        <v>-5755</v>
      </c>
      <c r="U68" s="94">
        <f>U66-U67</f>
        <v>1546</v>
      </c>
      <c r="V68" s="55">
        <f>V66-V67</f>
        <v>0</v>
      </c>
      <c r="W68" s="55">
        <f t="shared" si="78"/>
        <v>0</v>
      </c>
      <c r="X68" s="55">
        <f t="shared" si="78"/>
        <v>-1546</v>
      </c>
      <c r="Y68" s="55">
        <f>Y66-Y67</f>
        <v>4744</v>
      </c>
      <c r="Z68" s="55">
        <f>Z66-Z67</f>
        <v>0</v>
      </c>
      <c r="AA68" s="55">
        <f t="shared" si="78"/>
        <v>0</v>
      </c>
      <c r="AB68" s="55">
        <f t="shared" si="78"/>
        <v>-4744</v>
      </c>
      <c r="AC68" s="94">
        <f>AC66-AC67</f>
        <v>3633</v>
      </c>
      <c r="AD68" s="55">
        <f>AD66-AD67</f>
        <v>0</v>
      </c>
      <c r="AE68" s="55">
        <f t="shared" si="78"/>
        <v>0</v>
      </c>
      <c r="AF68" s="55">
        <f t="shared" si="78"/>
        <v>-3633</v>
      </c>
      <c r="AG68" s="94">
        <f t="shared" si="78"/>
        <v>28142</v>
      </c>
      <c r="AH68" s="55">
        <f>AH66-AH67</f>
        <v>0</v>
      </c>
      <c r="BA68" s="94">
        <f>BA66-BA67</f>
        <v>1580</v>
      </c>
      <c r="BB68" s="55">
        <f>BB66-BB67</f>
        <v>0</v>
      </c>
      <c r="BF68" s="55">
        <f>BF66-BF67</f>
        <v>3.6999999999999998E-2</v>
      </c>
      <c r="BJ68" s="55">
        <f>BJ66-BJ67</f>
        <v>0</v>
      </c>
      <c r="BN68" s="55">
        <f>BN66-BN67</f>
        <v>0</v>
      </c>
      <c r="BQ68" s="55">
        <f>BQ66-BQ67</f>
        <v>64.8</v>
      </c>
      <c r="BR68" s="55">
        <f>BR66-BR67</f>
        <v>0</v>
      </c>
      <c r="BU68" s="55">
        <f>BU66-BU67</f>
        <v>1500</v>
      </c>
      <c r="BV68" s="55">
        <f>BV66-BV67</f>
        <v>0</v>
      </c>
      <c r="BX68" s="71"/>
      <c r="BZ68" s="55">
        <f>BZ66-BZ67</f>
        <v>0</v>
      </c>
      <c r="CD68" s="55">
        <f>CD66-CD67</f>
        <v>0</v>
      </c>
      <c r="CG68" s="55">
        <v>26679.7</v>
      </c>
      <c r="CH68" s="55">
        <v>26556.9</v>
      </c>
      <c r="CJ68" s="55">
        <f>F66+J66+N66+R66+V66+Z66+AD66+AL66+AP66+AT66+AX66+BF66+BJ66+BN66+BR66+BV66+BZ66</f>
        <v>3.6999999999999998E-2</v>
      </c>
      <c r="CK68" s="55">
        <f>G66+K66+O66+S66+W66+AA66+AE66+AM66+AQ66+AU66+AY66+BG66+BK66+BO66+BS66+BW66+CA66</f>
        <v>7.3999999999999996E-2</v>
      </c>
      <c r="CL68" s="55">
        <f>H66+L66+P66+T66+X66+AB66+AF66+AN66+AR66+AV66+AZ66+BH66+BL66+BP66+BT66+BX66+CB66</f>
        <v>-31481.762999999999</v>
      </c>
      <c r="CM68" s="55">
        <f>I66+M66+Q66+U66+Y66+AC66+AG66+AO66+AS66+AW66+BA66+BI66+BM66+BQ66+BU66+BY66+CG66</f>
        <v>90452.6</v>
      </c>
      <c r="CN68" s="55">
        <f>J66+N66+R66+V66+Z66+AD66+AH66+AP66+AT66+AX66+BB66+BJ66+BN66+BR66+BV66+BZ66+CH66</f>
        <v>3.6999999999999998E-2</v>
      </c>
      <c r="CO68" s="55">
        <f>K66+O66+S66+W66+AA66+AE66+AI66+AQ66+AU66+AY66+BC66+BK66+BO66+BS66+BW66+CA66+CI66</f>
        <v>1.175282226556296E-4</v>
      </c>
    </row>
    <row r="69" spans="1:179">
      <c r="BX69" s="71"/>
      <c r="CG69" s="55">
        <f>AG66+BA66+BE66+BQ66+BU66+BY66+BI66+BM66</f>
        <v>31481.8</v>
      </c>
      <c r="CH69" s="55">
        <f>AH66+BB66+BF66+BR66+BV66+BZ66+BJ66+BN66</f>
        <v>3.6999999999999998E-2</v>
      </c>
    </row>
    <row r="70" spans="1:179">
      <c r="AG70" s="55">
        <f>AG66+BA66+BE66+BI66+BM66</f>
        <v>29882</v>
      </c>
      <c r="BX70" s="71"/>
      <c r="CG70" s="55">
        <f>CG66-CG69</f>
        <v>0</v>
      </c>
      <c r="CH70" s="55">
        <f>CH66-CH69</f>
        <v>0</v>
      </c>
    </row>
    <row r="71" spans="1:179">
      <c r="BT71" s="55">
        <f>BQ66+BU66+BY66</f>
        <v>1599.8</v>
      </c>
      <c r="BX71" s="71"/>
      <c r="CG71" s="130">
        <v>23605.599999999999</v>
      </c>
    </row>
    <row r="72" spans="1:179">
      <c r="AF72" s="55">
        <f>AG66+BA66+BE66+BI66+BM66</f>
        <v>29882</v>
      </c>
      <c r="AG72" s="133">
        <f>AH66+BB66+BF66+BJ66+BN66</f>
        <v>3.6999999999999998E-2</v>
      </c>
      <c r="AH72" s="55">
        <f>AI66+BC66+BG66+BK66+BO66</f>
        <v>7.3999999999999996E-2</v>
      </c>
      <c r="BX72" s="71"/>
      <c r="CG72" s="55">
        <f>CG71-CG66</f>
        <v>-7876.2000000000007</v>
      </c>
      <c r="CH72" s="55">
        <f>CH68-CH66</f>
        <v>26556.863000000001</v>
      </c>
    </row>
    <row r="73" spans="1:179">
      <c r="BX73" s="71"/>
    </row>
    <row r="74" spans="1:179">
      <c r="BX74" s="71"/>
    </row>
    <row r="75" spans="1:179">
      <c r="BX75" s="71"/>
    </row>
    <row r="76" spans="1:179">
      <c r="BX76" s="71"/>
    </row>
    <row r="77" spans="1:179">
      <c r="BX77" s="71"/>
    </row>
    <row r="78" spans="1:179">
      <c r="BX78" s="71"/>
    </row>
    <row r="79" spans="1:179">
      <c r="BX79" s="71"/>
    </row>
    <row r="80" spans="1:179">
      <c r="BX80" s="71"/>
    </row>
    <row r="81" spans="76:76">
      <c r="BX81" s="71"/>
    </row>
    <row r="82" spans="76:76">
      <c r="BX82" s="71"/>
    </row>
    <row r="83" spans="76:76">
      <c r="BX83" s="71"/>
    </row>
    <row r="84" spans="76:76">
      <c r="BX84" s="71"/>
    </row>
    <row r="85" spans="76:76">
      <c r="BX85" s="71"/>
    </row>
    <row r="86" spans="76:76">
      <c r="BX86" s="71"/>
    </row>
    <row r="87" spans="76:76">
      <c r="BX87" s="71"/>
    </row>
    <row r="88" spans="76:76">
      <c r="BX88" s="71"/>
    </row>
    <row r="89" spans="76:76">
      <c r="BX89" s="71"/>
    </row>
    <row r="90" spans="76:76">
      <c r="BX90" s="71"/>
    </row>
    <row r="91" spans="76:76">
      <c r="BX91" s="71"/>
    </row>
    <row r="92" spans="76:76">
      <c r="BX92" s="71"/>
    </row>
    <row r="93" spans="76:76">
      <c r="BX93" s="71"/>
    </row>
    <row r="94" spans="76:76">
      <c r="BX94" s="71"/>
    </row>
    <row r="95" spans="76:76">
      <c r="BX95" s="71"/>
    </row>
    <row r="96" spans="76:76">
      <c r="BX96" s="71"/>
    </row>
    <row r="97" spans="76:76">
      <c r="BX97" s="71"/>
    </row>
    <row r="98" spans="76:76">
      <c r="BX98" s="71"/>
    </row>
    <row r="99" spans="76:76">
      <c r="BX99" s="71"/>
    </row>
    <row r="100" spans="76:76">
      <c r="BX100" s="71"/>
    </row>
    <row r="101" spans="76:76">
      <c r="BX101" s="71"/>
    </row>
    <row r="102" spans="76:76">
      <c r="BX102" s="71"/>
    </row>
    <row r="103" spans="76:76">
      <c r="BX103" s="71"/>
    </row>
    <row r="104" spans="76:76">
      <c r="BX104" s="71"/>
    </row>
    <row r="105" spans="76:76">
      <c r="BX105" s="71"/>
    </row>
    <row r="106" spans="76:76">
      <c r="BX106" s="71"/>
    </row>
    <row r="107" spans="76:76">
      <c r="BX107" s="71"/>
    </row>
    <row r="108" spans="76:76">
      <c r="BX108" s="71"/>
    </row>
    <row r="109" spans="76:76">
      <c r="BX109" s="71"/>
    </row>
    <row r="110" spans="76:76">
      <c r="BX110" s="71"/>
    </row>
    <row r="111" spans="76:76">
      <c r="BX111" s="71"/>
    </row>
    <row r="112" spans="76:76">
      <c r="BX112" s="71"/>
    </row>
    <row r="113" spans="76:76">
      <c r="BX113" s="71"/>
    </row>
    <row r="114" spans="76:76">
      <c r="BX114" s="71"/>
    </row>
    <row r="115" spans="76:76">
      <c r="BX115" s="71"/>
    </row>
    <row r="116" spans="76:76">
      <c r="BX116" s="71"/>
    </row>
    <row r="117" spans="76:76">
      <c r="BX117" s="71"/>
    </row>
    <row r="118" spans="76:76">
      <c r="BX118" s="71"/>
    </row>
    <row r="119" spans="76:76">
      <c r="BX119" s="71"/>
    </row>
    <row r="120" spans="76:76">
      <c r="BX120" s="71"/>
    </row>
    <row r="121" spans="76:76">
      <c r="BX121" s="71"/>
    </row>
    <row r="122" spans="76:76">
      <c r="BX122" s="71"/>
    </row>
    <row r="123" spans="76:76">
      <c r="BX123" s="71"/>
    </row>
    <row r="124" spans="76:76">
      <c r="BX124" s="71"/>
    </row>
    <row r="125" spans="76:76">
      <c r="BX125" s="71"/>
    </row>
    <row r="126" spans="76:76">
      <c r="BX126" s="71"/>
    </row>
    <row r="127" spans="76:76">
      <c r="BX127" s="71"/>
    </row>
    <row r="128" spans="76:76">
      <c r="BX128" s="71"/>
    </row>
    <row r="129" spans="76:76">
      <c r="BX129" s="71"/>
    </row>
    <row r="130" spans="76:76">
      <c r="BX130" s="71"/>
    </row>
    <row r="131" spans="76:76">
      <c r="BX131" s="71"/>
    </row>
    <row r="132" spans="76:76">
      <c r="BX132" s="71"/>
    </row>
    <row r="133" spans="76:76">
      <c r="BX133" s="71"/>
    </row>
    <row r="134" spans="76:76">
      <c r="BX134" s="71"/>
    </row>
    <row r="135" spans="76:76">
      <c r="BX135" s="71"/>
    </row>
    <row r="136" spans="76:76">
      <c r="BX136" s="71"/>
    </row>
    <row r="137" spans="76:76">
      <c r="BX137" s="71"/>
    </row>
    <row r="138" spans="76:76">
      <c r="BX138" s="71"/>
    </row>
    <row r="139" spans="76:76">
      <c r="BX139" s="71"/>
    </row>
    <row r="140" spans="76:76">
      <c r="BX140" s="71"/>
    </row>
    <row r="141" spans="76:76">
      <c r="BX141" s="71"/>
    </row>
    <row r="142" spans="76:76">
      <c r="BX142" s="71"/>
    </row>
    <row r="143" spans="76:76">
      <c r="BX143" s="71"/>
    </row>
    <row r="144" spans="76:76">
      <c r="BX144" s="71"/>
    </row>
    <row r="145" spans="76:76">
      <c r="BX145" s="71"/>
    </row>
    <row r="146" spans="76:76">
      <c r="BX146" s="71"/>
    </row>
    <row r="147" spans="76:76">
      <c r="BX147" s="71"/>
    </row>
    <row r="148" spans="76:76">
      <c r="BX148" s="71"/>
    </row>
    <row r="149" spans="76:76">
      <c r="BX149" s="71"/>
    </row>
    <row r="150" spans="76:76">
      <c r="BX150" s="71"/>
    </row>
    <row r="151" spans="76:76">
      <c r="BX151" s="71"/>
    </row>
    <row r="152" spans="76:76">
      <c r="BX152" s="71"/>
    </row>
    <row r="153" spans="76:76">
      <c r="BX153" s="71"/>
    </row>
    <row r="154" spans="76:76">
      <c r="BX154" s="71"/>
    </row>
    <row r="155" spans="76:76">
      <c r="BX155" s="71"/>
    </row>
    <row r="156" spans="76:76">
      <c r="BX156" s="71"/>
    </row>
    <row r="157" spans="76:76">
      <c r="BX157" s="71"/>
    </row>
    <row r="158" spans="76:76">
      <c r="BX158" s="71"/>
    </row>
    <row r="159" spans="76:76">
      <c r="BX159" s="71"/>
    </row>
    <row r="160" spans="76:76">
      <c r="BX160" s="71"/>
    </row>
    <row r="161" spans="76:76">
      <c r="BX161" s="71"/>
    </row>
    <row r="162" spans="76:76">
      <c r="BX162" s="71"/>
    </row>
    <row r="163" spans="76:76">
      <c r="BX163" s="71"/>
    </row>
    <row r="164" spans="76:76">
      <c r="BX164" s="71"/>
    </row>
    <row r="165" spans="76:76">
      <c r="BX165" s="71"/>
    </row>
    <row r="166" spans="76:76">
      <c r="BX166" s="71"/>
    </row>
    <row r="167" spans="76:76">
      <c r="BX167" s="71"/>
    </row>
    <row r="168" spans="76:76">
      <c r="BX168" s="71"/>
    </row>
    <row r="169" spans="76:76">
      <c r="BX169" s="71"/>
    </row>
    <row r="170" spans="76:76">
      <c r="BX170" s="71"/>
    </row>
    <row r="171" spans="76:76">
      <c r="BX171" s="71"/>
    </row>
    <row r="172" spans="76:76">
      <c r="BX172" s="71"/>
    </row>
    <row r="173" spans="76:76">
      <c r="BX173" s="71"/>
    </row>
    <row r="174" spans="76:76">
      <c r="BX174" s="71"/>
    </row>
    <row r="175" spans="76:76">
      <c r="BX175" s="71"/>
    </row>
    <row r="176" spans="76:76">
      <c r="BX176" s="71"/>
    </row>
    <row r="177" spans="76:76">
      <c r="BX177" s="71"/>
    </row>
    <row r="178" spans="76:76">
      <c r="BX178" s="71"/>
    </row>
    <row r="179" spans="76:76">
      <c r="BX179" s="71"/>
    </row>
    <row r="180" spans="76:76">
      <c r="BX180" s="71"/>
    </row>
    <row r="181" spans="76:76">
      <c r="BX181" s="71"/>
    </row>
    <row r="182" spans="76:76">
      <c r="BX182" s="71"/>
    </row>
    <row r="183" spans="76:76">
      <c r="BX183" s="71"/>
    </row>
    <row r="184" spans="76:76">
      <c r="BX184" s="71"/>
    </row>
    <row r="185" spans="76:76">
      <c r="BX185" s="71"/>
    </row>
    <row r="186" spans="76:76">
      <c r="BX186" s="71"/>
    </row>
    <row r="187" spans="76:76">
      <c r="BX187" s="71"/>
    </row>
    <row r="188" spans="76:76">
      <c r="BX188" s="71"/>
    </row>
    <row r="189" spans="76:76">
      <c r="BX189" s="71"/>
    </row>
    <row r="190" spans="76:76">
      <c r="BX190" s="71"/>
    </row>
    <row r="191" spans="76:76">
      <c r="BX191" s="71"/>
    </row>
    <row r="192" spans="76:76">
      <c r="BX192" s="71"/>
    </row>
    <row r="193" spans="76:76">
      <c r="BX193" s="71"/>
    </row>
    <row r="194" spans="76:76">
      <c r="BX194" s="71"/>
    </row>
    <row r="195" spans="76:76">
      <c r="BX195" s="71"/>
    </row>
    <row r="196" spans="76:76">
      <c r="BX196" s="71"/>
    </row>
    <row r="197" spans="76:76">
      <c r="BX197" s="71"/>
    </row>
    <row r="198" spans="76:76">
      <c r="BX198" s="71"/>
    </row>
    <row r="199" spans="76:76">
      <c r="BX199" s="71"/>
    </row>
    <row r="200" spans="76:76">
      <c r="BX200" s="71"/>
    </row>
    <row r="201" spans="76:76">
      <c r="BX201" s="71"/>
    </row>
    <row r="202" spans="76:76">
      <c r="BX202" s="71"/>
    </row>
    <row r="203" spans="76:76">
      <c r="BX203" s="71"/>
    </row>
    <row r="204" spans="76:76">
      <c r="BX204" s="71"/>
    </row>
    <row r="205" spans="76:76">
      <c r="BX205" s="71"/>
    </row>
    <row r="206" spans="76:76">
      <c r="BX206" s="71"/>
    </row>
    <row r="207" spans="76:76">
      <c r="BX207" s="71"/>
    </row>
    <row r="208" spans="76:76">
      <c r="BX208" s="71"/>
    </row>
    <row r="209" spans="76:76">
      <c r="BX209" s="71"/>
    </row>
    <row r="210" spans="76:76">
      <c r="BX210" s="71"/>
    </row>
    <row r="211" spans="76:76">
      <c r="BX211" s="71"/>
    </row>
    <row r="212" spans="76:76">
      <c r="BX212" s="71"/>
    </row>
    <row r="213" spans="76:76">
      <c r="BX213" s="71"/>
    </row>
    <row r="214" spans="76:76">
      <c r="BX214" s="71"/>
    </row>
    <row r="215" spans="76:76">
      <c r="BX215" s="71"/>
    </row>
    <row r="216" spans="76:76">
      <c r="BX216" s="71"/>
    </row>
    <row r="217" spans="76:76">
      <c r="BX217" s="71"/>
    </row>
    <row r="218" spans="76:76">
      <c r="BX218" s="71"/>
    </row>
    <row r="219" spans="76:76">
      <c r="BX219" s="71"/>
    </row>
    <row r="220" spans="76:76">
      <c r="BX220" s="71"/>
    </row>
    <row r="221" spans="76:76">
      <c r="BX221" s="71"/>
    </row>
    <row r="222" spans="76:76">
      <c r="BX222" s="71"/>
    </row>
    <row r="223" spans="76:76">
      <c r="BX223" s="71"/>
    </row>
    <row r="224" spans="76:76">
      <c r="BX224" s="71"/>
    </row>
    <row r="225" spans="76:76">
      <c r="BX225" s="71"/>
    </row>
    <row r="226" spans="76:76">
      <c r="BX226" s="71"/>
    </row>
    <row r="227" spans="76:76">
      <c r="BX227" s="71"/>
    </row>
    <row r="228" spans="76:76">
      <c r="BX228" s="71"/>
    </row>
    <row r="229" spans="76:76">
      <c r="BX229" s="71"/>
    </row>
    <row r="230" spans="76:76">
      <c r="BX230" s="71"/>
    </row>
    <row r="231" spans="76:76">
      <c r="BX231" s="71"/>
    </row>
    <row r="232" spans="76:76">
      <c r="BX232" s="71"/>
    </row>
    <row r="233" spans="76:76">
      <c r="BX233" s="71"/>
    </row>
    <row r="234" spans="76:76">
      <c r="BX234" s="71"/>
    </row>
    <row r="235" spans="76:76">
      <c r="BX235" s="71"/>
    </row>
    <row r="236" spans="76:76">
      <c r="BX236" s="71"/>
    </row>
    <row r="237" spans="76:76">
      <c r="BX237" s="71"/>
    </row>
    <row r="238" spans="76:76">
      <c r="BX238" s="71"/>
    </row>
    <row r="239" spans="76:76">
      <c r="BX239" s="71"/>
    </row>
    <row r="240" spans="76:76">
      <c r="BX240" s="71"/>
    </row>
    <row r="241" spans="76:76">
      <c r="BX241" s="71"/>
    </row>
    <row r="242" spans="76:76">
      <c r="BX242" s="71"/>
    </row>
    <row r="243" spans="76:76">
      <c r="BX243" s="71"/>
    </row>
    <row r="244" spans="76:76">
      <c r="BX244" s="71"/>
    </row>
    <row r="245" spans="76:76">
      <c r="BX245" s="71"/>
    </row>
    <row r="246" spans="76:76">
      <c r="BX246" s="71"/>
    </row>
    <row r="247" spans="76:76">
      <c r="BX247" s="71"/>
    </row>
    <row r="248" spans="76:76">
      <c r="BX248" s="71"/>
    </row>
    <row r="249" spans="76:76">
      <c r="BX249" s="71"/>
    </row>
    <row r="250" spans="76:76">
      <c r="BX250" s="71"/>
    </row>
    <row r="251" spans="76:76">
      <c r="BX251" s="71"/>
    </row>
    <row r="252" spans="76:76">
      <c r="BX252" s="71"/>
    </row>
    <row r="253" spans="76:76">
      <c r="BX253" s="71"/>
    </row>
    <row r="254" spans="76:76">
      <c r="BX254" s="71"/>
    </row>
    <row r="255" spans="76:76">
      <c r="BX255" s="71"/>
    </row>
    <row r="256" spans="76:76">
      <c r="BX256" s="71"/>
    </row>
    <row r="257" spans="76:76">
      <c r="BX257" s="71"/>
    </row>
    <row r="258" spans="76:76">
      <c r="BX258" s="71"/>
    </row>
    <row r="259" spans="76:76">
      <c r="BX259" s="71"/>
    </row>
    <row r="260" spans="76:76">
      <c r="BX260" s="71"/>
    </row>
    <row r="261" spans="76:76">
      <c r="BX261" s="71"/>
    </row>
    <row r="262" spans="76:76">
      <c r="BX262" s="71"/>
    </row>
    <row r="263" spans="76:76">
      <c r="BX263" s="71"/>
    </row>
    <row r="264" spans="76:76">
      <c r="BX264" s="71"/>
    </row>
    <row r="265" spans="76:76">
      <c r="BX265" s="71"/>
    </row>
    <row r="266" spans="76:76">
      <c r="BX266" s="71"/>
    </row>
    <row r="267" spans="76:76">
      <c r="BX267" s="71"/>
    </row>
    <row r="268" spans="76:76">
      <c r="BX268" s="71"/>
    </row>
    <row r="269" spans="76:76">
      <c r="BX269" s="71"/>
    </row>
    <row r="270" spans="76:76">
      <c r="BX270" s="71"/>
    </row>
    <row r="271" spans="76:76">
      <c r="BX271" s="71"/>
    </row>
    <row r="272" spans="76:76">
      <c r="BX272" s="71"/>
    </row>
    <row r="273" spans="76:76">
      <c r="BX273" s="71"/>
    </row>
    <row r="274" spans="76:76">
      <c r="BX274" s="71"/>
    </row>
    <row r="275" spans="76:76">
      <c r="BX275" s="71"/>
    </row>
    <row r="276" spans="76:76">
      <c r="BX276" s="71"/>
    </row>
    <row r="277" spans="76:76">
      <c r="BX277" s="71"/>
    </row>
    <row r="278" spans="76:76">
      <c r="BX278" s="71"/>
    </row>
    <row r="279" spans="76:76">
      <c r="BX279" s="71"/>
    </row>
    <row r="280" spans="76:76">
      <c r="BX280" s="71"/>
    </row>
    <row r="281" spans="76:76">
      <c r="BX281" s="71"/>
    </row>
    <row r="282" spans="76:76">
      <c r="BX282" s="71"/>
    </row>
    <row r="283" spans="76:76">
      <c r="BX283" s="71"/>
    </row>
    <row r="284" spans="76:76">
      <c r="BX284" s="71"/>
    </row>
    <row r="285" spans="76:76">
      <c r="BX285" s="71"/>
    </row>
    <row r="286" spans="76:76">
      <c r="BX286" s="71"/>
    </row>
    <row r="287" spans="76:76">
      <c r="BX287" s="71"/>
    </row>
    <row r="288" spans="76:76">
      <c r="BX288" s="71"/>
    </row>
    <row r="289" spans="76:76">
      <c r="BX289" s="71"/>
    </row>
    <row r="290" spans="76:76">
      <c r="BX290" s="71"/>
    </row>
    <row r="291" spans="76:76">
      <c r="BX291" s="71"/>
    </row>
    <row r="292" spans="76:76">
      <c r="BX292" s="71"/>
    </row>
    <row r="293" spans="76:76">
      <c r="BX293" s="71"/>
    </row>
    <row r="294" spans="76:76">
      <c r="BX294" s="71"/>
    </row>
    <row r="295" spans="76:76">
      <c r="BX295" s="71"/>
    </row>
    <row r="296" spans="76:76">
      <c r="BX296" s="71"/>
    </row>
    <row r="297" spans="76:76">
      <c r="BX297" s="71"/>
    </row>
    <row r="298" spans="76:76">
      <c r="BX298" s="71"/>
    </row>
    <row r="299" spans="76:76">
      <c r="BX299" s="71"/>
    </row>
    <row r="300" spans="76:76">
      <c r="BX300" s="71"/>
    </row>
    <row r="301" spans="76:76">
      <c r="BX301" s="71"/>
    </row>
    <row r="302" spans="76:76">
      <c r="BX302" s="71"/>
    </row>
    <row r="303" spans="76:76">
      <c r="BX303" s="71"/>
    </row>
    <row r="304" spans="76:76">
      <c r="BX304" s="71"/>
    </row>
    <row r="305" spans="76:76">
      <c r="BX305" s="71"/>
    </row>
    <row r="306" spans="76:76">
      <c r="BX306" s="71"/>
    </row>
    <row r="307" spans="76:76">
      <c r="BX307" s="71"/>
    </row>
    <row r="308" spans="76:76">
      <c r="BX308" s="71"/>
    </row>
    <row r="309" spans="76:76">
      <c r="BX309" s="71"/>
    </row>
    <row r="310" spans="76:76">
      <c r="BX310" s="71"/>
    </row>
    <row r="311" spans="76:76">
      <c r="BX311" s="71"/>
    </row>
    <row r="312" spans="76:76">
      <c r="BX312" s="71"/>
    </row>
    <row r="313" spans="76:76">
      <c r="BX313" s="71"/>
    </row>
    <row r="314" spans="76:76">
      <c r="BX314" s="71"/>
    </row>
    <row r="315" spans="76:76">
      <c r="BX315" s="71"/>
    </row>
    <row r="316" spans="76:76">
      <c r="BX316" s="71"/>
    </row>
    <row r="317" spans="76:76">
      <c r="BX317" s="71"/>
    </row>
    <row r="318" spans="76:76">
      <c r="BX318" s="71"/>
    </row>
    <row r="319" spans="76:76">
      <c r="BX319" s="71"/>
    </row>
    <row r="320" spans="76:76">
      <c r="BX320" s="71"/>
    </row>
    <row r="321" spans="76:76">
      <c r="BX321" s="71"/>
    </row>
    <row r="322" spans="76:76">
      <c r="BX322" s="71"/>
    </row>
    <row r="323" spans="76:76">
      <c r="BX323" s="71"/>
    </row>
    <row r="324" spans="76:76">
      <c r="BX324" s="71"/>
    </row>
    <row r="325" spans="76:76">
      <c r="BX325" s="71"/>
    </row>
    <row r="326" spans="76:76">
      <c r="BX326" s="71"/>
    </row>
    <row r="327" spans="76:76">
      <c r="BX327" s="71"/>
    </row>
    <row r="328" spans="76:76">
      <c r="BX328" s="71"/>
    </row>
    <row r="329" spans="76:76">
      <c r="BX329" s="71"/>
    </row>
    <row r="330" spans="76:76">
      <c r="BX330" s="71"/>
    </row>
    <row r="331" spans="76:76">
      <c r="BX331" s="71"/>
    </row>
    <row r="332" spans="76:76">
      <c r="BX332" s="71"/>
    </row>
    <row r="333" spans="76:76">
      <c r="BX333" s="71"/>
    </row>
    <row r="334" spans="76:76">
      <c r="BX334" s="71"/>
    </row>
    <row r="335" spans="76:76">
      <c r="BX335" s="71"/>
    </row>
    <row r="336" spans="76:76">
      <c r="BX336" s="71"/>
    </row>
    <row r="337" spans="76:76">
      <c r="BX337" s="71"/>
    </row>
    <row r="338" spans="76:76">
      <c r="BX338" s="71"/>
    </row>
    <row r="339" spans="76:76">
      <c r="BX339" s="71"/>
    </row>
    <row r="340" spans="76:76">
      <c r="BX340" s="71"/>
    </row>
    <row r="341" spans="76:76">
      <c r="BX341" s="71"/>
    </row>
    <row r="342" spans="76:76">
      <c r="BX342" s="71"/>
    </row>
    <row r="343" spans="76:76">
      <c r="BX343" s="71"/>
    </row>
    <row r="344" spans="76:76">
      <c r="BX344" s="71"/>
    </row>
    <row r="345" spans="76:76">
      <c r="BX345" s="71"/>
    </row>
    <row r="346" spans="76:76">
      <c r="BX346" s="71"/>
    </row>
    <row r="347" spans="76:76">
      <c r="BX347" s="71"/>
    </row>
    <row r="348" spans="76:76">
      <c r="BX348" s="71"/>
    </row>
    <row r="349" spans="76:76">
      <c r="BX349" s="71"/>
    </row>
    <row r="350" spans="76:76">
      <c r="BX350" s="71"/>
    </row>
    <row r="351" spans="76:76">
      <c r="BX351" s="71"/>
    </row>
    <row r="352" spans="76:76">
      <c r="BX352" s="71"/>
    </row>
    <row r="353" spans="76:76">
      <c r="BX353" s="71"/>
    </row>
    <row r="354" spans="76:76">
      <c r="BX354" s="71"/>
    </row>
    <row r="355" spans="76:76">
      <c r="BX355" s="71"/>
    </row>
    <row r="356" spans="76:76">
      <c r="BX356" s="71"/>
    </row>
    <row r="357" spans="76:76">
      <c r="BX357" s="71"/>
    </row>
    <row r="358" spans="76:76">
      <c r="BX358" s="71"/>
    </row>
    <row r="359" spans="76:76">
      <c r="BX359" s="71"/>
    </row>
    <row r="360" spans="76:76">
      <c r="BX360" s="71"/>
    </row>
    <row r="361" spans="76:76">
      <c r="BX361" s="71"/>
    </row>
    <row r="362" spans="76:76">
      <c r="BX362" s="71"/>
    </row>
    <row r="363" spans="76:76">
      <c r="BX363" s="71"/>
    </row>
    <row r="364" spans="76:76">
      <c r="BX364" s="71"/>
    </row>
    <row r="365" spans="76:76">
      <c r="BX365" s="71"/>
    </row>
    <row r="366" spans="76:76">
      <c r="BX366" s="71"/>
    </row>
    <row r="367" spans="76:76">
      <c r="BX367" s="71"/>
    </row>
    <row r="368" spans="76:76">
      <c r="BX368" s="71"/>
    </row>
    <row r="369" spans="76:76">
      <c r="BX369" s="71"/>
    </row>
    <row r="370" spans="76:76">
      <c r="BX370" s="71"/>
    </row>
    <row r="371" spans="76:76">
      <c r="BX371" s="71"/>
    </row>
    <row r="372" spans="76:76">
      <c r="BX372" s="71"/>
    </row>
    <row r="373" spans="76:76">
      <c r="BX373" s="71"/>
    </row>
    <row r="374" spans="76:76">
      <c r="BX374" s="71"/>
    </row>
    <row r="375" spans="76:76">
      <c r="BX375" s="71"/>
    </row>
    <row r="376" spans="76:76">
      <c r="BX376" s="71"/>
    </row>
    <row r="377" spans="76:76">
      <c r="BX377" s="71"/>
    </row>
    <row r="378" spans="76:76">
      <c r="BX378" s="71"/>
    </row>
    <row r="379" spans="76:76">
      <c r="BX379" s="71"/>
    </row>
    <row r="380" spans="76:76">
      <c r="BX380" s="71"/>
    </row>
    <row r="381" spans="76:76">
      <c r="BX381" s="71"/>
    </row>
    <row r="382" spans="76:76">
      <c r="BX382" s="71"/>
    </row>
    <row r="383" spans="76:76">
      <c r="BX383" s="71"/>
    </row>
    <row r="384" spans="76:76">
      <c r="BX384" s="71"/>
    </row>
    <row r="385" spans="76:76">
      <c r="BX385" s="71"/>
    </row>
    <row r="386" spans="76:76">
      <c r="BX386" s="71"/>
    </row>
    <row r="387" spans="76:76">
      <c r="BX387" s="71"/>
    </row>
    <row r="388" spans="76:76">
      <c r="BX388" s="71"/>
    </row>
    <row r="389" spans="76:76">
      <c r="BX389" s="71"/>
    </row>
    <row r="390" spans="76:76">
      <c r="BX390" s="71"/>
    </row>
    <row r="391" spans="76:76">
      <c r="BX391" s="71"/>
    </row>
    <row r="392" spans="76:76">
      <c r="BX392" s="71"/>
    </row>
    <row r="393" spans="76:76">
      <c r="BX393" s="71"/>
    </row>
    <row r="394" spans="76:76">
      <c r="BX394" s="71"/>
    </row>
    <row r="395" spans="76:76">
      <c r="BX395" s="71"/>
    </row>
    <row r="396" spans="76:76">
      <c r="BX396" s="71"/>
    </row>
    <row r="397" spans="76:76">
      <c r="BX397" s="71"/>
    </row>
    <row r="398" spans="76:76">
      <c r="BX398" s="71"/>
    </row>
    <row r="399" spans="76:76">
      <c r="BX399" s="71"/>
    </row>
    <row r="400" spans="76:76">
      <c r="BX400" s="71"/>
    </row>
    <row r="401" spans="76:76">
      <c r="BX401" s="71"/>
    </row>
    <row r="402" spans="76:76">
      <c r="BX402" s="71"/>
    </row>
    <row r="403" spans="76:76">
      <c r="BX403" s="71"/>
    </row>
    <row r="404" spans="76:76">
      <c r="BX404" s="71"/>
    </row>
    <row r="405" spans="76:76">
      <c r="BX405" s="71"/>
    </row>
    <row r="406" spans="76:76">
      <c r="BX406" s="71"/>
    </row>
    <row r="407" spans="76:76">
      <c r="BX407" s="71"/>
    </row>
    <row r="408" spans="76:76">
      <c r="BX408" s="71"/>
    </row>
    <row r="409" spans="76:76">
      <c r="BX409" s="71"/>
    </row>
    <row r="410" spans="76:76">
      <c r="BX410" s="71"/>
    </row>
    <row r="411" spans="76:76">
      <c r="BX411" s="71"/>
    </row>
    <row r="412" spans="76:76">
      <c r="BX412" s="71"/>
    </row>
    <row r="413" spans="76:76">
      <c r="BX413" s="71"/>
    </row>
    <row r="414" spans="76:76">
      <c r="BX414" s="71"/>
    </row>
    <row r="415" spans="76:76">
      <c r="BX415" s="71"/>
    </row>
    <row r="416" spans="76:76">
      <c r="BX416" s="71"/>
    </row>
    <row r="417" spans="76:76">
      <c r="BX417" s="71"/>
    </row>
    <row r="418" spans="76:76">
      <c r="BX418" s="71"/>
    </row>
    <row r="419" spans="76:76">
      <c r="BX419" s="71"/>
    </row>
    <row r="420" spans="76:76">
      <c r="BX420" s="71"/>
    </row>
    <row r="421" spans="76:76">
      <c r="BX421" s="71"/>
    </row>
    <row r="422" spans="76:76">
      <c r="BX422" s="71"/>
    </row>
    <row r="423" spans="76:76">
      <c r="BX423" s="71"/>
    </row>
    <row r="424" spans="76:76">
      <c r="BX424" s="71"/>
    </row>
    <row r="425" spans="76:76">
      <c r="BX425" s="71"/>
    </row>
    <row r="426" spans="76:76">
      <c r="BX426" s="71"/>
    </row>
    <row r="427" spans="76:76">
      <c r="BX427" s="71"/>
    </row>
    <row r="428" spans="76:76">
      <c r="BX428" s="71"/>
    </row>
    <row r="429" spans="76:76">
      <c r="BX429" s="71"/>
    </row>
    <row r="430" spans="76:76">
      <c r="BX430" s="71"/>
    </row>
    <row r="431" spans="76:76">
      <c r="BX431" s="71"/>
    </row>
    <row r="432" spans="76:76">
      <c r="BX432" s="71"/>
    </row>
    <row r="433" spans="76:76">
      <c r="BX433" s="71"/>
    </row>
    <row r="434" spans="76:76">
      <c r="BX434" s="71"/>
    </row>
    <row r="435" spans="76:76">
      <c r="BX435" s="71"/>
    </row>
    <row r="436" spans="76:76">
      <c r="BX436" s="71"/>
    </row>
    <row r="437" spans="76:76">
      <c r="BX437" s="71"/>
    </row>
    <row r="438" spans="76:76">
      <c r="BX438" s="71"/>
    </row>
    <row r="439" spans="76:76">
      <c r="BX439" s="71"/>
    </row>
    <row r="440" spans="76:76">
      <c r="BX440" s="71"/>
    </row>
    <row r="441" spans="76:76">
      <c r="BX441" s="71"/>
    </row>
    <row r="442" spans="76:76">
      <c r="BX442" s="71"/>
    </row>
    <row r="443" spans="76:76">
      <c r="BX443" s="71"/>
    </row>
    <row r="444" spans="76:76">
      <c r="BX444" s="71"/>
    </row>
    <row r="445" spans="76:76">
      <c r="BX445" s="71"/>
    </row>
    <row r="446" spans="76:76">
      <c r="BX446" s="71"/>
    </row>
    <row r="447" spans="76:76">
      <c r="BX447" s="71"/>
    </row>
    <row r="448" spans="76:76">
      <c r="BX448" s="71"/>
    </row>
    <row r="449" spans="76:76">
      <c r="BX449" s="71"/>
    </row>
    <row r="450" spans="76:76">
      <c r="BX450" s="71"/>
    </row>
    <row r="451" spans="76:76">
      <c r="BX451" s="71"/>
    </row>
    <row r="452" spans="76:76">
      <c r="BX452" s="71"/>
    </row>
    <row r="453" spans="76:76">
      <c r="BX453" s="71"/>
    </row>
    <row r="454" spans="76:76">
      <c r="BX454" s="71"/>
    </row>
    <row r="455" spans="76:76">
      <c r="BX455" s="71"/>
    </row>
    <row r="456" spans="76:76">
      <c r="BX456" s="71"/>
    </row>
    <row r="457" spans="76:76">
      <c r="BX457" s="71"/>
    </row>
    <row r="458" spans="76:76">
      <c r="BX458" s="71"/>
    </row>
    <row r="459" spans="76:76">
      <c r="BX459" s="71"/>
    </row>
    <row r="460" spans="76:76">
      <c r="BX460" s="71"/>
    </row>
    <row r="461" spans="76:76">
      <c r="BX461" s="71"/>
    </row>
    <row r="462" spans="76:76">
      <c r="BX462" s="71"/>
    </row>
    <row r="463" spans="76:76">
      <c r="BX463" s="71"/>
    </row>
    <row r="464" spans="76:76">
      <c r="BX464" s="71"/>
    </row>
    <row r="465" spans="76:76">
      <c r="BX465" s="71"/>
    </row>
    <row r="466" spans="76:76">
      <c r="BX466" s="71"/>
    </row>
    <row r="467" spans="76:76">
      <c r="BX467" s="71"/>
    </row>
    <row r="468" spans="76:76">
      <c r="BX468" s="71"/>
    </row>
    <row r="469" spans="76:76">
      <c r="BX469" s="71"/>
    </row>
    <row r="470" spans="76:76">
      <c r="BX470" s="71"/>
    </row>
    <row r="471" spans="76:76">
      <c r="BX471" s="71"/>
    </row>
    <row r="472" spans="76:76">
      <c r="BX472" s="71"/>
    </row>
    <row r="473" spans="76:76">
      <c r="BX473" s="71"/>
    </row>
    <row r="474" spans="76:76">
      <c r="BX474" s="71"/>
    </row>
    <row r="475" spans="76:76">
      <c r="BX475" s="71"/>
    </row>
    <row r="476" spans="76:76">
      <c r="BX476" s="71"/>
    </row>
    <row r="477" spans="76:76">
      <c r="BX477" s="71"/>
    </row>
    <row r="478" spans="76:76">
      <c r="BX478" s="71"/>
    </row>
    <row r="479" spans="76:76">
      <c r="BX479" s="71"/>
    </row>
    <row r="480" spans="76:76">
      <c r="BX480" s="71"/>
    </row>
    <row r="481" spans="76:76">
      <c r="BX481" s="71"/>
    </row>
    <row r="482" spans="76:76">
      <c r="BX482" s="71"/>
    </row>
    <row r="483" spans="76:76">
      <c r="BX483" s="71"/>
    </row>
    <row r="484" spans="76:76">
      <c r="BX484" s="71"/>
    </row>
    <row r="485" spans="76:76">
      <c r="BX485" s="71"/>
    </row>
    <row r="486" spans="76:76">
      <c r="BX486" s="71"/>
    </row>
    <row r="487" spans="76:76">
      <c r="BX487" s="71"/>
    </row>
    <row r="488" spans="76:76">
      <c r="BX488" s="71"/>
    </row>
    <row r="489" spans="76:76">
      <c r="BX489" s="71"/>
    </row>
    <row r="490" spans="76:76">
      <c r="BX490" s="71"/>
    </row>
    <row r="491" spans="76:76">
      <c r="BX491" s="71"/>
    </row>
    <row r="492" spans="76:76">
      <c r="BX492" s="71"/>
    </row>
    <row r="493" spans="76:76">
      <c r="BX493" s="71"/>
    </row>
    <row r="494" spans="76:76">
      <c r="BX494" s="71"/>
    </row>
    <row r="495" spans="76:76">
      <c r="BX495" s="71"/>
    </row>
    <row r="496" spans="76:76">
      <c r="BX496" s="71"/>
    </row>
    <row r="497" spans="76:76">
      <c r="BX497" s="71"/>
    </row>
    <row r="498" spans="76:76">
      <c r="BX498" s="71"/>
    </row>
    <row r="499" spans="76:76">
      <c r="BX499" s="71"/>
    </row>
    <row r="500" spans="76:76">
      <c r="BX500" s="71"/>
    </row>
    <row r="501" spans="76:76">
      <c r="BX501" s="71"/>
    </row>
    <row r="502" spans="76:76">
      <c r="BX502" s="71"/>
    </row>
    <row r="503" spans="76:76">
      <c r="BX503" s="71"/>
    </row>
    <row r="504" spans="76:76">
      <c r="BX504" s="71"/>
    </row>
    <row r="505" spans="76:76">
      <c r="BX505" s="71"/>
    </row>
    <row r="506" spans="76:76">
      <c r="BX506" s="71"/>
    </row>
    <row r="507" spans="76:76">
      <c r="BX507" s="71"/>
    </row>
    <row r="508" spans="76:76">
      <c r="BX508" s="71"/>
    </row>
    <row r="509" spans="76:76">
      <c r="BX509" s="71"/>
    </row>
    <row r="510" spans="76:76">
      <c r="BX510" s="71"/>
    </row>
    <row r="511" spans="76:76">
      <c r="BX511" s="71"/>
    </row>
    <row r="512" spans="76:76">
      <c r="BX512" s="71"/>
    </row>
    <row r="513" spans="76:76">
      <c r="BX513" s="71"/>
    </row>
    <row r="514" spans="76:76">
      <c r="BX514" s="71"/>
    </row>
    <row r="515" spans="76:76">
      <c r="BX515" s="71"/>
    </row>
    <row r="516" spans="76:76">
      <c r="BX516" s="71"/>
    </row>
    <row r="517" spans="76:76">
      <c r="BX517" s="71"/>
    </row>
    <row r="518" spans="76:76">
      <c r="BX518" s="71"/>
    </row>
    <row r="519" spans="76:76">
      <c r="BX519" s="71"/>
    </row>
    <row r="520" spans="76:76">
      <c r="BX520" s="71"/>
    </row>
    <row r="521" spans="76:76">
      <c r="BX521" s="71"/>
    </row>
    <row r="522" spans="76:76">
      <c r="BX522" s="71"/>
    </row>
    <row r="523" spans="76:76">
      <c r="BX523" s="71"/>
    </row>
    <row r="524" spans="76:76">
      <c r="BX524" s="71"/>
    </row>
    <row r="525" spans="76:76">
      <c r="BX525" s="71"/>
    </row>
    <row r="526" spans="76:76">
      <c r="BX526" s="71"/>
    </row>
    <row r="527" spans="76:76">
      <c r="BX527" s="71"/>
    </row>
    <row r="528" spans="76:76">
      <c r="BX528" s="71"/>
    </row>
    <row r="529" spans="76:76">
      <c r="BX529" s="71"/>
    </row>
    <row r="530" spans="76:76">
      <c r="BX530" s="71"/>
    </row>
    <row r="531" spans="76:76">
      <c r="BX531" s="71"/>
    </row>
    <row r="532" spans="76:76">
      <c r="BX532" s="71"/>
    </row>
    <row r="533" spans="76:76">
      <c r="BX533" s="71"/>
    </row>
    <row r="534" spans="76:76">
      <c r="BX534" s="71"/>
    </row>
    <row r="535" spans="76:76">
      <c r="BX535" s="71"/>
    </row>
    <row r="536" spans="76:76">
      <c r="BX536" s="71"/>
    </row>
    <row r="537" spans="76:76">
      <c r="BX537" s="71"/>
    </row>
    <row r="538" spans="76:76">
      <c r="BX538" s="71"/>
    </row>
    <row r="539" spans="76:76">
      <c r="BX539" s="71"/>
    </row>
    <row r="540" spans="76:76">
      <c r="BX540" s="71"/>
    </row>
    <row r="541" spans="76:76">
      <c r="BX541" s="71"/>
    </row>
    <row r="542" spans="76:76">
      <c r="BX542" s="71"/>
    </row>
    <row r="543" spans="76:76">
      <c r="BX543" s="71"/>
    </row>
    <row r="544" spans="76:76">
      <c r="BX544" s="71"/>
    </row>
    <row r="545" spans="76:76">
      <c r="BX545" s="71"/>
    </row>
    <row r="546" spans="76:76">
      <c r="BX546" s="71"/>
    </row>
    <row r="547" spans="76:76">
      <c r="BX547" s="71"/>
    </row>
    <row r="548" spans="76:76">
      <c r="BX548" s="71"/>
    </row>
    <row r="549" spans="76:76">
      <c r="BX549" s="71"/>
    </row>
    <row r="550" spans="76:76">
      <c r="BX550" s="71"/>
    </row>
    <row r="551" spans="76:76">
      <c r="BX551" s="71"/>
    </row>
    <row r="552" spans="76:76">
      <c r="BX552" s="71"/>
    </row>
    <row r="553" spans="76:76">
      <c r="BX553" s="71"/>
    </row>
    <row r="554" spans="76:76">
      <c r="BX554" s="71"/>
    </row>
    <row r="555" spans="76:76">
      <c r="BX555" s="71"/>
    </row>
    <row r="556" spans="76:76">
      <c r="BX556" s="71"/>
    </row>
    <row r="557" spans="76:76">
      <c r="BX557" s="71"/>
    </row>
    <row r="558" spans="76:76">
      <c r="BX558" s="71"/>
    </row>
    <row r="559" spans="76:76">
      <c r="BX559" s="71"/>
    </row>
    <row r="560" spans="76:76">
      <c r="BX560" s="71"/>
    </row>
    <row r="561" spans="76:76">
      <c r="BX561" s="71"/>
    </row>
    <row r="562" spans="76:76">
      <c r="BX562" s="71"/>
    </row>
    <row r="563" spans="76:76">
      <c r="BX563" s="71"/>
    </row>
    <row r="564" spans="76:76">
      <c r="BX564" s="71"/>
    </row>
    <row r="565" spans="76:76">
      <c r="BX565" s="71"/>
    </row>
    <row r="566" spans="76:76">
      <c r="BX566" s="71"/>
    </row>
    <row r="567" spans="76:76">
      <c r="BX567" s="71"/>
    </row>
    <row r="568" spans="76:76">
      <c r="BX568" s="71"/>
    </row>
    <row r="569" spans="76:76">
      <c r="BX569" s="71"/>
    </row>
    <row r="570" spans="76:76">
      <c r="BX570" s="71"/>
    </row>
    <row r="571" spans="76:76">
      <c r="BX571" s="71"/>
    </row>
    <row r="572" spans="76:76">
      <c r="BX572" s="71"/>
    </row>
    <row r="573" spans="76:76">
      <c r="BX573" s="71"/>
    </row>
    <row r="574" spans="76:76">
      <c r="BX574" s="71"/>
    </row>
    <row r="575" spans="76:76">
      <c r="BX575" s="71"/>
    </row>
    <row r="576" spans="76:76">
      <c r="BX576" s="71"/>
    </row>
    <row r="577" spans="76:76">
      <c r="BX577" s="71"/>
    </row>
    <row r="578" spans="76:76">
      <c r="BX578" s="71"/>
    </row>
    <row r="579" spans="76:76">
      <c r="BX579" s="71"/>
    </row>
    <row r="580" spans="76:76">
      <c r="BX580" s="71"/>
    </row>
    <row r="581" spans="76:76">
      <c r="BX581" s="71"/>
    </row>
    <row r="582" spans="76:76">
      <c r="BX582" s="71"/>
    </row>
    <row r="583" spans="76:76">
      <c r="BX583" s="71"/>
    </row>
    <row r="584" spans="76:76">
      <c r="BX584" s="71"/>
    </row>
    <row r="585" spans="76:76">
      <c r="BX585" s="71"/>
    </row>
    <row r="586" spans="76:76">
      <c r="BX586" s="71"/>
    </row>
    <row r="587" spans="76:76">
      <c r="BX587" s="71"/>
    </row>
    <row r="588" spans="76:76">
      <c r="BX588" s="71"/>
    </row>
    <row r="589" spans="76:76">
      <c r="BX589" s="71"/>
    </row>
    <row r="590" spans="76:76">
      <c r="BX590" s="71"/>
    </row>
    <row r="591" spans="76:76">
      <c r="BX591" s="71"/>
    </row>
    <row r="592" spans="76:76">
      <c r="BX592" s="71"/>
    </row>
    <row r="593" spans="76:76">
      <c r="BX593" s="71"/>
    </row>
    <row r="594" spans="76:76">
      <c r="BX594" s="71"/>
    </row>
    <row r="595" spans="76:76">
      <c r="BX595" s="71"/>
    </row>
    <row r="596" spans="76:76">
      <c r="BX596" s="71"/>
    </row>
    <row r="597" spans="76:76">
      <c r="BX597" s="71"/>
    </row>
    <row r="598" spans="76:76">
      <c r="BX598" s="71"/>
    </row>
    <row r="599" spans="76:76">
      <c r="BX599" s="71"/>
    </row>
    <row r="600" spans="76:76">
      <c r="BX600" s="71"/>
    </row>
    <row r="601" spans="76:76">
      <c r="BX601" s="71"/>
    </row>
    <row r="602" spans="76:76">
      <c r="BX602" s="71"/>
    </row>
    <row r="603" spans="76:76">
      <c r="BX603" s="71"/>
    </row>
    <row r="604" spans="76:76">
      <c r="BX604" s="71"/>
    </row>
    <row r="605" spans="76:76">
      <c r="BX605" s="71"/>
    </row>
    <row r="606" spans="76:76">
      <c r="BX606" s="71"/>
    </row>
    <row r="607" spans="76:76">
      <c r="BX607" s="71"/>
    </row>
    <row r="608" spans="76:76">
      <c r="BX608" s="71"/>
    </row>
    <row r="609" spans="76:76">
      <c r="BX609" s="71"/>
    </row>
    <row r="610" spans="76:76">
      <c r="BX610" s="71"/>
    </row>
    <row r="611" spans="76:76">
      <c r="BX611" s="71"/>
    </row>
    <row r="612" spans="76:76">
      <c r="BX612" s="71"/>
    </row>
    <row r="613" spans="76:76">
      <c r="BX613" s="71"/>
    </row>
    <row r="614" spans="76:76">
      <c r="BX614" s="71"/>
    </row>
    <row r="615" spans="76:76">
      <c r="BX615" s="71"/>
    </row>
    <row r="616" spans="76:76">
      <c r="BX616" s="71"/>
    </row>
    <row r="617" spans="76:76">
      <c r="BX617" s="71"/>
    </row>
    <row r="618" spans="76:76">
      <c r="BX618" s="71"/>
    </row>
    <row r="619" spans="76:76">
      <c r="BX619" s="71"/>
    </row>
    <row r="620" spans="76:76">
      <c r="BX620" s="71"/>
    </row>
    <row r="621" spans="76:76">
      <c r="BX621" s="71"/>
    </row>
    <row r="622" spans="76:76">
      <c r="BX622" s="71"/>
    </row>
    <row r="623" spans="76:76">
      <c r="BX623" s="71"/>
    </row>
    <row r="624" spans="76:76">
      <c r="BX624" s="71"/>
    </row>
    <row r="625" spans="76:76">
      <c r="BX625" s="71"/>
    </row>
    <row r="626" spans="76:76">
      <c r="BX626" s="71"/>
    </row>
    <row r="627" spans="76:76">
      <c r="BX627" s="71"/>
    </row>
    <row r="628" spans="76:76">
      <c r="BX628" s="71"/>
    </row>
    <row r="629" spans="76:76">
      <c r="BX629" s="71"/>
    </row>
    <row r="630" spans="76:76">
      <c r="BX630" s="71"/>
    </row>
    <row r="631" spans="76:76">
      <c r="BX631" s="71"/>
    </row>
    <row r="632" spans="76:76">
      <c r="BX632" s="71"/>
    </row>
    <row r="633" spans="76:76">
      <c r="BX633" s="71"/>
    </row>
    <row r="634" spans="76:76">
      <c r="BX634" s="71"/>
    </row>
    <row r="635" spans="76:76">
      <c r="BX635" s="71"/>
    </row>
    <row r="636" spans="76:76">
      <c r="BX636" s="71"/>
    </row>
    <row r="637" spans="76:76">
      <c r="BX637" s="71"/>
    </row>
    <row r="638" spans="76:76">
      <c r="BX638" s="71"/>
    </row>
    <row r="639" spans="76:76">
      <c r="BX639" s="71"/>
    </row>
    <row r="640" spans="76:76">
      <c r="BX640" s="71"/>
    </row>
    <row r="641" spans="76:76">
      <c r="BX641" s="71"/>
    </row>
    <row r="642" spans="76:76">
      <c r="BX642" s="71"/>
    </row>
    <row r="643" spans="76:76">
      <c r="BX643" s="71"/>
    </row>
    <row r="644" spans="76:76">
      <c r="BX644" s="71"/>
    </row>
    <row r="645" spans="76:76">
      <c r="BX645" s="71"/>
    </row>
    <row r="646" spans="76:76">
      <c r="BX646" s="71"/>
    </row>
    <row r="647" spans="76:76">
      <c r="BX647" s="71"/>
    </row>
    <row r="648" spans="76:76">
      <c r="BX648" s="71"/>
    </row>
    <row r="649" spans="76:76">
      <c r="BX649" s="71"/>
    </row>
    <row r="650" spans="76:76">
      <c r="BX650" s="71"/>
    </row>
    <row r="651" spans="76:76">
      <c r="BX651" s="71"/>
    </row>
    <row r="652" spans="76:76">
      <c r="BX652" s="71"/>
    </row>
    <row r="653" spans="76:76">
      <c r="BX653" s="71"/>
    </row>
    <row r="654" spans="76:76">
      <c r="BX654" s="71"/>
    </row>
    <row r="655" spans="76:76">
      <c r="BX655" s="71"/>
    </row>
    <row r="656" spans="76:76">
      <c r="BX656" s="71"/>
    </row>
    <row r="657" spans="76:76">
      <c r="BX657" s="71"/>
    </row>
    <row r="658" spans="76:76">
      <c r="BX658" s="71"/>
    </row>
    <row r="659" spans="76:76">
      <c r="BX659" s="71"/>
    </row>
    <row r="660" spans="76:76">
      <c r="BX660" s="71"/>
    </row>
    <row r="661" spans="76:76">
      <c r="BX661" s="71"/>
    </row>
    <row r="662" spans="76:76">
      <c r="BX662" s="71"/>
    </row>
    <row r="663" spans="76:76">
      <c r="BX663" s="71"/>
    </row>
    <row r="664" spans="76:76">
      <c r="BX664" s="71"/>
    </row>
    <row r="665" spans="76:76">
      <c r="BX665" s="71"/>
    </row>
    <row r="666" spans="76:76">
      <c r="BX666" s="71"/>
    </row>
    <row r="667" spans="76:76">
      <c r="BX667" s="71"/>
    </row>
    <row r="668" spans="76:76">
      <c r="BX668" s="71"/>
    </row>
    <row r="669" spans="76:76">
      <c r="BX669" s="71"/>
    </row>
    <row r="670" spans="76:76">
      <c r="BX670" s="71"/>
    </row>
    <row r="671" spans="76:76">
      <c r="BX671" s="71"/>
    </row>
    <row r="672" spans="76:76">
      <c r="BX672" s="71"/>
    </row>
    <row r="673" spans="76:76">
      <c r="BX673" s="71"/>
    </row>
    <row r="674" spans="76:76">
      <c r="BX674" s="71"/>
    </row>
    <row r="675" spans="76:76">
      <c r="BX675" s="71"/>
    </row>
    <row r="676" spans="76:76">
      <c r="BX676" s="71"/>
    </row>
    <row r="677" spans="76:76">
      <c r="BX677" s="71"/>
    </row>
    <row r="678" spans="76:76">
      <c r="BX678" s="71"/>
    </row>
    <row r="679" spans="76:76">
      <c r="BX679" s="71"/>
    </row>
    <row r="680" spans="76:76">
      <c r="BX680" s="71"/>
    </row>
    <row r="681" spans="76:76">
      <c r="BX681" s="71"/>
    </row>
    <row r="682" spans="76:76">
      <c r="BX682" s="71"/>
    </row>
    <row r="683" spans="76:76">
      <c r="BX683" s="71"/>
    </row>
    <row r="684" spans="76:76">
      <c r="BX684" s="71"/>
    </row>
    <row r="685" spans="76:76">
      <c r="BX685" s="71"/>
    </row>
    <row r="686" spans="76:76">
      <c r="BX686" s="71"/>
    </row>
    <row r="687" spans="76:76">
      <c r="BX687" s="71"/>
    </row>
    <row r="688" spans="76:76">
      <c r="BX688" s="71"/>
    </row>
    <row r="689" spans="76:76">
      <c r="BX689" s="71"/>
    </row>
    <row r="690" spans="76:76">
      <c r="BX690" s="71"/>
    </row>
    <row r="691" spans="76:76">
      <c r="BX691" s="71"/>
    </row>
    <row r="692" spans="76:76">
      <c r="BX692" s="71"/>
    </row>
    <row r="693" spans="76:76">
      <c r="BX693" s="71"/>
    </row>
    <row r="694" spans="76:76">
      <c r="BX694" s="71"/>
    </row>
    <row r="695" spans="76:76">
      <c r="BX695" s="71"/>
    </row>
    <row r="696" spans="76:76">
      <c r="BX696" s="71"/>
    </row>
    <row r="697" spans="76:76">
      <c r="BX697" s="71"/>
    </row>
    <row r="698" spans="76:76">
      <c r="BX698" s="71"/>
    </row>
    <row r="699" spans="76:76">
      <c r="BX699" s="71"/>
    </row>
    <row r="700" spans="76:76">
      <c r="BX700" s="71"/>
    </row>
    <row r="701" spans="76:76">
      <c r="BX701" s="71"/>
    </row>
    <row r="702" spans="76:76">
      <c r="BX702" s="71"/>
    </row>
    <row r="703" spans="76:76">
      <c r="BX703" s="71"/>
    </row>
    <row r="704" spans="76:76">
      <c r="BX704" s="71"/>
    </row>
    <row r="705" spans="76:76">
      <c r="BX705" s="71"/>
    </row>
    <row r="706" spans="76:76">
      <c r="BX706" s="71"/>
    </row>
    <row r="707" spans="76:76">
      <c r="BX707" s="71"/>
    </row>
    <row r="708" spans="76:76">
      <c r="BX708" s="71"/>
    </row>
    <row r="709" spans="76:76">
      <c r="BX709" s="71"/>
    </row>
    <row r="710" spans="76:76">
      <c r="BX710" s="71"/>
    </row>
    <row r="711" spans="76:76">
      <c r="BX711" s="71"/>
    </row>
    <row r="712" spans="76:76">
      <c r="BX712" s="71"/>
    </row>
    <row r="713" spans="76:76">
      <c r="BX713" s="71"/>
    </row>
    <row r="714" spans="76:76">
      <c r="BX714" s="71"/>
    </row>
    <row r="715" spans="76:76">
      <c r="BX715" s="71"/>
    </row>
    <row r="716" spans="76:76">
      <c r="BX716" s="71"/>
    </row>
    <row r="717" spans="76:76">
      <c r="BX717" s="71"/>
    </row>
    <row r="718" spans="76:76">
      <c r="BX718" s="71"/>
    </row>
    <row r="719" spans="76:76">
      <c r="BX719" s="71"/>
    </row>
    <row r="720" spans="76:76">
      <c r="BX720" s="71"/>
    </row>
    <row r="721" spans="76:76">
      <c r="BX721" s="71"/>
    </row>
    <row r="722" spans="76:76">
      <c r="BX722" s="71"/>
    </row>
    <row r="723" spans="76:76">
      <c r="BX723" s="71"/>
    </row>
    <row r="724" spans="76:76">
      <c r="BX724" s="71"/>
    </row>
    <row r="725" spans="76:76">
      <c r="BX725" s="71"/>
    </row>
    <row r="726" spans="76:76">
      <c r="BX726" s="71"/>
    </row>
    <row r="727" spans="76:76">
      <c r="BX727" s="71"/>
    </row>
    <row r="728" spans="76:76">
      <c r="BX728" s="71"/>
    </row>
    <row r="729" spans="76:76">
      <c r="BX729" s="71"/>
    </row>
    <row r="730" spans="76:76">
      <c r="BX730" s="71"/>
    </row>
    <row r="731" spans="76:76">
      <c r="BX731" s="71"/>
    </row>
    <row r="732" spans="76:76">
      <c r="BX732" s="71"/>
    </row>
    <row r="733" spans="76:76">
      <c r="BX733" s="71"/>
    </row>
    <row r="734" spans="76:76">
      <c r="BX734" s="71"/>
    </row>
    <row r="735" spans="76:76">
      <c r="BX735" s="71"/>
    </row>
    <row r="736" spans="76:76">
      <c r="BX736" s="71"/>
    </row>
    <row r="737" spans="76:76">
      <c r="BX737" s="71"/>
    </row>
    <row r="738" spans="76:76">
      <c r="BX738" s="71"/>
    </row>
    <row r="739" spans="76:76">
      <c r="BX739" s="71"/>
    </row>
    <row r="740" spans="76:76">
      <c r="BX740" s="71"/>
    </row>
    <row r="741" spans="76:76">
      <c r="BX741" s="71"/>
    </row>
    <row r="742" spans="76:76">
      <c r="BX742" s="71"/>
    </row>
    <row r="743" spans="76:76">
      <c r="BX743" s="71"/>
    </row>
    <row r="744" spans="76:76">
      <c r="BX744" s="71"/>
    </row>
    <row r="745" spans="76:76">
      <c r="BX745" s="71"/>
    </row>
    <row r="746" spans="76:76">
      <c r="BX746" s="71"/>
    </row>
    <row r="747" spans="76:76">
      <c r="BX747" s="71"/>
    </row>
    <row r="748" spans="76:76">
      <c r="BX748" s="71"/>
    </row>
    <row r="749" spans="76:76">
      <c r="BX749" s="71"/>
    </row>
    <row r="750" spans="76:76">
      <c r="BX750" s="71"/>
    </row>
    <row r="751" spans="76:76">
      <c r="BX751" s="71"/>
    </row>
    <row r="752" spans="76:76">
      <c r="BX752" s="71"/>
    </row>
    <row r="753" spans="76:76">
      <c r="BX753" s="71"/>
    </row>
    <row r="754" spans="76:76">
      <c r="BX754" s="71"/>
    </row>
    <row r="755" spans="76:76">
      <c r="BX755" s="71"/>
    </row>
    <row r="756" spans="76:76">
      <c r="BX756" s="71"/>
    </row>
    <row r="757" spans="76:76">
      <c r="BX757" s="71"/>
    </row>
    <row r="758" spans="76:76">
      <c r="BX758" s="71"/>
    </row>
    <row r="759" spans="76:76">
      <c r="BX759" s="71"/>
    </row>
    <row r="760" spans="76:76">
      <c r="BX760" s="71"/>
    </row>
    <row r="761" spans="76:76">
      <c r="BX761" s="71"/>
    </row>
    <row r="762" spans="76:76">
      <c r="BX762" s="71"/>
    </row>
    <row r="763" spans="76:76">
      <c r="BX763" s="71"/>
    </row>
    <row r="764" spans="76:76">
      <c r="BX764" s="71"/>
    </row>
    <row r="765" spans="76:76">
      <c r="BX765" s="71"/>
    </row>
    <row r="766" spans="76:76">
      <c r="BX766" s="71"/>
    </row>
    <row r="767" spans="76:76">
      <c r="BX767" s="71"/>
    </row>
    <row r="768" spans="76:76">
      <c r="BX768" s="71"/>
    </row>
    <row r="769" spans="76:76">
      <c r="BX769" s="71"/>
    </row>
    <row r="770" spans="76:76">
      <c r="BX770" s="71"/>
    </row>
    <row r="771" spans="76:76">
      <c r="BX771" s="71"/>
    </row>
    <row r="772" spans="76:76">
      <c r="BX772" s="71"/>
    </row>
    <row r="773" spans="76:76">
      <c r="BX773" s="71"/>
    </row>
    <row r="774" spans="76:76">
      <c r="BX774" s="71"/>
    </row>
    <row r="775" spans="76:76">
      <c r="BX775" s="71"/>
    </row>
    <row r="776" spans="76:76">
      <c r="BX776" s="71"/>
    </row>
    <row r="777" spans="76:76">
      <c r="BX777" s="71"/>
    </row>
    <row r="778" spans="76:76">
      <c r="BX778" s="71"/>
    </row>
    <row r="779" spans="76:76">
      <c r="BX779" s="71"/>
    </row>
    <row r="780" spans="76:76">
      <c r="BX780" s="71"/>
    </row>
    <row r="781" spans="76:76">
      <c r="BX781" s="71"/>
    </row>
    <row r="782" spans="76:76">
      <c r="BX782" s="71"/>
    </row>
    <row r="783" spans="76:76">
      <c r="BX783" s="71"/>
    </row>
    <row r="784" spans="76:76">
      <c r="BX784" s="71"/>
    </row>
    <row r="785" spans="76:76">
      <c r="BX785" s="71"/>
    </row>
    <row r="786" spans="76:76">
      <c r="BX786" s="71"/>
    </row>
    <row r="787" spans="76:76">
      <c r="BX787" s="71"/>
    </row>
    <row r="788" spans="76:76">
      <c r="BX788" s="71"/>
    </row>
    <row r="789" spans="76:76">
      <c r="BX789" s="71"/>
    </row>
    <row r="790" spans="76:76">
      <c r="BX790" s="71"/>
    </row>
    <row r="791" spans="76:76">
      <c r="BX791" s="71"/>
    </row>
    <row r="792" spans="76:76">
      <c r="BX792" s="71"/>
    </row>
    <row r="793" spans="76:76">
      <c r="BX793" s="71"/>
    </row>
    <row r="794" spans="76:76">
      <c r="BX794" s="71"/>
    </row>
    <row r="795" spans="76:76">
      <c r="BX795" s="71"/>
    </row>
    <row r="796" spans="76:76">
      <c r="BX796" s="71"/>
    </row>
    <row r="797" spans="76:76">
      <c r="BX797" s="71"/>
    </row>
    <row r="798" spans="76:76">
      <c r="BX798" s="71"/>
    </row>
    <row r="799" spans="76:76">
      <c r="BX799" s="71"/>
    </row>
    <row r="800" spans="76:76">
      <c r="BX800" s="71"/>
    </row>
    <row r="801" spans="76:76">
      <c r="BX801" s="71"/>
    </row>
    <row r="802" spans="76:76">
      <c r="BX802" s="71"/>
    </row>
    <row r="803" spans="76:76">
      <c r="BX803" s="71"/>
    </row>
    <row r="804" spans="76:76">
      <c r="BX804" s="71"/>
    </row>
    <row r="805" spans="76:76">
      <c r="BX805" s="71"/>
    </row>
    <row r="806" spans="76:76">
      <c r="BX806" s="71"/>
    </row>
    <row r="807" spans="76:76">
      <c r="BX807" s="71"/>
    </row>
    <row r="808" spans="76:76">
      <c r="BX808" s="71"/>
    </row>
    <row r="809" spans="76:76">
      <c r="BX809" s="71"/>
    </row>
    <row r="810" spans="76:76">
      <c r="BX810" s="71"/>
    </row>
    <row r="811" spans="76:76">
      <c r="BX811" s="71"/>
    </row>
    <row r="812" spans="76:76">
      <c r="BX812" s="71"/>
    </row>
    <row r="813" spans="76:76">
      <c r="BX813" s="71"/>
    </row>
    <row r="814" spans="76:76">
      <c r="BX814" s="71"/>
    </row>
    <row r="815" spans="76:76">
      <c r="BX815" s="71"/>
    </row>
    <row r="816" spans="76:76">
      <c r="BX816" s="71"/>
    </row>
    <row r="817" spans="76:76">
      <c r="BX817" s="71"/>
    </row>
    <row r="818" spans="76:76">
      <c r="BX818" s="71"/>
    </row>
    <row r="819" spans="76:76">
      <c r="BX819" s="71"/>
    </row>
    <row r="820" spans="76:76">
      <c r="BX820" s="71"/>
    </row>
    <row r="821" spans="76:76">
      <c r="BX821" s="71"/>
    </row>
    <row r="822" spans="76:76">
      <c r="BX822" s="71"/>
    </row>
    <row r="823" spans="76:76">
      <c r="BX823" s="71"/>
    </row>
    <row r="824" spans="76:76">
      <c r="BX824" s="71"/>
    </row>
    <row r="825" spans="76:76">
      <c r="BX825" s="71"/>
    </row>
    <row r="826" spans="76:76">
      <c r="BX826" s="71"/>
    </row>
    <row r="827" spans="76:76">
      <c r="BX827" s="71"/>
    </row>
    <row r="828" spans="76:76">
      <c r="BX828" s="71"/>
    </row>
    <row r="829" spans="76:76">
      <c r="BX829" s="71"/>
    </row>
    <row r="830" spans="76:76">
      <c r="BX830" s="71"/>
    </row>
    <row r="831" spans="76:76">
      <c r="BX831" s="71"/>
    </row>
    <row r="832" spans="76:76">
      <c r="BX832" s="71"/>
    </row>
    <row r="833" spans="76:76">
      <c r="BX833" s="71"/>
    </row>
    <row r="834" spans="76:76">
      <c r="BX834" s="71"/>
    </row>
    <row r="835" spans="76:76">
      <c r="BX835" s="71"/>
    </row>
    <row r="836" spans="76:76">
      <c r="BX836" s="71"/>
    </row>
    <row r="837" spans="76:76">
      <c r="BX837" s="71"/>
    </row>
    <row r="838" spans="76:76">
      <c r="BX838" s="71"/>
    </row>
    <row r="839" spans="76:76">
      <c r="BX839" s="71"/>
    </row>
    <row r="840" spans="76:76">
      <c r="BX840" s="71"/>
    </row>
    <row r="841" spans="76:76">
      <c r="BX841" s="71"/>
    </row>
    <row r="842" spans="76:76">
      <c r="BX842" s="71"/>
    </row>
    <row r="843" spans="76:76">
      <c r="BX843" s="71"/>
    </row>
    <row r="844" spans="76:76">
      <c r="BX844" s="71"/>
    </row>
    <row r="845" spans="76:76">
      <c r="BX845" s="71"/>
    </row>
    <row r="846" spans="76:76">
      <c r="BX846" s="71"/>
    </row>
    <row r="847" spans="76:76">
      <c r="BX847" s="71"/>
    </row>
    <row r="848" spans="76:76">
      <c r="BX848" s="71"/>
    </row>
    <row r="849" spans="76:76">
      <c r="BX849" s="71"/>
    </row>
    <row r="850" spans="76:76">
      <c r="BX850" s="71"/>
    </row>
    <row r="851" spans="76:76">
      <c r="BX851" s="71"/>
    </row>
    <row r="852" spans="76:76">
      <c r="BX852" s="71"/>
    </row>
    <row r="853" spans="76:76">
      <c r="BX853" s="71"/>
    </row>
    <row r="854" spans="76:76">
      <c r="BX854" s="71"/>
    </row>
    <row r="855" spans="76:76">
      <c r="BX855" s="71"/>
    </row>
    <row r="856" spans="76:76">
      <c r="BX856" s="71"/>
    </row>
    <row r="857" spans="76:76">
      <c r="BX857" s="71"/>
    </row>
    <row r="858" spans="76:76">
      <c r="BX858" s="71"/>
    </row>
    <row r="859" spans="76:76">
      <c r="BX859" s="71"/>
    </row>
    <row r="860" spans="76:76">
      <c r="BX860" s="71"/>
    </row>
    <row r="861" spans="76:76">
      <c r="BX861" s="71"/>
    </row>
    <row r="862" spans="76:76">
      <c r="BX862" s="71"/>
    </row>
    <row r="863" spans="76:76">
      <c r="BX863" s="71"/>
    </row>
    <row r="864" spans="76:76">
      <c r="BX864" s="71"/>
    </row>
    <row r="865" spans="76:76">
      <c r="BX865" s="71"/>
    </row>
    <row r="866" spans="76:76">
      <c r="BX866" s="71"/>
    </row>
    <row r="867" spans="76:76">
      <c r="BX867" s="71"/>
    </row>
    <row r="868" spans="76:76">
      <c r="BX868" s="71"/>
    </row>
    <row r="869" spans="76:76">
      <c r="BX869" s="71"/>
    </row>
    <row r="870" spans="76:76">
      <c r="BX870" s="71"/>
    </row>
    <row r="871" spans="76:76">
      <c r="BX871" s="71"/>
    </row>
    <row r="872" spans="76:76">
      <c r="BX872" s="71"/>
    </row>
    <row r="873" spans="76:76">
      <c r="BX873" s="71"/>
    </row>
    <row r="874" spans="76:76">
      <c r="BX874" s="71"/>
    </row>
    <row r="875" spans="76:76">
      <c r="BX875" s="71"/>
    </row>
    <row r="876" spans="76:76">
      <c r="BX876" s="71"/>
    </row>
    <row r="877" spans="76:76">
      <c r="BX877" s="71"/>
    </row>
    <row r="878" spans="76:76">
      <c r="BX878" s="71"/>
    </row>
    <row r="879" spans="76:76">
      <c r="BX879" s="71"/>
    </row>
    <row r="880" spans="76:76">
      <c r="BX880" s="71"/>
    </row>
  </sheetData>
  <mergeCells count="85"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6</vt:lpstr>
      <vt:lpstr>9пр</vt:lpstr>
      <vt:lpstr>7</vt:lpstr>
      <vt:lpstr>6 (3)</vt:lpstr>
      <vt:lpstr>'6'!Область_печати</vt:lpstr>
      <vt:lpstr>'6 (3)'!Область_печати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2019-08-06T07:00:53Z</cp:lastPrinted>
  <dcterms:created xsi:type="dcterms:W3CDTF">1996-10-08T23:32:33Z</dcterms:created>
  <dcterms:modified xsi:type="dcterms:W3CDTF">2019-08-07T01:54:53Z</dcterms:modified>
</cp:coreProperties>
</file>