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9_" sheetId="42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</externalReferences>
  <definedNames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0">'9_'!$A$1:$J$123</definedName>
    <definedName name="_xlnm.Print_Area" localSheetId="1">'пр. 9'!$A$1:$DK$153</definedName>
  </definedNames>
  <calcPr calcId="124519"/>
  <fileRecoveryPr autoRecover="0"/>
</workbook>
</file>

<file path=xl/calcChain.xml><?xml version="1.0" encoding="utf-8"?>
<calcChain xmlns="http://schemas.openxmlformats.org/spreadsheetml/2006/main">
  <c r="J7" i="42"/>
  <c r="J8"/>
  <c r="J9"/>
  <c r="J10"/>
  <c r="J11"/>
  <c r="J12"/>
  <c r="J13"/>
  <c r="J14"/>
  <c r="J15"/>
  <c r="J16"/>
  <c r="J17"/>
  <c r="J19"/>
  <c r="J20"/>
  <c r="J21"/>
  <c r="J22"/>
  <c r="J23"/>
  <c r="J24"/>
  <c r="J25"/>
  <c r="J26"/>
  <c r="J27"/>
  <c r="J28"/>
  <c r="J29"/>
  <c r="J30"/>
  <c r="J31"/>
  <c r="J32"/>
  <c r="J33"/>
  <c r="J34"/>
  <c r="J35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7"/>
  <c r="J78"/>
  <c r="J79"/>
  <c r="J80"/>
  <c r="J81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20"/>
  <c r="J121"/>
  <c r="I85"/>
  <c r="I86"/>
  <c r="I87"/>
  <c r="I88"/>
  <c r="I89"/>
  <c r="I91"/>
  <c r="I92"/>
  <c r="I94"/>
  <c r="I95"/>
  <c r="I96"/>
  <c r="I97"/>
  <c r="I98"/>
  <c r="I99"/>
  <c r="I100"/>
  <c r="I101"/>
  <c r="I102"/>
  <c r="I103"/>
  <c r="I104"/>
  <c r="I105"/>
  <c r="I106"/>
  <c r="I107"/>
  <c r="I110"/>
  <c r="I111"/>
  <c r="I112"/>
  <c r="I113"/>
  <c r="I114"/>
  <c r="I115"/>
  <c r="I116"/>
  <c r="I117"/>
  <c r="I118"/>
  <c r="I80"/>
  <c r="I81"/>
  <c r="I77"/>
  <c r="I39"/>
  <c r="I40"/>
  <c r="I41"/>
  <c r="I42"/>
  <c r="I43"/>
  <c r="I44"/>
  <c r="I46"/>
  <c r="I47"/>
  <c r="I48"/>
  <c r="I49"/>
  <c r="I50"/>
  <c r="I51"/>
  <c r="I52"/>
  <c r="I53"/>
  <c r="I61"/>
  <c r="I62"/>
  <c r="I63"/>
  <c r="I64"/>
  <c r="I65"/>
  <c r="I69"/>
  <c r="I70"/>
  <c r="I71"/>
  <c r="I75"/>
  <c r="I20"/>
  <c r="I21"/>
  <c r="I22"/>
  <c r="I23"/>
  <c r="I24"/>
  <c r="I25"/>
  <c r="I26"/>
  <c r="I27"/>
  <c r="I28"/>
  <c r="I29"/>
  <c r="I30"/>
  <c r="I31"/>
  <c r="I32"/>
  <c r="I33"/>
  <c r="I34"/>
  <c r="I9"/>
  <c r="I10"/>
  <c r="I11"/>
  <c r="I12"/>
  <c r="I13"/>
  <c r="I14"/>
  <c r="I15"/>
  <c r="I16"/>
  <c r="I17"/>
  <c r="I121" l="1"/>
  <c r="I120"/>
  <c r="I83"/>
  <c r="H82"/>
  <c r="G82"/>
  <c r="F82"/>
  <c r="E82"/>
  <c r="H76"/>
  <c r="G76"/>
  <c r="F76"/>
  <c r="E76"/>
  <c r="H37"/>
  <c r="J37" s="1"/>
  <c r="G37"/>
  <c r="F37"/>
  <c r="E37"/>
  <c r="H36"/>
  <c r="G36"/>
  <c r="F36"/>
  <c r="E36"/>
  <c r="I35"/>
  <c r="H18"/>
  <c r="G18"/>
  <c r="F18"/>
  <c r="E18"/>
  <c r="I8"/>
  <c r="I7"/>
  <c r="H6"/>
  <c r="G6"/>
  <c r="F6"/>
  <c r="E6"/>
  <c r="J82" l="1"/>
  <c r="J36"/>
  <c r="J18"/>
  <c r="J76"/>
  <c r="I76"/>
  <c r="I18"/>
  <c r="G119"/>
  <c r="G122" s="1"/>
  <c r="E119"/>
  <c r="E122" s="1"/>
  <c r="I37"/>
  <c r="F119"/>
  <c r="F122" s="1"/>
  <c r="I82"/>
  <c r="H119"/>
  <c r="I36"/>
  <c r="J6"/>
  <c r="I6"/>
  <c r="H122" l="1"/>
  <c r="J122" s="1"/>
  <c r="J119"/>
  <c r="I119"/>
  <c r="I122" l="1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DJ151" l="1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140" l="1"/>
  <c r="F137"/>
  <c r="G137"/>
  <c r="G140" l="1"/>
  <c r="F140"/>
  <c r="J7" i="17" l="1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H7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BX45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I82"/>
  <c r="I38"/>
  <c r="K19"/>
  <c r="F140"/>
  <c r="F143" s="1"/>
  <c r="I19"/>
  <c r="C182" i="8" l="1"/>
  <c r="S182" s="1"/>
  <c r="C233"/>
  <c r="C237"/>
  <c r="C7"/>
  <c r="S7" s="1"/>
  <c r="F8"/>
  <c r="F6" s="1"/>
  <c r="C37"/>
  <c r="S37" s="1"/>
  <c r="E15"/>
  <c r="R101"/>
  <c r="O8"/>
  <c r="O6" s="1"/>
  <c r="C17"/>
  <c r="S17" s="1"/>
  <c r="D201"/>
  <c r="Q101"/>
  <c r="C221"/>
  <c r="S221" s="1"/>
  <c r="C217"/>
  <c r="S217" s="1"/>
  <c r="C187"/>
  <c r="S187" s="1"/>
  <c r="C204"/>
  <c r="S204" s="1"/>
  <c r="C189"/>
  <c r="S189" s="1"/>
  <c r="C219"/>
  <c r="S219" s="1"/>
  <c r="C207"/>
  <c r="S207" s="1"/>
  <c r="D130"/>
  <c r="D128" s="1"/>
  <c r="C162"/>
  <c r="S162" s="1"/>
  <c r="C170"/>
  <c r="S170" s="1"/>
  <c r="M206"/>
  <c r="F223"/>
  <c r="J223"/>
  <c r="N130"/>
  <c r="N128" s="1"/>
  <c r="C190"/>
  <c r="S190" s="1"/>
  <c r="C211"/>
  <c r="S211" s="1"/>
  <c r="C227"/>
  <c r="S227" s="1"/>
  <c r="C102"/>
  <c r="S102" s="1"/>
  <c r="C104"/>
  <c r="S104" s="1"/>
  <c r="C106"/>
  <c r="G101"/>
  <c r="G118" s="1"/>
  <c r="G120" s="1"/>
  <c r="K101"/>
  <c r="O101"/>
  <c r="C108"/>
  <c r="S108" s="1"/>
  <c r="C110"/>
  <c r="S110" s="1"/>
  <c r="C112"/>
  <c r="S112" s="1"/>
  <c r="I140"/>
  <c r="E79"/>
  <c r="D15"/>
  <c r="F101"/>
  <c r="J101"/>
  <c r="C191"/>
  <c r="S191" s="1"/>
  <c r="E8"/>
  <c r="E6" s="1"/>
  <c r="C210"/>
  <c r="S210" s="1"/>
  <c r="C213"/>
  <c r="S213" s="1"/>
  <c r="C133"/>
  <c r="S133" s="1"/>
  <c r="C150"/>
  <c r="S150" s="1"/>
  <c r="C152"/>
  <c r="S152" s="1"/>
  <c r="C72"/>
  <c r="S72" s="1"/>
  <c r="C161"/>
  <c r="S161" s="1"/>
  <c r="G137"/>
  <c r="C165"/>
  <c r="S165" s="1"/>
  <c r="Q137"/>
  <c r="C169"/>
  <c r="D193"/>
  <c r="E201"/>
  <c r="C142"/>
  <c r="S142" s="1"/>
  <c r="C153"/>
  <c r="S153" s="1"/>
  <c r="C159"/>
  <c r="S159" s="1"/>
  <c r="C196"/>
  <c r="S196" s="1"/>
  <c r="L137"/>
  <c r="C164"/>
  <c r="C172"/>
  <c r="S172" s="1"/>
  <c r="C174"/>
  <c r="S174" s="1"/>
  <c r="C179"/>
  <c r="S179" s="1"/>
  <c r="C181"/>
  <c r="S181" s="1"/>
  <c r="C186"/>
  <c r="S186" s="1"/>
  <c r="J201"/>
  <c r="C203"/>
  <c r="S203" s="1"/>
  <c r="C205"/>
  <c r="S205" s="1"/>
  <c r="L206"/>
  <c r="C209"/>
  <c r="S209" s="1"/>
  <c r="C212"/>
  <c r="S212" s="1"/>
  <c r="E23"/>
  <c r="C113"/>
  <c r="S113" s="1"/>
  <c r="C115"/>
  <c r="S115" s="1"/>
  <c r="C129"/>
  <c r="S129" s="1"/>
  <c r="U7" s="1"/>
  <c r="C132"/>
  <c r="S132" s="1"/>
  <c r="S136"/>
  <c r="N137"/>
  <c r="C143"/>
  <c r="S143" s="1"/>
  <c r="C155"/>
  <c r="S155" s="1"/>
  <c r="M201"/>
  <c r="R201"/>
  <c r="Q156"/>
  <c r="G193"/>
  <c r="I223"/>
  <c r="C144"/>
  <c r="S144" s="1"/>
  <c r="F130"/>
  <c r="F128" s="1"/>
  <c r="K130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C160"/>
  <c r="S160" s="1"/>
  <c r="L156"/>
  <c r="C166"/>
  <c r="S166" s="1"/>
  <c r="C168"/>
  <c r="S168" s="1"/>
  <c r="C171"/>
  <c r="S171" s="1"/>
  <c r="C176"/>
  <c r="S176" s="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H134" s="1"/>
  <c r="O145"/>
  <c r="K145"/>
  <c r="I156"/>
  <c r="F156"/>
  <c r="C225"/>
  <c r="S225" s="1"/>
  <c r="C21"/>
  <c r="S21" s="1"/>
  <c r="S169"/>
  <c r="D145"/>
  <c r="D206"/>
  <c r="E193"/>
  <c r="C238"/>
  <c r="S238" s="1"/>
  <c r="L8"/>
  <c r="L6" s="1"/>
  <c r="Q8"/>
  <c r="Q6" s="1"/>
  <c r="K15"/>
  <c r="R18"/>
  <c r="C49"/>
  <c r="S49" s="1"/>
  <c r="S80"/>
  <c r="J79"/>
  <c r="C81"/>
  <c r="S81" s="1"/>
  <c r="D84"/>
  <c r="L145"/>
  <c r="K156"/>
  <c r="E206"/>
  <c r="N206"/>
  <c r="O223"/>
  <c r="R79"/>
  <c r="H101"/>
  <c r="H118" s="1"/>
  <c r="H120" s="1"/>
  <c r="L101"/>
  <c r="C114"/>
  <c r="S114" s="1"/>
  <c r="S233"/>
  <c r="S237"/>
  <c r="E156"/>
  <c r="J156"/>
  <c r="N193"/>
  <c r="C33"/>
  <c r="C62"/>
  <c r="S62" s="1"/>
  <c r="C64"/>
  <c r="S64" s="1"/>
  <c r="C65"/>
  <c r="S65" s="1"/>
  <c r="H34"/>
  <c r="C39"/>
  <c r="S39" s="1"/>
  <c r="E130"/>
  <c r="E128" s="1"/>
  <c r="K137"/>
  <c r="O137"/>
  <c r="G140"/>
  <c r="L140"/>
  <c r="G206"/>
  <c r="H223"/>
  <c r="H240" s="1"/>
  <c r="H242" s="1"/>
  <c r="I8"/>
  <c r="I6" s="1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C42"/>
  <c r="S42" s="1"/>
  <c r="F79"/>
  <c r="J84"/>
  <c r="C116"/>
  <c r="S116" s="1"/>
  <c r="K37" i="17"/>
  <c r="G15" i="8"/>
  <c r="O23"/>
  <c r="C57"/>
  <c r="S57" s="1"/>
  <c r="C141"/>
  <c r="S141" s="1"/>
  <c r="S14"/>
  <c r="L23"/>
  <c r="D101"/>
  <c r="J18"/>
  <c r="I18"/>
  <c r="C29"/>
  <c r="S29" s="1"/>
  <c r="S33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S98" s="1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S226" s="1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J92" i="17"/>
  <c r="J82"/>
  <c r="J37"/>
  <c r="J38"/>
  <c r="J19"/>
  <c r="J6"/>
  <c r="E74"/>
  <c r="I74" s="1"/>
  <c r="I75"/>
  <c r="G140"/>
  <c r="G143" s="1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S63"/>
  <c r="C66"/>
  <c r="S66" s="1"/>
  <c r="C68"/>
  <c r="S68" s="1"/>
  <c r="C70"/>
  <c r="S70" s="1"/>
  <c r="C85"/>
  <c r="S85" s="1"/>
  <c r="C89"/>
  <c r="S89" s="1"/>
  <c r="S106"/>
  <c r="M156"/>
  <c r="S164"/>
  <c r="C194"/>
  <c r="S194" s="1"/>
  <c r="F201"/>
  <c r="K201"/>
  <c r="E223"/>
  <c r="E18"/>
  <c r="C53"/>
  <c r="S53" s="1"/>
  <c r="L71"/>
  <c r="N71" s="1"/>
  <c r="F84"/>
  <c r="M84"/>
  <c r="C93"/>
  <c r="S93" s="1"/>
  <c r="S78"/>
  <c r="H140" i="17"/>
  <c r="H143" s="1"/>
  <c r="J143" s="1"/>
  <c r="K92"/>
  <c r="I37"/>
  <c r="K6"/>
  <c r="K38"/>
  <c r="C140"/>
  <c r="C143" s="1"/>
  <c r="N145" i="8"/>
  <c r="S180"/>
  <c r="S177"/>
  <c r="N156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N101" i="8" l="1"/>
  <c r="C156"/>
  <c r="S156" s="1"/>
  <c r="U34" s="1"/>
  <c r="C15"/>
  <c r="S15" s="1"/>
  <c r="N140"/>
  <c r="N134" s="1"/>
  <c r="C201"/>
  <c r="I134"/>
  <c r="I127" s="1"/>
  <c r="I240" s="1"/>
  <c r="I242" s="1"/>
  <c r="C71"/>
  <c r="S71" s="1"/>
  <c r="N79"/>
  <c r="C84"/>
  <c r="S84" s="1"/>
  <c r="J134"/>
  <c r="J127" s="1"/>
  <c r="J240" s="1"/>
  <c r="J242" s="1"/>
  <c r="O134"/>
  <c r="G12"/>
  <c r="R12"/>
  <c r="R5" s="1"/>
  <c r="R118" s="1"/>
  <c r="R120" s="1"/>
  <c r="C128"/>
  <c r="S128" s="1"/>
  <c r="C193"/>
  <c r="S193" s="1"/>
  <c r="F134"/>
  <c r="F127" s="1"/>
  <c r="F240" s="1"/>
  <c r="F242" s="1"/>
  <c r="C130"/>
  <c r="S130" s="1"/>
  <c r="N201"/>
  <c r="J12"/>
  <c r="J5" s="1"/>
  <c r="J118" s="1"/>
  <c r="J120" s="1"/>
  <c r="O127"/>
  <c r="O240" s="1"/>
  <c r="O242" s="1"/>
  <c r="L134"/>
  <c r="L127" s="1"/>
  <c r="L240" s="1"/>
  <c r="L242" s="1"/>
  <c r="H12"/>
  <c r="K134"/>
  <c r="K127" s="1"/>
  <c r="K240" s="1"/>
  <c r="K242" s="1"/>
  <c r="L12"/>
  <c r="L5" s="1"/>
  <c r="L118" s="1"/>
  <c r="L120" s="1"/>
  <c r="R134"/>
  <c r="R127" s="1"/>
  <c r="R240" s="1"/>
  <c r="R242" s="1"/>
  <c r="I12"/>
  <c r="I5" s="1"/>
  <c r="I118" s="1"/>
  <c r="I120" s="1"/>
  <c r="C206"/>
  <c r="S206" s="1"/>
  <c r="U84" s="1"/>
  <c r="C79"/>
  <c r="N223"/>
  <c r="C101"/>
  <c r="S101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M134"/>
  <c r="M127" s="1"/>
  <c r="G134"/>
  <c r="C34"/>
  <c r="S34" s="1"/>
  <c r="K12"/>
  <c r="K5" s="1"/>
  <c r="K118" s="1"/>
  <c r="K120" s="1"/>
  <c r="E12"/>
  <c r="E5" s="1"/>
  <c r="E118" s="1"/>
  <c r="E120" s="1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D12"/>
  <c r="S23"/>
  <c r="D134"/>
  <c r="K143" i="17"/>
  <c r="K140"/>
  <c r="J140"/>
  <c r="C8" i="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S201"/>
  <c r="S79"/>
  <c r="S223"/>
  <c r="U101" s="1"/>
  <c r="N127"/>
  <c r="N240" s="1"/>
  <c r="N242" s="1"/>
  <c r="C12"/>
  <c r="S12" s="1"/>
  <c r="M240"/>
  <c r="M242" s="1"/>
  <c r="S18"/>
  <c r="N5"/>
  <c r="N118" s="1"/>
  <c r="N120" s="1"/>
  <c r="E143" i="17"/>
  <c r="I143" s="1"/>
  <c r="C134" i="8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<sst xmlns="http://schemas.openxmlformats.org/spreadsheetml/2006/main" count="1527" uniqueCount="560">
  <si>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</si>
  <si>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</si>
  <si>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</si>
  <si>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</si>
  <si>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</si>
  <si>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</si>
  <si>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</si>
  <si>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</si>
  <si>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</si>
  <si>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</si>
  <si>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</si>
  <si>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</si>
  <si>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</si>
  <si>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</si>
  <si>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</si>
  <si>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</si>
  <si>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</si>
  <si>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</si>
  <si>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</si>
  <si>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</si>
  <si>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</si>
  <si>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</si>
  <si>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</si>
  <si>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</si>
  <si>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</si>
  <si>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</si>
  <si>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</si>
  <si>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</si>
  <si>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</si>
  <si>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</si>
  <si>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</si>
  <si>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</si>
  <si>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</si>
  <si>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</si>
  <si>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</si>
  <si>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</si>
  <si>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</si>
  <si>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</si>
  <si>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</si>
  <si>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</si>
  <si>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</si>
  <si>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</si>
  <si>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</si>
  <si>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</si>
  <si>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</si>
  <si>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</si>
  <si>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</si>
  <si>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</si>
  <si>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</si>
  <si>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</si>
  <si>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</si>
  <si>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</si>
  <si>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</si>
  <si>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</si>
  <si>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</si>
  <si>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</si>
  <si>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</si>
  <si>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</si>
  <si>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</si>
  <si>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</si>
  <si>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</si>
  <si>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</si>
  <si>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</si>
  <si>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</si>
  <si>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</si>
  <si>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</si>
  <si>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</si>
  <si>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</si>
  <si>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</si>
  <si>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</si>
  <si>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</si>
  <si>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</si>
  <si>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</si>
  <si>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</si>
  <si>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</si>
  <si>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</si>
  <si>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</si>
  <si>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</si>
  <si>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</si>
  <si>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</si>
  <si>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</si>
  <si>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</si>
  <si>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</si>
  <si>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</si>
  <si>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</si>
  <si>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</si>
  <si>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</si>
  <si>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</si>
  <si>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</si>
  <si>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</si>
  <si>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</si>
  <si>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</si>
  <si>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</si>
  <si>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</si>
  <si>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</si>
  <si>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</si>
  <si>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</si>
  <si>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</si>
  <si>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</si>
  <si>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</si>
  <si>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</si>
  <si>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</si>
  <si>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</si>
  <si>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</si>
  <si>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</si>
  <si>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</si>
  <si>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</si>
  <si>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</si>
  <si>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</si>
  <si>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</si>
  <si>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</si>
  <si>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</si>
  <si>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</si>
  <si>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</si>
  <si>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</si>
  <si>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</si>
  <si>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</si>
  <si>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</si>
  <si>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</si>
  <si>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</si>
  <si>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</si>
  <si>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</si>
  <si>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</si>
  <si>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</si>
  <si>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</si>
  <si>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</si>
  <si>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</si>
  <si>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</si>
  <si>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</si>
  <si>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</si>
  <si>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</si>
  <si>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</si>
  <si>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</si>
  <si>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</si>
  <si>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</si>
  <si>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</si>
  <si>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</si>
  <si>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</si>
  <si>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</si>
  <si>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</si>
  <si>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</si>
  <si>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</si>
  <si>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</si>
  <si>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</si>
  <si>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</si>
  <si>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</si>
  <si>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</si>
  <si>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</si>
  <si>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</si>
  <si>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</si>
  <si>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</si>
  <si>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</si>
  <si>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</si>
  <si>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</si>
  <si>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</si>
  <si>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</si>
  <si>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</si>
  <si>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</si>
  <si>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</si>
  <si>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</si>
  <si>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</si>
  <si>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</si>
  <si>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</si>
  <si>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</si>
  <si>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</si>
  <si>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</si>
  <si>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</si>
  <si>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</si>
  <si>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</si>
  <si>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</si>
  <si>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</si>
  <si>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</si>
  <si>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</si>
  <si>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</si>
  <si>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</si>
  <si>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</si>
  <si>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</si>
  <si>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</si>
  <si>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</si>
  <si>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</si>
  <si>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</si>
  <si>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</si>
  <si>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</si>
  <si>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</si>
  <si>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</si>
  <si>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</si>
  <si>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</si>
  <si>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</si>
  <si>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</si>
  <si>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</si>
  <si>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</si>
  <si>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</si>
  <si>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</si>
  <si>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</si>
  <si>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</si>
  <si>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</si>
  <si>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</si>
  <si>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</si>
  <si>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</si>
  <si>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</si>
  <si>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</si>
  <si>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</si>
  <si>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</si>
  <si>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</si>
  <si>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</si>
  <si>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</si>
  <si>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</si>
  <si>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</si>
  <si>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</si>
  <si>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</si>
  <si>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</si>
  <si>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</si>
  <si>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</si>
  <si>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</si>
  <si>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</si>
  <si>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</si>
  <si>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</si>
  <si>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</si>
  <si>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</si>
  <si>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</si>
  <si>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</si>
  <si>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</si>
  <si>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</si>
  <si>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</si>
  <si>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</si>
  <si>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</si>
  <si>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</si>
  <si>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</si>
  <si>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</si>
  <si>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</si>
  <si>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</si>
  <si>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</si>
  <si>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</si>
  <si>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</si>
  <si>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</si>
  <si>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</si>
  <si>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</si>
  <si>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</si>
  <si>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</si>
  <si>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</si>
  <si>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</si>
  <si>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</si>
  <si>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</si>
  <si>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</si>
  <si>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</si>
  <si>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</si>
  <si>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</si>
  <si>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</si>
  <si>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</si>
  <si>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</si>
  <si>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</si>
  <si>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</si>
  <si>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</si>
  <si>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</si>
  <si>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</si>
  <si>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</si>
  <si>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</si>
  <si>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</si>
  <si>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</si>
  <si>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</si>
  <si>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</si>
  <si>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</si>
  <si>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</si>
  <si>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</si>
  <si>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</si>
  <si>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</si>
  <si>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</si>
  <si>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</si>
  <si>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</si>
  <si>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</si>
  <si>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</si>
  <si>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</si>
  <si>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</si>
  <si>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</si>
  <si>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</si>
  <si>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</si>
  <si>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</si>
  <si>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</si>
  <si>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</si>
  <si>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</si>
  <si>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</si>
  <si>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</si>
  <si>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</si>
  <si>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</si>
  <si>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</si>
  <si>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</si>
  <si>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</si>
  <si>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</si>
  <si>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</si>
  <si>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</si>
  <si>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</si>
  <si>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</si>
  <si>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</si>
  <si>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</si>
  <si>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</si>
  <si>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</si>
  <si>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</si>
  <si>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</si>
  <si>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</si>
  <si>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</si>
  <si>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</si>
  <si>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</si>
  <si>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</si>
  <si>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</si>
  <si>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</si>
  <si>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</si>
  <si>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</si>
  <si>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</si>
  <si>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</si>
  <si>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</si>
  <si>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</si>
  <si>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</si>
  <si>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</si>
  <si>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</si>
  <si>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</si>
  <si>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</si>
  <si>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</si>
  <si>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</si>
  <si>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</si>
  <si>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</si>
  <si>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</si>
  <si>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</si>
  <si>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</si>
  <si>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</si>
  <si>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</si>
  <si>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</si>
  <si>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</si>
  <si>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</si>
  <si>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</si>
  <si>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</si>
  <si>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</si>
  <si>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</si>
  <si>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</si>
  <si>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</si>
  <si>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</si>
  <si>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</si>
  <si>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</si>
  <si>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</si>
  <si>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</si>
  <si>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</si>
  <si>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</si>
  <si>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</si>
  <si>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</si>
  <si>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</si>
  <si>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</si>
  <si>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</si>
  <si>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</si>
  <si>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</si>
  <si>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</si>
  <si>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</si>
  <si>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</si>
  <si>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</si>
  <si>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</si>
  <si>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</si>
  <si>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</si>
  <si>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</si>
  <si>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</si>
  <si>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</si>
  <si>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</si>
  <si>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</si>
  <si>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</si>
  <si>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</si>
  <si>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</si>
  <si>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</si>
  <si>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</si>
  <si>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</si>
  <si>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</si>
  <si>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</si>
  <si>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</si>
  <si>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</si>
  <si>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</si>
  <si>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</si>
  <si>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</si>
  <si>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</si>
  <si>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</si>
  <si>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</si>
  <si>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</si>
  <si>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</si>
  <si>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</si>
  <si>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</si>
  <si>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</si>
  <si>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</si>
  <si>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</si>
  <si>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</si>
  <si>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</si>
  <si>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</si>
  <si>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</si>
  <si>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</si>
  <si>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</si>
  <si>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</si>
  <si>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</si>
  <si>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</si>
  <si>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</si>
  <si>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</si>
  <si>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</si>
  <si>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</si>
  <si>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</si>
  <si>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</si>
  <si>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</si>
  <si>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</si>
  <si>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</si>
  <si>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</si>
  <si>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</si>
  <si>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</si>
  <si>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</si>
  <si>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</si>
  <si>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</si>
  <si>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</si>
  <si>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</si>
  <si>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</si>
  <si>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</si>
  <si>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</si>
  <si>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</si>
  <si>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</si>
  <si>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</si>
  <si>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</si>
  <si>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</si>
  <si>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</si>
  <si>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</si>
  <si>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</si>
  <si>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</si>
  <si>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</si>
  <si>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</si>
  <si>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</si>
  <si>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</si>
  <si>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</si>
  <si>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</si>
  <si>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</si>
  <si>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</si>
  <si>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</si>
  <si>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</si>
  <si>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</si>
  <si>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</si>
  <si>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</si>
  <si>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</si>
  <si>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</si>
  <si>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</si>
  <si>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</si>
  <si>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</si>
  <si>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</si>
  <si>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</si>
  <si>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</si>
  <si>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</si>
  <si>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</si>
  <si>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</si>
  <si>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</si>
  <si>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</si>
  <si>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</si>
  <si>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</si>
  <si>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</si>
  <si>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</si>
  <si>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</si>
  <si>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</si>
  <si>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</si>
  <si>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</si>
  <si>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</si>
  <si>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</si>
  <si>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</si>
  <si>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</si>
  <si>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</si>
  <si>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</si>
  <si>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</si>
  <si>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</si>
  <si>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</si>
  <si>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</si>
  <si>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</si>
  <si>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</si>
  <si>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</si>
  <si>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</si>
  <si>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</si>
  <si>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</si>
  <si>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</si>
  <si>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</si>
  <si>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</si>
  <si>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</si>
  <si>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</si>
  <si>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</si>
  <si>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</si>
  <si>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</si>
  <si>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</si>
  <si>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</si>
  <si>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</si>
  <si>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</si>
  <si>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</si>
  <si>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</si>
  <si>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</si>
  <si>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</si>
  <si>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</si>
  <si>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</si>
  <si>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</si>
  <si>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</si>
  <si>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</si>
  <si>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</si>
  <si>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</si>
  <si>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</si>
  <si>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</si>
  <si>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</si>
  <si>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</si>
  <si>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</si>
  <si>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</si>
  <si>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</si>
  <si>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</si>
  <si>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</si>
  <si>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</si>
  <si>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</si>
  <si>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</si>
  <si>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</si>
  <si>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</si>
  <si>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</si>
  <si>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</si>
  <si>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</si>
  <si>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</si>
  <si>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</si>
  <si>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</si>
  <si>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</si>
  <si>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</si>
  <si>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</si>
  <si>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</si>
  <si>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</si>
  <si>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</si>
  <si>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</si>
  <si>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</si>
  <si>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</si>
  <si>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</si>
  <si>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</si>
  <si>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</si>
  <si>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</si>
  <si>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</si>
  <si>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</si>
  <si>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</si>
  <si>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Коэф.роста к 2021 году</t>
  </si>
  <si>
    <t>01.01. 2022.</t>
  </si>
  <si>
    <t>Финансовое управление администрации</t>
  </si>
  <si>
    <t>1718001556</t>
  </si>
  <si>
    <t>1718001549</t>
  </si>
  <si>
    <t>1718001563</t>
  </si>
  <si>
    <t>1718001637</t>
  </si>
  <si>
    <t>1718001531</t>
  </si>
  <si>
    <t>1718001490</t>
  </si>
  <si>
    <t>1718001740</t>
  </si>
  <si>
    <t>1718002616</t>
  </si>
  <si>
    <t>1718001588</t>
  </si>
  <si>
    <t>1718002493</t>
  </si>
  <si>
    <t>1718001676</t>
  </si>
  <si>
    <t xml:space="preserve">ООО "Строитель ЖКХ" </t>
  </si>
  <si>
    <t>1700000632</t>
  </si>
  <si>
    <t>ООО "Алдар"</t>
  </si>
  <si>
    <t>1718002581</t>
  </si>
  <si>
    <t>ООО "Кураж"</t>
  </si>
  <si>
    <t>1718002655</t>
  </si>
  <si>
    <t>ООО "Эртине"</t>
  </si>
  <si>
    <t>Динамика    изменения   недоимки   по  налогам  на 01.07. 2022 год г.Ак-Довурак ( тыс. рублей)</t>
  </si>
  <si>
    <t>01.07. 2021.</t>
  </si>
  <si>
    <t>01.07. 2022.</t>
  </si>
  <si>
    <t>Откл.с 01.07.22 на 01.01.22</t>
  </si>
  <si>
    <t>УК</t>
  </si>
  <si>
    <t>1718002430</t>
  </si>
  <si>
    <t>1718000898</t>
  </si>
  <si>
    <t xml:space="preserve">АШ ДОСААФ </t>
  </si>
  <si>
    <t xml:space="preserve">МУП ПАТП        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</si>
</sst>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0.000"/>
    <numFmt numFmtId="167" formatCode="#,##0.0"/>
    <numFmt numFmtId="169" formatCode="0.0000"/>
  </numFmts>
  <fonts count="3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7" fillId="0" borderId="19" applyNumberFormat="0">
      <alignment horizontal="right" vertical="top"/>
    </xf>
    <xf numFmtId="0" fontId="17" fillId="0" borderId="19" applyNumberFormat="0">
      <alignment horizontal="right" vertical="top"/>
    </xf>
    <xf numFmtId="0" fontId="17" fillId="7" borderId="19" applyNumberFormat="0">
      <alignment horizontal="right" vertical="top"/>
    </xf>
    <xf numFmtId="49" fontId="17" fillId="8" borderId="19">
      <alignment horizontal="left" vertical="top"/>
    </xf>
    <xf numFmtId="49" fontId="27" fillId="0" borderId="19">
      <alignment horizontal="left" vertical="top"/>
    </xf>
    <xf numFmtId="0" fontId="17" fillId="9" borderId="19">
      <alignment horizontal="left" vertical="top" wrapText="1"/>
    </xf>
    <xf numFmtId="0" fontId="27" fillId="0" borderId="19">
      <alignment horizontal="left" vertical="top" wrapText="1"/>
    </xf>
    <xf numFmtId="0" fontId="17" fillId="10" borderId="19">
      <alignment horizontal="left" vertical="top" wrapText="1"/>
    </xf>
    <xf numFmtId="0" fontId="17" fillId="11" borderId="19">
      <alignment horizontal="left" vertical="top" wrapText="1"/>
    </xf>
    <xf numFmtId="0" fontId="17" fillId="12" borderId="19">
      <alignment horizontal="left" vertical="top" wrapText="1"/>
    </xf>
    <xf numFmtId="0" fontId="17" fillId="13" borderId="19">
      <alignment horizontal="left" vertical="top" wrapText="1"/>
    </xf>
    <xf numFmtId="0" fontId="17" fillId="0" borderId="19">
      <alignment horizontal="left" vertical="top" wrapText="1"/>
    </xf>
    <xf numFmtId="0" fontId="28" fillId="0" borderId="0">
      <alignment horizontal="left" vertical="top"/>
    </xf>
    <xf numFmtId="0" fontId="17" fillId="9" borderId="20" applyNumberFormat="0">
      <alignment horizontal="right" vertical="top"/>
    </xf>
    <xf numFmtId="0" fontId="17" fillId="10" borderId="20" applyNumberFormat="0">
      <alignment horizontal="right" vertical="top"/>
    </xf>
    <xf numFmtId="0" fontId="17" fillId="0" borderId="19" applyNumberFormat="0">
      <alignment horizontal="right" vertical="top"/>
    </xf>
    <xf numFmtId="0" fontId="17" fillId="0" borderId="19" applyNumberFormat="0">
      <alignment horizontal="right" vertical="top"/>
    </xf>
    <xf numFmtId="0" fontId="17" fillId="11" borderId="20" applyNumberFormat="0">
      <alignment horizontal="right" vertical="top"/>
    </xf>
    <xf numFmtId="0" fontId="17" fillId="0" borderId="19" applyNumberFormat="0">
      <alignment horizontal="right" vertical="top"/>
    </xf>
    <xf numFmtId="49" fontId="29" fillId="14" borderId="19">
      <alignment horizontal="left" vertical="top" wrapText="1"/>
    </xf>
    <xf numFmtId="49" fontId="17" fillId="0" borderId="19">
      <alignment horizontal="left" vertical="top" wrapText="1"/>
    </xf>
    <xf numFmtId="0" fontId="17" fillId="13" borderId="19">
      <alignment horizontal="left" vertical="top" wrapText="1"/>
    </xf>
    <xf numFmtId="0" fontId="17" fillId="0" borderId="19">
      <alignment horizontal="left" vertical="top" wrapText="1"/>
    </xf>
    <xf numFmtId="0" fontId="34" fillId="0" borderId="0" applyFont="0" applyFill="0" applyBorder="0" applyAlignment="0" applyProtection="0"/>
  </cellStyleXfs>
  <cellXfs count="510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5" fontId="22" fillId="4" borderId="1" xfId="0" applyNumberFormat="1" applyFont="1" applyFill="1" applyBorder="1" applyAlignment="1">
      <alignment horizontal="center"/>
    </xf>
    <xf numFmtId="165" fontId="22" fillId="4" borderId="1" xfId="0" applyNumberFormat="1" applyFont="1" applyFill="1" applyBorder="1"/>
    <xf numFmtId="165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5" fontId="21" fillId="4" borderId="1" xfId="0" applyNumberFormat="1" applyFont="1" applyFill="1" applyBorder="1"/>
    <xf numFmtId="165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7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2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/>
    </xf>
    <xf numFmtId="165" fontId="4" fillId="4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/>
    <xf numFmtId="165" fontId="4" fillId="0" borderId="1" xfId="2" applyNumberFormat="1" applyFont="1" applyFill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21" fillId="0" borderId="0" xfId="2" applyFont="1" applyFill="1"/>
    <xf numFmtId="0" fontId="21" fillId="4" borderId="0" xfId="2" applyFont="1" applyFill="1"/>
    <xf numFmtId="0" fontId="23" fillId="0" borderId="0" xfId="2" applyFont="1" applyFill="1"/>
    <xf numFmtId="0" fontId="1" fillId="0" borderId="0" xfId="2" applyFont="1" applyFill="1"/>
    <xf numFmtId="0" fontId="22" fillId="4" borderId="1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wrapText="1"/>
    </xf>
    <xf numFmtId="165" fontId="22" fillId="4" borderId="1" xfId="2" applyNumberFormat="1" applyFont="1" applyFill="1" applyBorder="1" applyAlignment="1">
      <alignment horizontal="center"/>
    </xf>
    <xf numFmtId="0" fontId="20" fillId="0" borderId="0" xfId="2" applyFont="1" applyFill="1"/>
    <xf numFmtId="0" fontId="21" fillId="4" borderId="1" xfId="2" applyFont="1" applyFill="1" applyBorder="1"/>
    <xf numFmtId="0" fontId="4" fillId="4" borderId="1" xfId="2" applyFont="1" applyFill="1" applyBorder="1" applyAlignment="1">
      <alignment horizontal="center"/>
    </xf>
    <xf numFmtId="0" fontId="21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165" fontId="6" fillId="4" borderId="1" xfId="2" applyNumberFormat="1" applyFont="1" applyFill="1" applyBorder="1" applyAlignment="1">
      <alignment horizontal="center"/>
    </xf>
    <xf numFmtId="49" fontId="9" fillId="0" borderId="1" xfId="2" applyNumberFormat="1" applyFont="1" applyBorder="1" applyAlignment="1">
      <alignment wrapText="1"/>
    </xf>
    <xf numFmtId="0" fontId="20" fillId="0" borderId="0" xfId="2" applyFont="1" applyFill="1" applyAlignment="1">
      <alignment horizontal="center"/>
    </xf>
    <xf numFmtId="49" fontId="4" fillId="0" borderId="1" xfId="2" applyNumberFormat="1" applyFont="1" applyBorder="1" applyAlignment="1">
      <alignment wrapText="1"/>
    </xf>
    <xf numFmtId="0" fontId="21" fillId="4" borderId="1" xfId="2" applyFont="1" applyFill="1" applyBorder="1" applyAlignment="1">
      <alignment horizontal="left"/>
    </xf>
    <xf numFmtId="0" fontId="21" fillId="4" borderId="1" xfId="2" applyFont="1" applyFill="1" applyBorder="1" applyAlignment="1">
      <alignment horizontal="center" vertical="center"/>
    </xf>
    <xf numFmtId="0" fontId="4" fillId="4" borderId="1" xfId="2" applyFont="1" applyFill="1" applyBorder="1"/>
    <xf numFmtId="0" fontId="26" fillId="0" borderId="0" xfId="2" applyFont="1" applyFill="1"/>
    <xf numFmtId="0" fontId="26" fillId="4" borderId="0" xfId="2" applyFont="1" applyFill="1"/>
    <xf numFmtId="0" fontId="1" fillId="0" borderId="0" xfId="2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0" fontId="31" fillId="0" borderId="0" xfId="2" applyNumberFormat="1" applyFont="1"/>
    <xf numFmtId="0" fontId="7" fillId="0" borderId="1" xfId="2" applyFont="1" applyFill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horizontal="center" vertical="center" wrapText="1"/>
    </xf>
    <xf numFmtId="165" fontId="21" fillId="4" borderId="1" xfId="2" applyNumberFormat="1" applyFont="1" applyFill="1" applyBorder="1" applyAlignment="1">
      <alignment horizontal="center"/>
    </xf>
    <xf numFmtId="165" fontId="6" fillId="4" borderId="1" xfId="2" applyNumberFormat="1" applyFont="1" applyFill="1" applyBorder="1" applyAlignment="1">
      <alignment horizontal="center" wrapText="1"/>
    </xf>
    <xf numFmtId="0" fontId="21" fillId="0" borderId="0" xfId="2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1" fillId="0" borderId="0" xfId="2" applyFont="1" applyFill="1" applyBorder="1"/>
    <xf numFmtId="0" fontId="4" fillId="0" borderId="0" xfId="2" applyFont="1" applyFill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22" fillId="0" borderId="1" xfId="2" applyFont="1" applyFill="1" applyBorder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 vertical="center" wrapText="1"/>
    </xf>
    <xf numFmtId="165" fontId="22" fillId="4" borderId="1" xfId="2" applyNumberFormat="1" applyFont="1" applyFill="1" applyBorder="1"/>
    <xf numFmtId="2" fontId="22" fillId="4" borderId="1" xfId="2" applyNumberFormat="1" applyFont="1" applyFill="1" applyBorder="1"/>
    <xf numFmtId="165" fontId="22" fillId="0" borderId="1" xfId="2" applyNumberFormat="1" applyFont="1" applyFill="1" applyBorder="1"/>
    <xf numFmtId="3" fontId="6" fillId="0" borderId="1" xfId="2" applyNumberFormat="1" applyFont="1" applyFill="1" applyBorder="1"/>
    <xf numFmtId="2" fontId="6" fillId="0" borderId="1" xfId="2" applyNumberFormat="1" applyFont="1" applyFill="1" applyBorder="1"/>
    <xf numFmtId="165" fontId="6" fillId="0" borderId="1" xfId="2" applyNumberFormat="1" applyFont="1" applyFill="1" applyBorder="1" applyAlignment="1">
      <alignment horizontal="center"/>
    </xf>
    <xf numFmtId="0" fontId="21" fillId="4" borderId="1" xfId="2" applyFont="1" applyFill="1" applyBorder="1" applyAlignment="1">
      <alignment horizontal="center"/>
    </xf>
    <xf numFmtId="2" fontId="21" fillId="4" borderId="1" xfId="2" applyNumberFormat="1" applyFont="1" applyFill="1" applyBorder="1"/>
    <xf numFmtId="165" fontId="21" fillId="4" borderId="1" xfId="2" applyNumberFormat="1" applyFont="1" applyFill="1" applyBorder="1"/>
    <xf numFmtId="165" fontId="21" fillId="0" borderId="1" xfId="2" applyNumberFormat="1" applyFont="1" applyFill="1" applyBorder="1"/>
    <xf numFmtId="0" fontId="4" fillId="0" borderId="1" xfId="2" applyFont="1" applyFill="1" applyBorder="1"/>
    <xf numFmtId="3" fontId="4" fillId="0" borderId="1" xfId="2" applyNumberFormat="1" applyFont="1" applyFill="1" applyBorder="1"/>
    <xf numFmtId="2" fontId="4" fillId="0" borderId="1" xfId="2" applyNumberFormat="1" applyFont="1" applyFill="1" applyBorder="1"/>
    <xf numFmtId="2" fontId="4" fillId="4" borderId="1" xfId="2" applyNumberFormat="1" applyFont="1" applyFill="1" applyBorder="1"/>
    <xf numFmtId="165" fontId="4" fillId="4" borderId="1" xfId="2" applyNumberFormat="1" applyFont="1" applyFill="1" applyBorder="1"/>
    <xf numFmtId="165" fontId="4" fillId="0" borderId="1" xfId="2" applyNumberFormat="1" applyFont="1" applyFill="1" applyBorder="1"/>
    <xf numFmtId="2" fontId="6" fillId="4" borderId="1" xfId="2" applyNumberFormat="1" applyFont="1" applyFill="1" applyBorder="1"/>
    <xf numFmtId="165" fontId="6" fillId="4" borderId="1" xfId="2" applyNumberFormat="1" applyFont="1" applyFill="1" applyBorder="1"/>
    <xf numFmtId="165" fontId="6" fillId="0" borderId="1" xfId="2" applyNumberFormat="1" applyFont="1" applyFill="1" applyBorder="1"/>
    <xf numFmtId="49" fontId="4" fillId="0" borderId="1" xfId="2" applyNumberFormat="1" applyFont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3" fontId="6" fillId="0" borderId="1" xfId="2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2" fontId="4" fillId="4" borderId="1" xfId="2" applyNumberFormat="1" applyFont="1" applyFill="1" applyBorder="1" applyAlignment="1">
      <alignment horizontal="center"/>
    </xf>
    <xf numFmtId="0" fontId="4" fillId="0" borderId="0" xfId="2" applyNumberFormat="1" applyFont="1" applyAlignment="1">
      <alignment horizontal="center"/>
    </xf>
    <xf numFmtId="1" fontId="6" fillId="4" borderId="1" xfId="2" applyNumberFormat="1" applyFont="1" applyFill="1" applyBorder="1"/>
    <xf numFmtId="165" fontId="4" fillId="4" borderId="1" xfId="2" applyNumberFormat="1" applyFont="1" applyFill="1" applyBorder="1" applyAlignment="1">
      <alignment horizontal="center" wrapText="1"/>
    </xf>
    <xf numFmtId="165" fontId="21" fillId="0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7" fontId="6" fillId="0" borderId="1" xfId="2" applyNumberFormat="1" applyFont="1" applyFill="1" applyBorder="1"/>
    <xf numFmtId="0" fontId="22" fillId="0" borderId="1" xfId="2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/>
    </xf>
    <xf numFmtId="165" fontId="6" fillId="0" borderId="1" xfId="2" applyNumberFormat="1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/>
    </xf>
    <xf numFmtId="0" fontId="1" fillId="0" borderId="0" xfId="2" applyFont="1" applyFill="1" applyBorder="1"/>
    <xf numFmtId="166" fontId="1" fillId="0" borderId="0" xfId="2" applyNumberFormat="1" applyFont="1" applyFill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30" fillId="0" borderId="1" xfId="2" applyFont="1" applyFill="1" applyBorder="1" applyAlignment="1">
      <alignment horizontal="center"/>
    </xf>
    <xf numFmtId="0" fontId="30" fillId="0" borderId="1" xfId="2" applyFont="1" applyFill="1" applyBorder="1" applyAlignment="1"/>
    <xf numFmtId="0" fontId="30" fillId="0" borderId="1" xfId="2" applyFont="1" applyFill="1" applyBorder="1"/>
    <xf numFmtId="0" fontId="7" fillId="0" borderId="1" xfId="2" applyFont="1" applyFill="1" applyBorder="1"/>
    <xf numFmtId="0" fontId="7" fillId="0" borderId="1" xfId="2" applyFont="1" applyFill="1" applyBorder="1" applyAlignment="1">
      <alignment horizontal="center"/>
    </xf>
    <xf numFmtId="0" fontId="33" fillId="0" borderId="0" xfId="2" applyFont="1" applyFill="1"/>
    <xf numFmtId="0" fontId="30" fillId="0" borderId="1" xfId="2" applyFont="1" applyFill="1" applyBorder="1" applyAlignment="1">
      <alignment horizontal="center" vertical="center" wrapText="1"/>
    </xf>
    <xf numFmtId="49" fontId="30" fillId="0" borderId="1" xfId="2" applyNumberFormat="1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textRotation="90" wrapText="1"/>
    </xf>
    <xf numFmtId="0" fontId="22" fillId="0" borderId="5" xfId="2" applyFont="1" applyFill="1" applyBorder="1" applyAlignment="1">
      <alignment horizontal="center" textRotation="90" wrapText="1"/>
    </xf>
    <xf numFmtId="0" fontId="22" fillId="0" borderId="6" xfId="2" applyFont="1" applyFill="1" applyBorder="1" applyAlignment="1">
      <alignment horizontal="center" textRotation="90" wrapText="1"/>
    </xf>
    <xf numFmtId="0" fontId="22" fillId="4" borderId="1" xfId="2" applyFont="1" applyFill="1" applyBorder="1" applyAlignment="1">
      <alignment horizontal="center"/>
    </xf>
    <xf numFmtId="0" fontId="21" fillId="5" borderId="1" xfId="2" applyFont="1" applyFill="1" applyBorder="1" applyAlignment="1">
      <alignment horizontal="center" vertical="center" wrapText="1"/>
    </xf>
    <xf numFmtId="0" fontId="21" fillId="5" borderId="16" xfId="2" applyFont="1" applyFill="1" applyBorder="1" applyAlignment="1">
      <alignment horizontal="center" vertical="center" textRotation="90" wrapText="1"/>
    </xf>
    <xf numFmtId="0" fontId="21" fillId="5" borderId="5" xfId="2" applyFont="1" applyFill="1" applyBorder="1" applyAlignment="1">
      <alignment horizontal="center" vertical="center" textRotation="90" wrapText="1"/>
    </xf>
    <xf numFmtId="0" fontId="21" fillId="5" borderId="6" xfId="2" applyFont="1" applyFill="1" applyBorder="1" applyAlignment="1">
      <alignment horizontal="center" vertical="center" textRotation="90" wrapText="1"/>
    </xf>
    <xf numFmtId="0" fontId="21" fillId="0" borderId="0" xfId="1" applyNumberFormat="1" applyFont="1" applyFill="1" applyAlignment="1">
      <alignment horizontal="center"/>
    </xf>
    <xf numFmtId="14" fontId="21" fillId="5" borderId="1" xfId="1" applyNumberFormat="1" applyFont="1" applyFill="1" applyBorder="1" applyAlignment="1">
      <alignment horizontal="center" vertical="center" wrapText="1"/>
    </xf>
    <xf numFmtId="0" fontId="22" fillId="4" borderId="1" xfId="2" applyFont="1" applyFill="1" applyBorder="1" applyAlignment="1"/>
    <xf numFmtId="165" fontId="22" fillId="4" borderId="1" xfId="2" applyNumberFormat="1" applyFont="1" applyFill="1" applyBorder="1" applyAlignment="1">
      <alignment horizontal="center" wrapText="1"/>
    </xf>
    <xf numFmtId="165" fontId="22" fillId="0" borderId="1" xfId="2" applyNumberFormat="1" applyFont="1" applyFill="1" applyBorder="1" applyAlignment="1">
      <alignment horizontal="center" vertical="center"/>
    </xf>
    <xf numFmtId="0" fontId="21" fillId="4" borderId="1" xfId="2" applyFont="1" applyFill="1" applyBorder="1" applyAlignment="1"/>
    <xf numFmtId="165" fontId="4" fillId="4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49" fontId="4" fillId="0" borderId="1" xfId="2" applyNumberFormat="1" applyFont="1" applyBorder="1" applyAlignment="1"/>
    <xf numFmtId="49" fontId="1" fillId="0" borderId="1" xfId="2" applyNumberFormat="1" applyBorder="1" applyAlignment="1">
      <alignment vertical="top"/>
    </xf>
    <xf numFmtId="0" fontId="4" fillId="0" borderId="0" xfId="2" applyNumberFormat="1" applyFont="1" applyAlignment="1"/>
    <xf numFmtId="165" fontId="1" fillId="0" borderId="1" xfId="2" applyNumberFormat="1" applyBorder="1" applyAlignment="1">
      <alignment horizontal="center" vertical="top"/>
    </xf>
    <xf numFmtId="0" fontId="21" fillId="0" borderId="1" xfId="2" applyFont="1" applyFill="1" applyBorder="1" applyAlignment="1"/>
    <xf numFmtId="0" fontId="1" fillId="0" borderId="0" xfId="1" applyNumberFormat="1" applyFont="1" applyFill="1" applyAlignment="1">
      <alignment horizontal="center"/>
    </xf>
    <xf numFmtId="169" fontId="21" fillId="4" borderId="1" xfId="2" applyNumberFormat="1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9" fontId="4" fillId="4" borderId="1" xfId="1" applyNumberFormat="1" applyFont="1" applyFill="1" applyBorder="1" applyAlignment="1">
      <alignment horizontal="center"/>
    </xf>
    <xf numFmtId="49" fontId="0" fillId="0" borderId="1" xfId="0" applyNumberFormat="1" applyBorder="1"/>
    <xf numFmtId="2" fontId="4" fillId="0" borderId="1" xfId="0" applyNumberFormat="1" applyFont="1" applyBorder="1" applyAlignment="1">
      <alignment horizontal="center"/>
    </xf>
    <xf numFmtId="165" fontId="22" fillId="3" borderId="1" xfId="2" applyNumberFormat="1" applyFont="1" applyFill="1" applyBorder="1" applyAlignment="1">
      <alignment horizontal="center" vertical="center"/>
    </xf>
    <xf numFmtId="0" fontId="22" fillId="3" borderId="1" xfId="2" applyFont="1" applyFill="1" applyBorder="1" applyAlignment="1"/>
    <xf numFmtId="0" fontId="22" fillId="3" borderId="1" xfId="2" applyFont="1" applyFill="1" applyBorder="1" applyAlignment="1">
      <alignment horizontal="center"/>
    </xf>
    <xf numFmtId="165" fontId="6" fillId="3" borderId="1" xfId="2" applyNumberFormat="1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21" fillId="5" borderId="16" xfId="2" applyFont="1" applyFill="1" applyBorder="1" applyAlignment="1">
      <alignment horizontal="center" vertical="center" textRotation="90" wrapText="1"/>
    </xf>
    <xf numFmtId="0" fontId="21" fillId="5" borderId="5" xfId="2" applyFont="1" applyFill="1" applyBorder="1" applyAlignment="1">
      <alignment horizontal="center" vertical="center" textRotation="90" wrapText="1"/>
    </xf>
    <xf numFmtId="0" fontId="21" fillId="5" borderId="6" xfId="2" applyFont="1" applyFill="1" applyBorder="1" applyAlignment="1">
      <alignment horizontal="center" vertical="center" textRotation="90" wrapText="1"/>
    </xf>
    <xf numFmtId="0" fontId="21" fillId="5" borderId="16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1" fillId="5" borderId="11" xfId="2" applyFont="1" applyFill="1" applyBorder="1" applyAlignment="1">
      <alignment horizontal="center" vertical="center" wrapText="1"/>
    </xf>
    <xf numFmtId="0" fontId="21" fillId="5" borderId="17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3" xfId="2" applyFont="1" applyFill="1" applyBorder="1" applyAlignment="1">
      <alignment horizontal="center" vertical="center" wrapText="1"/>
    </xf>
    <xf numFmtId="2" fontId="21" fillId="5" borderId="16" xfId="2" applyNumberFormat="1" applyFont="1" applyFill="1" applyBorder="1" applyAlignment="1">
      <alignment horizontal="center" vertical="center" wrapText="1"/>
    </xf>
    <xf numFmtId="2" fontId="21" fillId="5" borderId="5" xfId="2" applyNumberFormat="1" applyFont="1" applyFill="1" applyBorder="1" applyAlignment="1">
      <alignment horizontal="center" vertical="center" wrapText="1"/>
    </xf>
    <xf numFmtId="2" fontId="21" fillId="5" borderId="6" xfId="2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6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0" fontId="30" fillId="0" borderId="16" xfId="2" applyFont="1" applyFill="1" applyBorder="1" applyAlignment="1">
      <alignment horizontal="center" vertical="center" textRotation="90" wrapText="1"/>
    </xf>
    <xf numFmtId="0" fontId="30" fillId="0" borderId="6" xfId="2" applyFont="1" applyFill="1" applyBorder="1" applyAlignment="1">
      <alignment horizontal="center" vertical="center" textRotation="90" wrapText="1"/>
    </xf>
    <xf numFmtId="0" fontId="30" fillId="0" borderId="4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textRotation="90" wrapText="1"/>
    </xf>
    <xf numFmtId="0" fontId="7" fillId="0" borderId="6" xfId="2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right"/>
    </xf>
    <xf numFmtId="0" fontId="30" fillId="0" borderId="5" xfId="2" applyFont="1" applyFill="1" applyBorder="1" applyAlignment="1">
      <alignment horizontal="center" vertical="center" textRotation="90" wrapText="1"/>
    </xf>
    <xf numFmtId="0" fontId="30" fillId="0" borderId="16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7" xfId="2" applyFont="1" applyFill="1" applyBorder="1" applyAlignment="1">
      <alignment horizontal="center" vertical="center" wrapText="1"/>
    </xf>
    <xf numFmtId="0" fontId="30" fillId="0" borderId="12" xfId="2" applyFont="1" applyFill="1" applyBorder="1" applyAlignment="1">
      <alignment horizontal="center" vertical="center" wrapText="1"/>
    </xf>
    <xf numFmtId="0" fontId="30" fillId="0" borderId="13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30" fillId="0" borderId="14" xfId="2" applyFont="1" applyFill="1" applyBorder="1" applyAlignment="1">
      <alignment horizontal="center" vertical="center" wrapText="1"/>
    </xf>
    <xf numFmtId="2" fontId="30" fillId="0" borderId="16" xfId="2" applyNumberFormat="1" applyFont="1" applyFill="1" applyBorder="1" applyAlignment="1">
      <alignment horizontal="center" vertical="center" textRotation="90" wrapText="1"/>
    </xf>
    <xf numFmtId="2" fontId="30" fillId="0" borderId="5" xfId="2" applyNumberFormat="1" applyFont="1" applyFill="1" applyBorder="1" applyAlignment="1">
      <alignment horizontal="center" vertical="center" textRotation="90" wrapText="1"/>
    </xf>
    <xf numFmtId="2" fontId="30" fillId="0" borderId="6" xfId="2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wrapText="1"/>
    </xf>
    <xf numFmtId="2" fontId="21" fillId="3" borderId="16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6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21" fillId="5" borderId="16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6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</cellXfs>
  <cellStyles count="27">
    <cellStyle name="Данные (редактируемые)" xfId="3"/>
    <cellStyle name="Данные (только для чтения)" xfId="4"/>
    <cellStyle name="Данные для удаления" xfId="5"/>
    <cellStyle name="Заголовки полей" xfId="6"/>
    <cellStyle name="Заголовки полей [печать]" xfId="7"/>
    <cellStyle name="Заголовок меры" xfId="8"/>
    <cellStyle name="Заголовок показателя [печать]" xfId="9"/>
    <cellStyle name="Заголовок показателя константы" xfId="10"/>
    <cellStyle name="Заголовок результата расчета" xfId="11"/>
    <cellStyle name="Заголовок свободного показателя" xfId="12"/>
    <cellStyle name="Значение фильтра" xfId="13"/>
    <cellStyle name="Значение фильтра [печать]" xfId="14"/>
    <cellStyle name="Информация о задаче" xfId="15"/>
    <cellStyle name="Обычный" xfId="0" builtinId="0"/>
    <cellStyle name="Обычный 2" xfId="2"/>
    <cellStyle name="Отдельная ячейка" xfId="16"/>
    <cellStyle name="Отдельная ячейка - константа" xfId="17"/>
    <cellStyle name="Отдельная ячейка - константа [печать]" xfId="18"/>
    <cellStyle name="Отдельная ячейка [печать]" xfId="19"/>
    <cellStyle name="Отдельная ячейка-результат" xfId="20"/>
    <cellStyle name="Отдельная ячейка-результат [печать]" xfId="21"/>
    <cellStyle name="Свойства элементов измерения" xfId="22"/>
    <cellStyle name="Свойства элементов измерения [печать]" xfId="23"/>
    <cellStyle name="Финансовый" xfId="1" builtinId="3"/>
    <cellStyle name="Финансовый 2" xfId="26"/>
    <cellStyle name="Элементы осей" xfId="24"/>
    <cellStyle name="Элементы осей [печать]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1:J135"/>
  <sheetViews>
    <sheetView tabSelected="1" view="pageBreakPreview" zoomScale="80" zoomScaleSheetLayoutView="80" workbookViewId="0">
      <pane xSplit="8" ySplit="5" topLeftCell="I6" activePane="bottomRight" state="frozen"/>
      <selection pane="topRight" activeCell="F1" sqref="F1"/>
      <selection pane="bottomLeft" activeCell="A5" sqref="A5"/>
      <selection pane="bottomRight" activeCell="K18" sqref="K18"/>
    </sheetView>
  </sheetViews>
  <sheetFormatPr defaultRowHeight="12.75"/>
  <cols>
    <col min="1" max="1" width="9.140625" style="247"/>
    <col min="2" max="2" width="3.140625" style="247" customWidth="1"/>
    <col min="3" max="3" width="12.28515625" style="247" customWidth="1"/>
    <col min="4" max="4" width="34.85546875" style="265" customWidth="1"/>
    <col min="5" max="5" width="10" style="266" customWidth="1"/>
    <col min="6" max="6" width="11" style="267" customWidth="1"/>
    <col min="7" max="7" width="10.85546875" style="267" customWidth="1"/>
    <col min="8" max="8" width="10.85546875" style="351" customWidth="1"/>
    <col min="9" max="9" width="11.28515625" style="247" customWidth="1"/>
    <col min="10" max="146" width="9.140625" style="247"/>
    <col min="147" max="147" width="3.140625" style="247" customWidth="1"/>
    <col min="148" max="148" width="12.28515625" style="247" customWidth="1"/>
    <col min="149" max="149" width="34.85546875" style="247" customWidth="1"/>
    <col min="150" max="150" width="8.42578125" style="247" customWidth="1"/>
    <col min="151" max="151" width="8.28515625" style="247" customWidth="1"/>
    <col min="152" max="152" width="9.42578125" style="247" customWidth="1"/>
    <col min="153" max="153" width="8.28515625" style="247" customWidth="1"/>
    <col min="154" max="156" width="6.42578125" style="247" customWidth="1"/>
    <col min="157" max="157" width="7.140625" style="247" customWidth="1"/>
    <col min="158" max="158" width="4.5703125" style="247" customWidth="1"/>
    <col min="159" max="159" width="6.7109375" style="247" customWidth="1"/>
    <col min="160" max="160" width="6.85546875" style="247" customWidth="1"/>
    <col min="161" max="161" width="6.28515625" style="247" customWidth="1"/>
    <col min="162" max="162" width="4" style="247" customWidth="1"/>
    <col min="163" max="163" width="7.28515625" style="247" customWidth="1"/>
    <col min="164" max="164" width="7.5703125" style="247" customWidth="1"/>
    <col min="165" max="165" width="6" style="247" customWidth="1"/>
    <col min="166" max="166" width="4.7109375" style="247" customWidth="1"/>
    <col min="167" max="167" width="5.42578125" style="247" customWidth="1"/>
    <col min="168" max="168" width="5.7109375" style="247" customWidth="1"/>
    <col min="169" max="169" width="5.85546875" style="247" customWidth="1"/>
    <col min="170" max="170" width="5.7109375" style="247" customWidth="1"/>
    <col min="171" max="181" width="0" style="247" hidden="1" customWidth="1"/>
    <col min="182" max="182" width="5.85546875" style="247" customWidth="1"/>
    <col min="183" max="183" width="5.7109375" style="247" customWidth="1"/>
    <col min="184" max="184" width="5" style="247" customWidth="1"/>
    <col min="185" max="185" width="4.140625" style="247" customWidth="1"/>
    <col min="186" max="186" width="5.85546875" style="247" customWidth="1"/>
    <col min="187" max="187" width="5.7109375" style="247" customWidth="1"/>
    <col min="188" max="188" width="4.7109375" style="247" customWidth="1"/>
    <col min="189" max="189" width="4.42578125" style="247" customWidth="1"/>
    <col min="190" max="193" width="0" style="247" hidden="1" customWidth="1"/>
    <col min="194" max="194" width="5.85546875" style="247" customWidth="1"/>
    <col min="195" max="195" width="5.42578125" style="247" customWidth="1"/>
    <col min="196" max="196" width="5.28515625" style="247" customWidth="1"/>
    <col min="197" max="197" width="4.85546875" style="247" customWidth="1"/>
    <col min="198" max="209" width="0" style="247" hidden="1" customWidth="1"/>
    <col min="210" max="210" width="5.85546875" style="247" customWidth="1"/>
    <col min="211" max="211" width="5.42578125" style="247" customWidth="1"/>
    <col min="212" max="212" width="5.140625" style="247" customWidth="1"/>
    <col min="213" max="213" width="4.140625" style="247" customWidth="1"/>
    <col min="214" max="214" width="6.140625" style="247" customWidth="1"/>
    <col min="215" max="216" width="5.5703125" style="247" customWidth="1"/>
    <col min="217" max="217" width="4.42578125" style="247" customWidth="1"/>
    <col min="218" max="229" width="0" style="247" hidden="1" customWidth="1"/>
    <col min="230" max="230" width="7.5703125" style="247" customWidth="1"/>
    <col min="231" max="231" width="6.42578125" style="247" customWidth="1"/>
    <col min="232" max="232" width="5.42578125" style="247" customWidth="1"/>
    <col min="233" max="233" width="5.140625" style="247" customWidth="1"/>
    <col min="234" max="234" width="5.7109375" style="247" customWidth="1"/>
    <col min="235" max="235" width="5.42578125" style="247" customWidth="1"/>
    <col min="236" max="236" width="4.5703125" style="247" customWidth="1"/>
    <col min="237" max="237" width="5.42578125" style="247" customWidth="1"/>
    <col min="238" max="240" width="5.85546875" style="247" customWidth="1"/>
    <col min="241" max="241" width="4.42578125" style="247" customWidth="1"/>
    <col min="242" max="256" width="0" style="247" hidden="1" customWidth="1"/>
    <col min="257" max="257" width="9.140625" style="247" customWidth="1"/>
    <col min="258" max="402" width="9.140625" style="247"/>
    <col min="403" max="403" width="3.140625" style="247" customWidth="1"/>
    <col min="404" max="404" width="12.28515625" style="247" customWidth="1"/>
    <col min="405" max="405" width="34.85546875" style="247" customWidth="1"/>
    <col min="406" max="406" width="8.42578125" style="247" customWidth="1"/>
    <col min="407" max="407" width="8.28515625" style="247" customWidth="1"/>
    <col min="408" max="408" width="9.42578125" style="247" customWidth="1"/>
    <col min="409" max="409" width="8.28515625" style="247" customWidth="1"/>
    <col min="410" max="412" width="6.42578125" style="247" customWidth="1"/>
    <col min="413" max="413" width="7.140625" style="247" customWidth="1"/>
    <col min="414" max="414" width="4.5703125" style="247" customWidth="1"/>
    <col min="415" max="415" width="6.7109375" style="247" customWidth="1"/>
    <col min="416" max="416" width="6.85546875" style="247" customWidth="1"/>
    <col min="417" max="417" width="6.28515625" style="247" customWidth="1"/>
    <col min="418" max="418" width="4" style="247" customWidth="1"/>
    <col min="419" max="419" width="7.28515625" style="247" customWidth="1"/>
    <col min="420" max="420" width="7.5703125" style="247" customWidth="1"/>
    <col min="421" max="421" width="6" style="247" customWidth="1"/>
    <col min="422" max="422" width="4.7109375" style="247" customWidth="1"/>
    <col min="423" max="423" width="5.42578125" style="247" customWidth="1"/>
    <col min="424" max="424" width="5.7109375" style="247" customWidth="1"/>
    <col min="425" max="425" width="5.85546875" style="247" customWidth="1"/>
    <col min="426" max="426" width="5.7109375" style="247" customWidth="1"/>
    <col min="427" max="437" width="0" style="247" hidden="1" customWidth="1"/>
    <col min="438" max="438" width="5.85546875" style="247" customWidth="1"/>
    <col min="439" max="439" width="5.7109375" style="247" customWidth="1"/>
    <col min="440" max="440" width="5" style="247" customWidth="1"/>
    <col min="441" max="441" width="4.140625" style="247" customWidth="1"/>
    <col min="442" max="442" width="5.85546875" style="247" customWidth="1"/>
    <col min="443" max="443" width="5.7109375" style="247" customWidth="1"/>
    <col min="444" max="444" width="4.7109375" style="247" customWidth="1"/>
    <col min="445" max="445" width="4.42578125" style="247" customWidth="1"/>
    <col min="446" max="449" width="0" style="247" hidden="1" customWidth="1"/>
    <col min="450" max="450" width="5.85546875" style="247" customWidth="1"/>
    <col min="451" max="451" width="5.42578125" style="247" customWidth="1"/>
    <col min="452" max="452" width="5.28515625" style="247" customWidth="1"/>
    <col min="453" max="453" width="4.85546875" style="247" customWidth="1"/>
    <col min="454" max="465" width="0" style="247" hidden="1" customWidth="1"/>
    <col min="466" max="466" width="5.85546875" style="247" customWidth="1"/>
    <col min="467" max="467" width="5.42578125" style="247" customWidth="1"/>
    <col min="468" max="468" width="5.140625" style="247" customWidth="1"/>
    <col min="469" max="469" width="4.140625" style="247" customWidth="1"/>
    <col min="470" max="470" width="6.140625" style="247" customWidth="1"/>
    <col min="471" max="472" width="5.5703125" style="247" customWidth="1"/>
    <col min="473" max="473" width="4.42578125" style="247" customWidth="1"/>
    <col min="474" max="485" width="0" style="247" hidden="1" customWidth="1"/>
    <col min="486" max="486" width="7.5703125" style="247" customWidth="1"/>
    <col min="487" max="487" width="6.42578125" style="247" customWidth="1"/>
    <col min="488" max="488" width="5.42578125" style="247" customWidth="1"/>
    <col min="489" max="489" width="5.140625" style="247" customWidth="1"/>
    <col min="490" max="490" width="5.7109375" style="247" customWidth="1"/>
    <col min="491" max="491" width="5.42578125" style="247" customWidth="1"/>
    <col min="492" max="492" width="4.5703125" style="247" customWidth="1"/>
    <col min="493" max="493" width="5.42578125" style="247" customWidth="1"/>
    <col min="494" max="496" width="5.85546875" style="247" customWidth="1"/>
    <col min="497" max="497" width="4.42578125" style="247" customWidth="1"/>
    <col min="498" max="512" width="0" style="247" hidden="1" customWidth="1"/>
    <col min="513" max="513" width="9.140625" style="247" customWidth="1"/>
    <col min="514" max="658" width="9.140625" style="247"/>
    <col min="659" max="659" width="3.140625" style="247" customWidth="1"/>
    <col min="660" max="660" width="12.28515625" style="247" customWidth="1"/>
    <col min="661" max="661" width="34.85546875" style="247" customWidth="1"/>
    <col min="662" max="662" width="8.42578125" style="247" customWidth="1"/>
    <col min="663" max="663" width="8.28515625" style="247" customWidth="1"/>
    <col min="664" max="664" width="9.42578125" style="247" customWidth="1"/>
    <col min="665" max="665" width="8.28515625" style="247" customWidth="1"/>
    <col min="666" max="668" width="6.42578125" style="247" customWidth="1"/>
    <col min="669" max="669" width="7.140625" style="247" customWidth="1"/>
    <col min="670" max="670" width="4.5703125" style="247" customWidth="1"/>
    <col min="671" max="671" width="6.7109375" style="247" customWidth="1"/>
    <col min="672" max="672" width="6.85546875" style="247" customWidth="1"/>
    <col min="673" max="673" width="6.28515625" style="247" customWidth="1"/>
    <col min="674" max="674" width="4" style="247" customWidth="1"/>
    <col min="675" max="675" width="7.28515625" style="247" customWidth="1"/>
    <col min="676" max="676" width="7.5703125" style="247" customWidth="1"/>
    <col min="677" max="677" width="6" style="247" customWidth="1"/>
    <col min="678" max="678" width="4.7109375" style="247" customWidth="1"/>
    <col min="679" max="679" width="5.42578125" style="247" customWidth="1"/>
    <col min="680" max="680" width="5.7109375" style="247" customWidth="1"/>
    <col min="681" max="681" width="5.85546875" style="247" customWidth="1"/>
    <col min="682" max="682" width="5.7109375" style="247" customWidth="1"/>
    <col min="683" max="693" width="0" style="247" hidden="1" customWidth="1"/>
    <col min="694" max="694" width="5.85546875" style="247" customWidth="1"/>
    <col min="695" max="695" width="5.7109375" style="247" customWidth="1"/>
    <col min="696" max="696" width="5" style="247" customWidth="1"/>
    <col min="697" max="697" width="4.140625" style="247" customWidth="1"/>
    <col min="698" max="698" width="5.85546875" style="247" customWidth="1"/>
    <col min="699" max="699" width="5.7109375" style="247" customWidth="1"/>
    <col min="700" max="700" width="4.7109375" style="247" customWidth="1"/>
    <col min="701" max="701" width="4.42578125" style="247" customWidth="1"/>
    <col min="702" max="705" width="0" style="247" hidden="1" customWidth="1"/>
    <col min="706" max="706" width="5.85546875" style="247" customWidth="1"/>
    <col min="707" max="707" width="5.42578125" style="247" customWidth="1"/>
    <col min="708" max="708" width="5.28515625" style="247" customWidth="1"/>
    <col min="709" max="709" width="4.85546875" style="247" customWidth="1"/>
    <col min="710" max="721" width="0" style="247" hidden="1" customWidth="1"/>
    <col min="722" max="722" width="5.85546875" style="247" customWidth="1"/>
    <col min="723" max="723" width="5.42578125" style="247" customWidth="1"/>
    <col min="724" max="724" width="5.140625" style="247" customWidth="1"/>
    <col min="725" max="725" width="4.140625" style="247" customWidth="1"/>
    <col min="726" max="726" width="6.140625" style="247" customWidth="1"/>
    <col min="727" max="728" width="5.5703125" style="247" customWidth="1"/>
    <col min="729" max="729" width="4.42578125" style="247" customWidth="1"/>
    <col min="730" max="741" width="0" style="247" hidden="1" customWidth="1"/>
    <col min="742" max="742" width="7.5703125" style="247" customWidth="1"/>
    <col min="743" max="743" width="6.42578125" style="247" customWidth="1"/>
    <col min="744" max="744" width="5.42578125" style="247" customWidth="1"/>
    <col min="745" max="745" width="5.140625" style="247" customWidth="1"/>
    <col min="746" max="746" width="5.7109375" style="247" customWidth="1"/>
    <col min="747" max="747" width="5.42578125" style="247" customWidth="1"/>
    <col min="748" max="748" width="4.5703125" style="247" customWidth="1"/>
    <col min="749" max="749" width="5.42578125" style="247" customWidth="1"/>
    <col min="750" max="752" width="5.85546875" style="247" customWidth="1"/>
    <col min="753" max="753" width="4.42578125" style="247" customWidth="1"/>
    <col min="754" max="768" width="0" style="247" hidden="1" customWidth="1"/>
    <col min="769" max="769" width="9.140625" style="247" customWidth="1"/>
    <col min="770" max="914" width="9.140625" style="247"/>
    <col min="915" max="915" width="3.140625" style="247" customWidth="1"/>
    <col min="916" max="916" width="12.28515625" style="247" customWidth="1"/>
    <col min="917" max="917" width="34.85546875" style="247" customWidth="1"/>
    <col min="918" max="918" width="8.42578125" style="247" customWidth="1"/>
    <col min="919" max="919" width="8.28515625" style="247" customWidth="1"/>
    <col min="920" max="920" width="9.42578125" style="247" customWidth="1"/>
    <col min="921" max="921" width="8.28515625" style="247" customWidth="1"/>
    <col min="922" max="924" width="6.42578125" style="247" customWidth="1"/>
    <col min="925" max="925" width="7.140625" style="247" customWidth="1"/>
    <col min="926" max="926" width="4.5703125" style="247" customWidth="1"/>
    <col min="927" max="927" width="6.7109375" style="247" customWidth="1"/>
    <col min="928" max="928" width="6.85546875" style="247" customWidth="1"/>
    <col min="929" max="929" width="6.28515625" style="247" customWidth="1"/>
    <col min="930" max="930" width="4" style="247" customWidth="1"/>
    <col min="931" max="931" width="7.28515625" style="247" customWidth="1"/>
    <col min="932" max="932" width="7.5703125" style="247" customWidth="1"/>
    <col min="933" max="933" width="6" style="247" customWidth="1"/>
    <col min="934" max="934" width="4.7109375" style="247" customWidth="1"/>
    <col min="935" max="935" width="5.42578125" style="247" customWidth="1"/>
    <col min="936" max="936" width="5.7109375" style="247" customWidth="1"/>
    <col min="937" max="937" width="5.85546875" style="247" customWidth="1"/>
    <col min="938" max="938" width="5.7109375" style="247" customWidth="1"/>
    <col min="939" max="949" width="0" style="247" hidden="1" customWidth="1"/>
    <col min="950" max="950" width="5.85546875" style="247" customWidth="1"/>
    <col min="951" max="951" width="5.7109375" style="247" customWidth="1"/>
    <col min="952" max="952" width="5" style="247" customWidth="1"/>
    <col min="953" max="953" width="4.140625" style="247" customWidth="1"/>
    <col min="954" max="954" width="5.85546875" style="247" customWidth="1"/>
    <col min="955" max="955" width="5.7109375" style="247" customWidth="1"/>
    <col min="956" max="956" width="4.7109375" style="247" customWidth="1"/>
    <col min="957" max="957" width="4.42578125" style="247" customWidth="1"/>
    <col min="958" max="961" width="0" style="247" hidden="1" customWidth="1"/>
    <col min="962" max="962" width="5.85546875" style="247" customWidth="1"/>
    <col min="963" max="963" width="5.42578125" style="247" customWidth="1"/>
    <col min="964" max="964" width="5.28515625" style="247" customWidth="1"/>
    <col min="965" max="965" width="4.85546875" style="247" customWidth="1"/>
    <col min="966" max="977" width="0" style="247" hidden="1" customWidth="1"/>
    <col min="978" max="978" width="5.85546875" style="247" customWidth="1"/>
    <col min="979" max="979" width="5.42578125" style="247" customWidth="1"/>
    <col min="980" max="980" width="5.140625" style="247" customWidth="1"/>
    <col min="981" max="981" width="4.140625" style="247" customWidth="1"/>
    <col min="982" max="982" width="6.140625" style="247" customWidth="1"/>
    <col min="983" max="984" width="5.5703125" style="247" customWidth="1"/>
    <col min="985" max="985" width="4.42578125" style="247" customWidth="1"/>
    <col min="986" max="997" width="0" style="247" hidden="1" customWidth="1"/>
    <col min="998" max="998" width="7.5703125" style="247" customWidth="1"/>
    <col min="999" max="999" width="6.42578125" style="247" customWidth="1"/>
    <col min="1000" max="1000" width="5.42578125" style="247" customWidth="1"/>
    <col min="1001" max="1001" width="5.140625" style="247" customWidth="1"/>
    <col min="1002" max="1002" width="5.7109375" style="247" customWidth="1"/>
    <col min="1003" max="1003" width="5.42578125" style="247" customWidth="1"/>
    <col min="1004" max="1004" width="4.5703125" style="247" customWidth="1"/>
    <col min="1005" max="1005" width="5.42578125" style="247" customWidth="1"/>
    <col min="1006" max="1008" width="5.85546875" style="247" customWidth="1"/>
    <col min="1009" max="1009" width="4.42578125" style="247" customWidth="1"/>
    <col min="1010" max="1024" width="0" style="247" hidden="1" customWidth="1"/>
    <col min="1025" max="1025" width="9.140625" style="247" customWidth="1"/>
    <col min="1026" max="1170" width="9.140625" style="247"/>
    <col min="1171" max="1171" width="3.140625" style="247" customWidth="1"/>
    <col min="1172" max="1172" width="12.28515625" style="247" customWidth="1"/>
    <col min="1173" max="1173" width="34.85546875" style="247" customWidth="1"/>
    <col min="1174" max="1174" width="8.42578125" style="247" customWidth="1"/>
    <col min="1175" max="1175" width="8.28515625" style="247" customWidth="1"/>
    <col min="1176" max="1176" width="9.42578125" style="247" customWidth="1"/>
    <col min="1177" max="1177" width="8.28515625" style="247" customWidth="1"/>
    <col min="1178" max="1180" width="6.42578125" style="247" customWidth="1"/>
    <col min="1181" max="1181" width="7.140625" style="247" customWidth="1"/>
    <col min="1182" max="1182" width="4.5703125" style="247" customWidth="1"/>
    <col min="1183" max="1183" width="6.7109375" style="247" customWidth="1"/>
    <col min="1184" max="1184" width="6.85546875" style="247" customWidth="1"/>
    <col min="1185" max="1185" width="6.28515625" style="247" customWidth="1"/>
    <col min="1186" max="1186" width="4" style="247" customWidth="1"/>
    <col min="1187" max="1187" width="7.28515625" style="247" customWidth="1"/>
    <col min="1188" max="1188" width="7.5703125" style="247" customWidth="1"/>
    <col min="1189" max="1189" width="6" style="247" customWidth="1"/>
    <col min="1190" max="1190" width="4.7109375" style="247" customWidth="1"/>
    <col min="1191" max="1191" width="5.42578125" style="247" customWidth="1"/>
    <col min="1192" max="1192" width="5.7109375" style="247" customWidth="1"/>
    <col min="1193" max="1193" width="5.85546875" style="247" customWidth="1"/>
    <col min="1194" max="1194" width="5.7109375" style="247" customWidth="1"/>
    <col min="1195" max="1205" width="0" style="247" hidden="1" customWidth="1"/>
    <col min="1206" max="1206" width="5.85546875" style="247" customWidth="1"/>
    <col min="1207" max="1207" width="5.7109375" style="247" customWidth="1"/>
    <col min="1208" max="1208" width="5" style="247" customWidth="1"/>
    <col min="1209" max="1209" width="4.140625" style="247" customWidth="1"/>
    <col min="1210" max="1210" width="5.85546875" style="247" customWidth="1"/>
    <col min="1211" max="1211" width="5.7109375" style="247" customWidth="1"/>
    <col min="1212" max="1212" width="4.7109375" style="247" customWidth="1"/>
    <col min="1213" max="1213" width="4.42578125" style="247" customWidth="1"/>
    <col min="1214" max="1217" width="0" style="247" hidden="1" customWidth="1"/>
    <col min="1218" max="1218" width="5.85546875" style="247" customWidth="1"/>
    <col min="1219" max="1219" width="5.42578125" style="247" customWidth="1"/>
    <col min="1220" max="1220" width="5.28515625" style="247" customWidth="1"/>
    <col min="1221" max="1221" width="4.85546875" style="247" customWidth="1"/>
    <col min="1222" max="1233" width="0" style="247" hidden="1" customWidth="1"/>
    <col min="1234" max="1234" width="5.85546875" style="247" customWidth="1"/>
    <col min="1235" max="1235" width="5.42578125" style="247" customWidth="1"/>
    <col min="1236" max="1236" width="5.140625" style="247" customWidth="1"/>
    <col min="1237" max="1237" width="4.140625" style="247" customWidth="1"/>
    <col min="1238" max="1238" width="6.140625" style="247" customWidth="1"/>
    <col min="1239" max="1240" width="5.5703125" style="247" customWidth="1"/>
    <col min="1241" max="1241" width="4.42578125" style="247" customWidth="1"/>
    <col min="1242" max="1253" width="0" style="247" hidden="1" customWidth="1"/>
    <col min="1254" max="1254" width="7.5703125" style="247" customWidth="1"/>
    <col min="1255" max="1255" width="6.42578125" style="247" customWidth="1"/>
    <col min="1256" max="1256" width="5.42578125" style="247" customWidth="1"/>
    <col min="1257" max="1257" width="5.140625" style="247" customWidth="1"/>
    <col min="1258" max="1258" width="5.7109375" style="247" customWidth="1"/>
    <col min="1259" max="1259" width="5.42578125" style="247" customWidth="1"/>
    <col min="1260" max="1260" width="4.5703125" style="247" customWidth="1"/>
    <col min="1261" max="1261" width="5.42578125" style="247" customWidth="1"/>
    <col min="1262" max="1264" width="5.85546875" style="247" customWidth="1"/>
    <col min="1265" max="1265" width="4.42578125" style="247" customWidth="1"/>
    <col min="1266" max="1280" width="0" style="247" hidden="1" customWidth="1"/>
    <col min="1281" max="1281" width="9.140625" style="247" customWidth="1"/>
    <col min="1282" max="1426" width="9.140625" style="247"/>
    <col min="1427" max="1427" width="3.140625" style="247" customWidth="1"/>
    <col min="1428" max="1428" width="12.28515625" style="247" customWidth="1"/>
    <col min="1429" max="1429" width="34.85546875" style="247" customWidth="1"/>
    <col min="1430" max="1430" width="8.42578125" style="247" customWidth="1"/>
    <col min="1431" max="1431" width="8.28515625" style="247" customWidth="1"/>
    <col min="1432" max="1432" width="9.42578125" style="247" customWidth="1"/>
    <col min="1433" max="1433" width="8.28515625" style="247" customWidth="1"/>
    <col min="1434" max="1436" width="6.42578125" style="247" customWidth="1"/>
    <col min="1437" max="1437" width="7.140625" style="247" customWidth="1"/>
    <col min="1438" max="1438" width="4.5703125" style="247" customWidth="1"/>
    <col min="1439" max="1439" width="6.7109375" style="247" customWidth="1"/>
    <col min="1440" max="1440" width="6.85546875" style="247" customWidth="1"/>
    <col min="1441" max="1441" width="6.28515625" style="247" customWidth="1"/>
    <col min="1442" max="1442" width="4" style="247" customWidth="1"/>
    <col min="1443" max="1443" width="7.28515625" style="247" customWidth="1"/>
    <col min="1444" max="1444" width="7.5703125" style="247" customWidth="1"/>
    <col min="1445" max="1445" width="6" style="247" customWidth="1"/>
    <col min="1446" max="1446" width="4.7109375" style="247" customWidth="1"/>
    <col min="1447" max="1447" width="5.42578125" style="247" customWidth="1"/>
    <col min="1448" max="1448" width="5.7109375" style="247" customWidth="1"/>
    <col min="1449" max="1449" width="5.85546875" style="247" customWidth="1"/>
    <col min="1450" max="1450" width="5.7109375" style="247" customWidth="1"/>
    <col min="1451" max="1461" width="0" style="247" hidden="1" customWidth="1"/>
    <col min="1462" max="1462" width="5.85546875" style="247" customWidth="1"/>
    <col min="1463" max="1463" width="5.7109375" style="247" customWidth="1"/>
    <col min="1464" max="1464" width="5" style="247" customWidth="1"/>
    <col min="1465" max="1465" width="4.140625" style="247" customWidth="1"/>
    <col min="1466" max="1466" width="5.85546875" style="247" customWidth="1"/>
    <col min="1467" max="1467" width="5.7109375" style="247" customWidth="1"/>
    <col min="1468" max="1468" width="4.7109375" style="247" customWidth="1"/>
    <col min="1469" max="1469" width="4.42578125" style="247" customWidth="1"/>
    <col min="1470" max="1473" width="0" style="247" hidden="1" customWidth="1"/>
    <col min="1474" max="1474" width="5.85546875" style="247" customWidth="1"/>
    <col min="1475" max="1475" width="5.42578125" style="247" customWidth="1"/>
    <col min="1476" max="1476" width="5.28515625" style="247" customWidth="1"/>
    <col min="1477" max="1477" width="4.85546875" style="247" customWidth="1"/>
    <col min="1478" max="1489" width="0" style="247" hidden="1" customWidth="1"/>
    <col min="1490" max="1490" width="5.85546875" style="247" customWidth="1"/>
    <col min="1491" max="1491" width="5.42578125" style="247" customWidth="1"/>
    <col min="1492" max="1492" width="5.140625" style="247" customWidth="1"/>
    <col min="1493" max="1493" width="4.140625" style="247" customWidth="1"/>
    <col min="1494" max="1494" width="6.140625" style="247" customWidth="1"/>
    <col min="1495" max="1496" width="5.5703125" style="247" customWidth="1"/>
    <col min="1497" max="1497" width="4.42578125" style="247" customWidth="1"/>
    <col min="1498" max="1509" width="0" style="247" hidden="1" customWidth="1"/>
    <col min="1510" max="1510" width="7.5703125" style="247" customWidth="1"/>
    <col min="1511" max="1511" width="6.42578125" style="247" customWidth="1"/>
    <col min="1512" max="1512" width="5.42578125" style="247" customWidth="1"/>
    <col min="1513" max="1513" width="5.140625" style="247" customWidth="1"/>
    <col min="1514" max="1514" width="5.7109375" style="247" customWidth="1"/>
    <col min="1515" max="1515" width="5.42578125" style="247" customWidth="1"/>
    <col min="1516" max="1516" width="4.5703125" style="247" customWidth="1"/>
    <col min="1517" max="1517" width="5.42578125" style="247" customWidth="1"/>
    <col min="1518" max="1520" width="5.85546875" style="247" customWidth="1"/>
    <col min="1521" max="1521" width="4.42578125" style="247" customWidth="1"/>
    <col min="1522" max="1536" width="0" style="247" hidden="1" customWidth="1"/>
    <col min="1537" max="1537" width="9.140625" style="247" customWidth="1"/>
    <col min="1538" max="1682" width="9.140625" style="247"/>
    <col min="1683" max="1683" width="3.140625" style="247" customWidth="1"/>
    <col min="1684" max="1684" width="12.28515625" style="247" customWidth="1"/>
    <col min="1685" max="1685" width="34.85546875" style="247" customWidth="1"/>
    <col min="1686" max="1686" width="8.42578125" style="247" customWidth="1"/>
    <col min="1687" max="1687" width="8.28515625" style="247" customWidth="1"/>
    <col min="1688" max="1688" width="9.42578125" style="247" customWidth="1"/>
    <col min="1689" max="1689" width="8.28515625" style="247" customWidth="1"/>
    <col min="1690" max="1692" width="6.42578125" style="247" customWidth="1"/>
    <col min="1693" max="1693" width="7.140625" style="247" customWidth="1"/>
    <col min="1694" max="1694" width="4.5703125" style="247" customWidth="1"/>
    <col min="1695" max="1695" width="6.7109375" style="247" customWidth="1"/>
    <col min="1696" max="1696" width="6.85546875" style="247" customWidth="1"/>
    <col min="1697" max="1697" width="6.28515625" style="247" customWidth="1"/>
    <col min="1698" max="1698" width="4" style="247" customWidth="1"/>
    <col min="1699" max="1699" width="7.28515625" style="247" customWidth="1"/>
    <col min="1700" max="1700" width="7.5703125" style="247" customWidth="1"/>
    <col min="1701" max="1701" width="6" style="247" customWidth="1"/>
    <col min="1702" max="1702" width="4.7109375" style="247" customWidth="1"/>
    <col min="1703" max="1703" width="5.42578125" style="247" customWidth="1"/>
    <col min="1704" max="1704" width="5.7109375" style="247" customWidth="1"/>
    <col min="1705" max="1705" width="5.85546875" style="247" customWidth="1"/>
    <col min="1706" max="1706" width="5.7109375" style="247" customWidth="1"/>
    <col min="1707" max="1717" width="0" style="247" hidden="1" customWidth="1"/>
    <col min="1718" max="1718" width="5.85546875" style="247" customWidth="1"/>
    <col min="1719" max="1719" width="5.7109375" style="247" customWidth="1"/>
    <col min="1720" max="1720" width="5" style="247" customWidth="1"/>
    <col min="1721" max="1721" width="4.140625" style="247" customWidth="1"/>
    <col min="1722" max="1722" width="5.85546875" style="247" customWidth="1"/>
    <col min="1723" max="1723" width="5.7109375" style="247" customWidth="1"/>
    <col min="1724" max="1724" width="4.7109375" style="247" customWidth="1"/>
    <col min="1725" max="1725" width="4.42578125" style="247" customWidth="1"/>
    <col min="1726" max="1729" width="0" style="247" hidden="1" customWidth="1"/>
    <col min="1730" max="1730" width="5.85546875" style="247" customWidth="1"/>
    <col min="1731" max="1731" width="5.42578125" style="247" customWidth="1"/>
    <col min="1732" max="1732" width="5.28515625" style="247" customWidth="1"/>
    <col min="1733" max="1733" width="4.85546875" style="247" customWidth="1"/>
    <col min="1734" max="1745" width="0" style="247" hidden="1" customWidth="1"/>
    <col min="1746" max="1746" width="5.85546875" style="247" customWidth="1"/>
    <col min="1747" max="1747" width="5.42578125" style="247" customWidth="1"/>
    <col min="1748" max="1748" width="5.140625" style="247" customWidth="1"/>
    <col min="1749" max="1749" width="4.140625" style="247" customWidth="1"/>
    <col min="1750" max="1750" width="6.140625" style="247" customWidth="1"/>
    <col min="1751" max="1752" width="5.5703125" style="247" customWidth="1"/>
    <col min="1753" max="1753" width="4.42578125" style="247" customWidth="1"/>
    <col min="1754" max="1765" width="0" style="247" hidden="1" customWidth="1"/>
    <col min="1766" max="1766" width="7.5703125" style="247" customWidth="1"/>
    <col min="1767" max="1767" width="6.42578125" style="247" customWidth="1"/>
    <col min="1768" max="1768" width="5.42578125" style="247" customWidth="1"/>
    <col min="1769" max="1769" width="5.140625" style="247" customWidth="1"/>
    <col min="1770" max="1770" width="5.7109375" style="247" customWidth="1"/>
    <col min="1771" max="1771" width="5.42578125" style="247" customWidth="1"/>
    <col min="1772" max="1772" width="4.5703125" style="247" customWidth="1"/>
    <col min="1773" max="1773" width="5.42578125" style="247" customWidth="1"/>
    <col min="1774" max="1776" width="5.85546875" style="247" customWidth="1"/>
    <col min="1777" max="1777" width="4.42578125" style="247" customWidth="1"/>
    <col min="1778" max="1792" width="0" style="247" hidden="1" customWidth="1"/>
    <col min="1793" max="1793" width="9.140625" style="247" customWidth="1"/>
    <col min="1794" max="1938" width="9.140625" style="247"/>
    <col min="1939" max="1939" width="3.140625" style="247" customWidth="1"/>
    <col min="1940" max="1940" width="12.28515625" style="247" customWidth="1"/>
    <col min="1941" max="1941" width="34.85546875" style="247" customWidth="1"/>
    <col min="1942" max="1942" width="8.42578125" style="247" customWidth="1"/>
    <col min="1943" max="1943" width="8.28515625" style="247" customWidth="1"/>
    <col min="1944" max="1944" width="9.42578125" style="247" customWidth="1"/>
    <col min="1945" max="1945" width="8.28515625" style="247" customWidth="1"/>
    <col min="1946" max="1948" width="6.42578125" style="247" customWidth="1"/>
    <col min="1949" max="1949" width="7.140625" style="247" customWidth="1"/>
    <col min="1950" max="1950" width="4.5703125" style="247" customWidth="1"/>
    <col min="1951" max="1951" width="6.7109375" style="247" customWidth="1"/>
    <col min="1952" max="1952" width="6.85546875" style="247" customWidth="1"/>
    <col min="1953" max="1953" width="6.28515625" style="247" customWidth="1"/>
    <col min="1954" max="1954" width="4" style="247" customWidth="1"/>
    <col min="1955" max="1955" width="7.28515625" style="247" customWidth="1"/>
    <col min="1956" max="1956" width="7.5703125" style="247" customWidth="1"/>
    <col min="1957" max="1957" width="6" style="247" customWidth="1"/>
    <col min="1958" max="1958" width="4.7109375" style="247" customWidth="1"/>
    <col min="1959" max="1959" width="5.42578125" style="247" customWidth="1"/>
    <col min="1960" max="1960" width="5.7109375" style="247" customWidth="1"/>
    <col min="1961" max="1961" width="5.85546875" style="247" customWidth="1"/>
    <col min="1962" max="1962" width="5.7109375" style="247" customWidth="1"/>
    <col min="1963" max="1973" width="0" style="247" hidden="1" customWidth="1"/>
    <col min="1974" max="1974" width="5.85546875" style="247" customWidth="1"/>
    <col min="1975" max="1975" width="5.7109375" style="247" customWidth="1"/>
    <col min="1976" max="1976" width="5" style="247" customWidth="1"/>
    <col min="1977" max="1977" width="4.140625" style="247" customWidth="1"/>
    <col min="1978" max="1978" width="5.85546875" style="247" customWidth="1"/>
    <col min="1979" max="1979" width="5.7109375" style="247" customWidth="1"/>
    <col min="1980" max="1980" width="4.7109375" style="247" customWidth="1"/>
    <col min="1981" max="1981" width="4.42578125" style="247" customWidth="1"/>
    <col min="1982" max="1985" width="0" style="247" hidden="1" customWidth="1"/>
    <col min="1986" max="1986" width="5.85546875" style="247" customWidth="1"/>
    <col min="1987" max="1987" width="5.42578125" style="247" customWidth="1"/>
    <col min="1988" max="1988" width="5.28515625" style="247" customWidth="1"/>
    <col min="1989" max="1989" width="4.85546875" style="247" customWidth="1"/>
    <col min="1990" max="2001" width="0" style="247" hidden="1" customWidth="1"/>
    <col min="2002" max="2002" width="5.85546875" style="247" customWidth="1"/>
    <col min="2003" max="2003" width="5.42578125" style="247" customWidth="1"/>
    <col min="2004" max="2004" width="5.140625" style="247" customWidth="1"/>
    <col min="2005" max="2005" width="4.140625" style="247" customWidth="1"/>
    <col min="2006" max="2006" width="6.140625" style="247" customWidth="1"/>
    <col min="2007" max="2008" width="5.5703125" style="247" customWidth="1"/>
    <col min="2009" max="2009" width="4.42578125" style="247" customWidth="1"/>
    <col min="2010" max="2021" width="0" style="247" hidden="1" customWidth="1"/>
    <col min="2022" max="2022" width="7.5703125" style="247" customWidth="1"/>
    <col min="2023" max="2023" width="6.42578125" style="247" customWidth="1"/>
    <col min="2024" max="2024" width="5.42578125" style="247" customWidth="1"/>
    <col min="2025" max="2025" width="5.140625" style="247" customWidth="1"/>
    <col min="2026" max="2026" width="5.7109375" style="247" customWidth="1"/>
    <col min="2027" max="2027" width="5.42578125" style="247" customWidth="1"/>
    <col min="2028" max="2028" width="4.5703125" style="247" customWidth="1"/>
    <col min="2029" max="2029" width="5.42578125" style="247" customWidth="1"/>
    <col min="2030" max="2032" width="5.85546875" style="247" customWidth="1"/>
    <col min="2033" max="2033" width="4.42578125" style="247" customWidth="1"/>
    <col min="2034" max="2048" width="0" style="247" hidden="1" customWidth="1"/>
    <col min="2049" max="2049" width="9.140625" style="247" customWidth="1"/>
    <col min="2050" max="2194" width="9.140625" style="247"/>
    <col min="2195" max="2195" width="3.140625" style="247" customWidth="1"/>
    <col min="2196" max="2196" width="12.28515625" style="247" customWidth="1"/>
    <col min="2197" max="2197" width="34.85546875" style="247" customWidth="1"/>
    <col min="2198" max="2198" width="8.42578125" style="247" customWidth="1"/>
    <col min="2199" max="2199" width="8.28515625" style="247" customWidth="1"/>
    <col min="2200" max="2200" width="9.42578125" style="247" customWidth="1"/>
    <col min="2201" max="2201" width="8.28515625" style="247" customWidth="1"/>
    <col min="2202" max="2204" width="6.42578125" style="247" customWidth="1"/>
    <col min="2205" max="2205" width="7.140625" style="247" customWidth="1"/>
    <col min="2206" max="2206" width="4.5703125" style="247" customWidth="1"/>
    <col min="2207" max="2207" width="6.7109375" style="247" customWidth="1"/>
    <col min="2208" max="2208" width="6.85546875" style="247" customWidth="1"/>
    <col min="2209" max="2209" width="6.28515625" style="247" customWidth="1"/>
    <col min="2210" max="2210" width="4" style="247" customWidth="1"/>
    <col min="2211" max="2211" width="7.28515625" style="247" customWidth="1"/>
    <col min="2212" max="2212" width="7.5703125" style="247" customWidth="1"/>
    <col min="2213" max="2213" width="6" style="247" customWidth="1"/>
    <col min="2214" max="2214" width="4.7109375" style="247" customWidth="1"/>
    <col min="2215" max="2215" width="5.42578125" style="247" customWidth="1"/>
    <col min="2216" max="2216" width="5.7109375" style="247" customWidth="1"/>
    <col min="2217" max="2217" width="5.85546875" style="247" customWidth="1"/>
    <col min="2218" max="2218" width="5.7109375" style="247" customWidth="1"/>
    <col min="2219" max="2229" width="0" style="247" hidden="1" customWidth="1"/>
    <col min="2230" max="2230" width="5.85546875" style="247" customWidth="1"/>
    <col min="2231" max="2231" width="5.7109375" style="247" customWidth="1"/>
    <col min="2232" max="2232" width="5" style="247" customWidth="1"/>
    <col min="2233" max="2233" width="4.140625" style="247" customWidth="1"/>
    <col min="2234" max="2234" width="5.85546875" style="247" customWidth="1"/>
    <col min="2235" max="2235" width="5.7109375" style="247" customWidth="1"/>
    <col min="2236" max="2236" width="4.7109375" style="247" customWidth="1"/>
    <col min="2237" max="2237" width="4.42578125" style="247" customWidth="1"/>
    <col min="2238" max="2241" width="0" style="247" hidden="1" customWidth="1"/>
    <col min="2242" max="2242" width="5.85546875" style="247" customWidth="1"/>
    <col min="2243" max="2243" width="5.42578125" style="247" customWidth="1"/>
    <col min="2244" max="2244" width="5.28515625" style="247" customWidth="1"/>
    <col min="2245" max="2245" width="4.85546875" style="247" customWidth="1"/>
    <col min="2246" max="2257" width="0" style="247" hidden="1" customWidth="1"/>
    <col min="2258" max="2258" width="5.85546875" style="247" customWidth="1"/>
    <col min="2259" max="2259" width="5.42578125" style="247" customWidth="1"/>
    <col min="2260" max="2260" width="5.140625" style="247" customWidth="1"/>
    <col min="2261" max="2261" width="4.140625" style="247" customWidth="1"/>
    <col min="2262" max="2262" width="6.140625" style="247" customWidth="1"/>
    <col min="2263" max="2264" width="5.5703125" style="247" customWidth="1"/>
    <col min="2265" max="2265" width="4.42578125" style="247" customWidth="1"/>
    <col min="2266" max="2277" width="0" style="247" hidden="1" customWidth="1"/>
    <col min="2278" max="2278" width="7.5703125" style="247" customWidth="1"/>
    <col min="2279" max="2279" width="6.42578125" style="247" customWidth="1"/>
    <col min="2280" max="2280" width="5.42578125" style="247" customWidth="1"/>
    <col min="2281" max="2281" width="5.140625" style="247" customWidth="1"/>
    <col min="2282" max="2282" width="5.7109375" style="247" customWidth="1"/>
    <col min="2283" max="2283" width="5.42578125" style="247" customWidth="1"/>
    <col min="2284" max="2284" width="4.5703125" style="247" customWidth="1"/>
    <col min="2285" max="2285" width="5.42578125" style="247" customWidth="1"/>
    <col min="2286" max="2288" width="5.85546875" style="247" customWidth="1"/>
    <col min="2289" max="2289" width="4.42578125" style="247" customWidth="1"/>
    <col min="2290" max="2304" width="0" style="247" hidden="1" customWidth="1"/>
    <col min="2305" max="2305" width="9.140625" style="247" customWidth="1"/>
    <col min="2306" max="2450" width="9.140625" style="247"/>
    <col min="2451" max="2451" width="3.140625" style="247" customWidth="1"/>
    <col min="2452" max="2452" width="12.28515625" style="247" customWidth="1"/>
    <col min="2453" max="2453" width="34.85546875" style="247" customWidth="1"/>
    <col min="2454" max="2454" width="8.42578125" style="247" customWidth="1"/>
    <col min="2455" max="2455" width="8.28515625" style="247" customWidth="1"/>
    <col min="2456" max="2456" width="9.42578125" style="247" customWidth="1"/>
    <col min="2457" max="2457" width="8.28515625" style="247" customWidth="1"/>
    <col min="2458" max="2460" width="6.42578125" style="247" customWidth="1"/>
    <col min="2461" max="2461" width="7.140625" style="247" customWidth="1"/>
    <col min="2462" max="2462" width="4.5703125" style="247" customWidth="1"/>
    <col min="2463" max="2463" width="6.7109375" style="247" customWidth="1"/>
    <col min="2464" max="2464" width="6.85546875" style="247" customWidth="1"/>
    <col min="2465" max="2465" width="6.28515625" style="247" customWidth="1"/>
    <col min="2466" max="2466" width="4" style="247" customWidth="1"/>
    <col min="2467" max="2467" width="7.28515625" style="247" customWidth="1"/>
    <col min="2468" max="2468" width="7.5703125" style="247" customWidth="1"/>
    <col min="2469" max="2469" width="6" style="247" customWidth="1"/>
    <col min="2470" max="2470" width="4.7109375" style="247" customWidth="1"/>
    <col min="2471" max="2471" width="5.42578125" style="247" customWidth="1"/>
    <col min="2472" max="2472" width="5.7109375" style="247" customWidth="1"/>
    <col min="2473" max="2473" width="5.85546875" style="247" customWidth="1"/>
    <col min="2474" max="2474" width="5.7109375" style="247" customWidth="1"/>
    <col min="2475" max="2485" width="0" style="247" hidden="1" customWidth="1"/>
    <col min="2486" max="2486" width="5.85546875" style="247" customWidth="1"/>
    <col min="2487" max="2487" width="5.7109375" style="247" customWidth="1"/>
    <col min="2488" max="2488" width="5" style="247" customWidth="1"/>
    <col min="2489" max="2489" width="4.140625" style="247" customWidth="1"/>
    <col min="2490" max="2490" width="5.85546875" style="247" customWidth="1"/>
    <col min="2491" max="2491" width="5.7109375" style="247" customWidth="1"/>
    <col min="2492" max="2492" width="4.7109375" style="247" customWidth="1"/>
    <col min="2493" max="2493" width="4.42578125" style="247" customWidth="1"/>
    <col min="2494" max="2497" width="0" style="247" hidden="1" customWidth="1"/>
    <col min="2498" max="2498" width="5.85546875" style="247" customWidth="1"/>
    <col min="2499" max="2499" width="5.42578125" style="247" customWidth="1"/>
    <col min="2500" max="2500" width="5.28515625" style="247" customWidth="1"/>
    <col min="2501" max="2501" width="4.85546875" style="247" customWidth="1"/>
    <col min="2502" max="2513" width="0" style="247" hidden="1" customWidth="1"/>
    <col min="2514" max="2514" width="5.85546875" style="247" customWidth="1"/>
    <col min="2515" max="2515" width="5.42578125" style="247" customWidth="1"/>
    <col min="2516" max="2516" width="5.140625" style="247" customWidth="1"/>
    <col min="2517" max="2517" width="4.140625" style="247" customWidth="1"/>
    <col min="2518" max="2518" width="6.140625" style="247" customWidth="1"/>
    <col min="2519" max="2520" width="5.5703125" style="247" customWidth="1"/>
    <col min="2521" max="2521" width="4.42578125" style="247" customWidth="1"/>
    <col min="2522" max="2533" width="0" style="247" hidden="1" customWidth="1"/>
    <col min="2534" max="2534" width="7.5703125" style="247" customWidth="1"/>
    <col min="2535" max="2535" width="6.42578125" style="247" customWidth="1"/>
    <col min="2536" max="2536" width="5.42578125" style="247" customWidth="1"/>
    <col min="2537" max="2537" width="5.140625" style="247" customWidth="1"/>
    <col min="2538" max="2538" width="5.7109375" style="247" customWidth="1"/>
    <col min="2539" max="2539" width="5.42578125" style="247" customWidth="1"/>
    <col min="2540" max="2540" width="4.5703125" style="247" customWidth="1"/>
    <col min="2541" max="2541" width="5.42578125" style="247" customWidth="1"/>
    <col min="2542" max="2544" width="5.85546875" style="247" customWidth="1"/>
    <col min="2545" max="2545" width="4.42578125" style="247" customWidth="1"/>
    <col min="2546" max="2560" width="0" style="247" hidden="1" customWidth="1"/>
    <col min="2561" max="2561" width="9.140625" style="247" customWidth="1"/>
    <col min="2562" max="2706" width="9.140625" style="247"/>
    <col min="2707" max="2707" width="3.140625" style="247" customWidth="1"/>
    <col min="2708" max="2708" width="12.28515625" style="247" customWidth="1"/>
    <col min="2709" max="2709" width="34.85546875" style="247" customWidth="1"/>
    <col min="2710" max="2710" width="8.42578125" style="247" customWidth="1"/>
    <col min="2711" max="2711" width="8.28515625" style="247" customWidth="1"/>
    <col min="2712" max="2712" width="9.42578125" style="247" customWidth="1"/>
    <col min="2713" max="2713" width="8.28515625" style="247" customWidth="1"/>
    <col min="2714" max="2716" width="6.42578125" style="247" customWidth="1"/>
    <col min="2717" max="2717" width="7.140625" style="247" customWidth="1"/>
    <col min="2718" max="2718" width="4.5703125" style="247" customWidth="1"/>
    <col min="2719" max="2719" width="6.7109375" style="247" customWidth="1"/>
    <col min="2720" max="2720" width="6.85546875" style="247" customWidth="1"/>
    <col min="2721" max="2721" width="6.28515625" style="247" customWidth="1"/>
    <col min="2722" max="2722" width="4" style="247" customWidth="1"/>
    <col min="2723" max="2723" width="7.28515625" style="247" customWidth="1"/>
    <col min="2724" max="2724" width="7.5703125" style="247" customWidth="1"/>
    <col min="2725" max="2725" width="6" style="247" customWidth="1"/>
    <col min="2726" max="2726" width="4.7109375" style="247" customWidth="1"/>
    <col min="2727" max="2727" width="5.42578125" style="247" customWidth="1"/>
    <col min="2728" max="2728" width="5.7109375" style="247" customWidth="1"/>
    <col min="2729" max="2729" width="5.85546875" style="247" customWidth="1"/>
    <col min="2730" max="2730" width="5.7109375" style="247" customWidth="1"/>
    <col min="2731" max="2741" width="0" style="247" hidden="1" customWidth="1"/>
    <col min="2742" max="2742" width="5.85546875" style="247" customWidth="1"/>
    <col min="2743" max="2743" width="5.7109375" style="247" customWidth="1"/>
    <col min="2744" max="2744" width="5" style="247" customWidth="1"/>
    <col min="2745" max="2745" width="4.140625" style="247" customWidth="1"/>
    <col min="2746" max="2746" width="5.85546875" style="247" customWidth="1"/>
    <col min="2747" max="2747" width="5.7109375" style="247" customWidth="1"/>
    <col min="2748" max="2748" width="4.7109375" style="247" customWidth="1"/>
    <col min="2749" max="2749" width="4.42578125" style="247" customWidth="1"/>
    <col min="2750" max="2753" width="0" style="247" hidden="1" customWidth="1"/>
    <col min="2754" max="2754" width="5.85546875" style="247" customWidth="1"/>
    <col min="2755" max="2755" width="5.42578125" style="247" customWidth="1"/>
    <col min="2756" max="2756" width="5.28515625" style="247" customWidth="1"/>
    <col min="2757" max="2757" width="4.85546875" style="247" customWidth="1"/>
    <col min="2758" max="2769" width="0" style="247" hidden="1" customWidth="1"/>
    <col min="2770" max="2770" width="5.85546875" style="247" customWidth="1"/>
    <col min="2771" max="2771" width="5.42578125" style="247" customWidth="1"/>
    <col min="2772" max="2772" width="5.140625" style="247" customWidth="1"/>
    <col min="2773" max="2773" width="4.140625" style="247" customWidth="1"/>
    <col min="2774" max="2774" width="6.140625" style="247" customWidth="1"/>
    <col min="2775" max="2776" width="5.5703125" style="247" customWidth="1"/>
    <col min="2777" max="2777" width="4.42578125" style="247" customWidth="1"/>
    <col min="2778" max="2789" width="0" style="247" hidden="1" customWidth="1"/>
    <col min="2790" max="2790" width="7.5703125" style="247" customWidth="1"/>
    <col min="2791" max="2791" width="6.42578125" style="247" customWidth="1"/>
    <col min="2792" max="2792" width="5.42578125" style="247" customWidth="1"/>
    <col min="2793" max="2793" width="5.140625" style="247" customWidth="1"/>
    <col min="2794" max="2794" width="5.7109375" style="247" customWidth="1"/>
    <col min="2795" max="2795" width="5.42578125" style="247" customWidth="1"/>
    <col min="2796" max="2796" width="4.5703125" style="247" customWidth="1"/>
    <col min="2797" max="2797" width="5.42578125" style="247" customWidth="1"/>
    <col min="2798" max="2800" width="5.85546875" style="247" customWidth="1"/>
    <col min="2801" max="2801" width="4.42578125" style="247" customWidth="1"/>
    <col min="2802" max="2816" width="0" style="247" hidden="1" customWidth="1"/>
    <col min="2817" max="2817" width="9.140625" style="247" customWidth="1"/>
    <col min="2818" max="2962" width="9.140625" style="247"/>
    <col min="2963" max="2963" width="3.140625" style="247" customWidth="1"/>
    <col min="2964" max="2964" width="12.28515625" style="247" customWidth="1"/>
    <col min="2965" max="2965" width="34.85546875" style="247" customWidth="1"/>
    <col min="2966" max="2966" width="8.42578125" style="247" customWidth="1"/>
    <col min="2967" max="2967" width="8.28515625" style="247" customWidth="1"/>
    <col min="2968" max="2968" width="9.42578125" style="247" customWidth="1"/>
    <col min="2969" max="2969" width="8.28515625" style="247" customWidth="1"/>
    <col min="2970" max="2972" width="6.42578125" style="247" customWidth="1"/>
    <col min="2973" max="2973" width="7.140625" style="247" customWidth="1"/>
    <col min="2974" max="2974" width="4.5703125" style="247" customWidth="1"/>
    <col min="2975" max="2975" width="6.7109375" style="247" customWidth="1"/>
    <col min="2976" max="2976" width="6.85546875" style="247" customWidth="1"/>
    <col min="2977" max="2977" width="6.28515625" style="247" customWidth="1"/>
    <col min="2978" max="2978" width="4" style="247" customWidth="1"/>
    <col min="2979" max="2979" width="7.28515625" style="247" customWidth="1"/>
    <col min="2980" max="2980" width="7.5703125" style="247" customWidth="1"/>
    <col min="2981" max="2981" width="6" style="247" customWidth="1"/>
    <col min="2982" max="2982" width="4.7109375" style="247" customWidth="1"/>
    <col min="2983" max="2983" width="5.42578125" style="247" customWidth="1"/>
    <col min="2984" max="2984" width="5.7109375" style="247" customWidth="1"/>
    <col min="2985" max="2985" width="5.85546875" style="247" customWidth="1"/>
    <col min="2986" max="2986" width="5.7109375" style="247" customWidth="1"/>
    <col min="2987" max="2997" width="0" style="247" hidden="1" customWidth="1"/>
    <col min="2998" max="2998" width="5.85546875" style="247" customWidth="1"/>
    <col min="2999" max="2999" width="5.7109375" style="247" customWidth="1"/>
    <col min="3000" max="3000" width="5" style="247" customWidth="1"/>
    <col min="3001" max="3001" width="4.140625" style="247" customWidth="1"/>
    <col min="3002" max="3002" width="5.85546875" style="247" customWidth="1"/>
    <col min="3003" max="3003" width="5.7109375" style="247" customWidth="1"/>
    <col min="3004" max="3004" width="4.7109375" style="247" customWidth="1"/>
    <col min="3005" max="3005" width="4.42578125" style="247" customWidth="1"/>
    <col min="3006" max="3009" width="0" style="247" hidden="1" customWidth="1"/>
    <col min="3010" max="3010" width="5.85546875" style="247" customWidth="1"/>
    <col min="3011" max="3011" width="5.42578125" style="247" customWidth="1"/>
    <col min="3012" max="3012" width="5.28515625" style="247" customWidth="1"/>
    <col min="3013" max="3013" width="4.85546875" style="247" customWidth="1"/>
    <col min="3014" max="3025" width="0" style="247" hidden="1" customWidth="1"/>
    <col min="3026" max="3026" width="5.85546875" style="247" customWidth="1"/>
    <col min="3027" max="3027" width="5.42578125" style="247" customWidth="1"/>
    <col min="3028" max="3028" width="5.140625" style="247" customWidth="1"/>
    <col min="3029" max="3029" width="4.140625" style="247" customWidth="1"/>
    <col min="3030" max="3030" width="6.140625" style="247" customWidth="1"/>
    <col min="3031" max="3032" width="5.5703125" style="247" customWidth="1"/>
    <col min="3033" max="3033" width="4.42578125" style="247" customWidth="1"/>
    <col min="3034" max="3045" width="0" style="247" hidden="1" customWidth="1"/>
    <col min="3046" max="3046" width="7.5703125" style="247" customWidth="1"/>
    <col min="3047" max="3047" width="6.42578125" style="247" customWidth="1"/>
    <col min="3048" max="3048" width="5.42578125" style="247" customWidth="1"/>
    <col min="3049" max="3049" width="5.140625" style="247" customWidth="1"/>
    <col min="3050" max="3050" width="5.7109375" style="247" customWidth="1"/>
    <col min="3051" max="3051" width="5.42578125" style="247" customWidth="1"/>
    <col min="3052" max="3052" width="4.5703125" style="247" customWidth="1"/>
    <col min="3053" max="3053" width="5.42578125" style="247" customWidth="1"/>
    <col min="3054" max="3056" width="5.85546875" style="247" customWidth="1"/>
    <col min="3057" max="3057" width="4.42578125" style="247" customWidth="1"/>
    <col min="3058" max="3072" width="0" style="247" hidden="1" customWidth="1"/>
    <col min="3073" max="3073" width="9.140625" style="247" customWidth="1"/>
    <col min="3074" max="3218" width="9.140625" style="247"/>
    <col min="3219" max="3219" width="3.140625" style="247" customWidth="1"/>
    <col min="3220" max="3220" width="12.28515625" style="247" customWidth="1"/>
    <col min="3221" max="3221" width="34.85546875" style="247" customWidth="1"/>
    <col min="3222" max="3222" width="8.42578125" style="247" customWidth="1"/>
    <col min="3223" max="3223" width="8.28515625" style="247" customWidth="1"/>
    <col min="3224" max="3224" width="9.42578125" style="247" customWidth="1"/>
    <col min="3225" max="3225" width="8.28515625" style="247" customWidth="1"/>
    <col min="3226" max="3228" width="6.42578125" style="247" customWidth="1"/>
    <col min="3229" max="3229" width="7.140625" style="247" customWidth="1"/>
    <col min="3230" max="3230" width="4.5703125" style="247" customWidth="1"/>
    <col min="3231" max="3231" width="6.7109375" style="247" customWidth="1"/>
    <col min="3232" max="3232" width="6.85546875" style="247" customWidth="1"/>
    <col min="3233" max="3233" width="6.28515625" style="247" customWidth="1"/>
    <col min="3234" max="3234" width="4" style="247" customWidth="1"/>
    <col min="3235" max="3235" width="7.28515625" style="247" customWidth="1"/>
    <col min="3236" max="3236" width="7.5703125" style="247" customWidth="1"/>
    <col min="3237" max="3237" width="6" style="247" customWidth="1"/>
    <col min="3238" max="3238" width="4.7109375" style="247" customWidth="1"/>
    <col min="3239" max="3239" width="5.42578125" style="247" customWidth="1"/>
    <col min="3240" max="3240" width="5.7109375" style="247" customWidth="1"/>
    <col min="3241" max="3241" width="5.85546875" style="247" customWidth="1"/>
    <col min="3242" max="3242" width="5.7109375" style="247" customWidth="1"/>
    <col min="3243" max="3253" width="0" style="247" hidden="1" customWidth="1"/>
    <col min="3254" max="3254" width="5.85546875" style="247" customWidth="1"/>
    <col min="3255" max="3255" width="5.7109375" style="247" customWidth="1"/>
    <col min="3256" max="3256" width="5" style="247" customWidth="1"/>
    <col min="3257" max="3257" width="4.140625" style="247" customWidth="1"/>
    <col min="3258" max="3258" width="5.85546875" style="247" customWidth="1"/>
    <col min="3259" max="3259" width="5.7109375" style="247" customWidth="1"/>
    <col min="3260" max="3260" width="4.7109375" style="247" customWidth="1"/>
    <col min="3261" max="3261" width="4.42578125" style="247" customWidth="1"/>
    <col min="3262" max="3265" width="0" style="247" hidden="1" customWidth="1"/>
    <col min="3266" max="3266" width="5.85546875" style="247" customWidth="1"/>
    <col min="3267" max="3267" width="5.42578125" style="247" customWidth="1"/>
    <col min="3268" max="3268" width="5.28515625" style="247" customWidth="1"/>
    <col min="3269" max="3269" width="4.85546875" style="247" customWidth="1"/>
    <col min="3270" max="3281" width="0" style="247" hidden="1" customWidth="1"/>
    <col min="3282" max="3282" width="5.85546875" style="247" customWidth="1"/>
    <col min="3283" max="3283" width="5.42578125" style="247" customWidth="1"/>
    <col min="3284" max="3284" width="5.140625" style="247" customWidth="1"/>
    <col min="3285" max="3285" width="4.140625" style="247" customWidth="1"/>
    <col min="3286" max="3286" width="6.140625" style="247" customWidth="1"/>
    <col min="3287" max="3288" width="5.5703125" style="247" customWidth="1"/>
    <col min="3289" max="3289" width="4.42578125" style="247" customWidth="1"/>
    <col min="3290" max="3301" width="0" style="247" hidden="1" customWidth="1"/>
    <col min="3302" max="3302" width="7.5703125" style="247" customWidth="1"/>
    <col min="3303" max="3303" width="6.42578125" style="247" customWidth="1"/>
    <col min="3304" max="3304" width="5.42578125" style="247" customWidth="1"/>
    <col min="3305" max="3305" width="5.140625" style="247" customWidth="1"/>
    <col min="3306" max="3306" width="5.7109375" style="247" customWidth="1"/>
    <col min="3307" max="3307" width="5.42578125" style="247" customWidth="1"/>
    <col min="3308" max="3308" width="4.5703125" style="247" customWidth="1"/>
    <col min="3309" max="3309" width="5.42578125" style="247" customWidth="1"/>
    <col min="3310" max="3312" width="5.85546875" style="247" customWidth="1"/>
    <col min="3313" max="3313" width="4.42578125" style="247" customWidth="1"/>
    <col min="3314" max="3328" width="0" style="247" hidden="1" customWidth="1"/>
    <col min="3329" max="3329" width="9.140625" style="247" customWidth="1"/>
    <col min="3330" max="3474" width="9.140625" style="247"/>
    <col min="3475" max="3475" width="3.140625" style="247" customWidth="1"/>
    <col min="3476" max="3476" width="12.28515625" style="247" customWidth="1"/>
    <col min="3477" max="3477" width="34.85546875" style="247" customWidth="1"/>
    <col min="3478" max="3478" width="8.42578125" style="247" customWidth="1"/>
    <col min="3479" max="3479" width="8.28515625" style="247" customWidth="1"/>
    <col min="3480" max="3480" width="9.42578125" style="247" customWidth="1"/>
    <col min="3481" max="3481" width="8.28515625" style="247" customWidth="1"/>
    <col min="3482" max="3484" width="6.42578125" style="247" customWidth="1"/>
    <col min="3485" max="3485" width="7.140625" style="247" customWidth="1"/>
    <col min="3486" max="3486" width="4.5703125" style="247" customWidth="1"/>
    <col min="3487" max="3487" width="6.7109375" style="247" customWidth="1"/>
    <col min="3488" max="3488" width="6.85546875" style="247" customWidth="1"/>
    <col min="3489" max="3489" width="6.28515625" style="247" customWidth="1"/>
    <col min="3490" max="3490" width="4" style="247" customWidth="1"/>
    <col min="3491" max="3491" width="7.28515625" style="247" customWidth="1"/>
    <col min="3492" max="3492" width="7.5703125" style="247" customWidth="1"/>
    <col min="3493" max="3493" width="6" style="247" customWidth="1"/>
    <col min="3494" max="3494" width="4.7109375" style="247" customWidth="1"/>
    <col min="3495" max="3495" width="5.42578125" style="247" customWidth="1"/>
    <col min="3496" max="3496" width="5.7109375" style="247" customWidth="1"/>
    <col min="3497" max="3497" width="5.85546875" style="247" customWidth="1"/>
    <col min="3498" max="3498" width="5.7109375" style="247" customWidth="1"/>
    <col min="3499" max="3509" width="0" style="247" hidden="1" customWidth="1"/>
    <col min="3510" max="3510" width="5.85546875" style="247" customWidth="1"/>
    <col min="3511" max="3511" width="5.7109375" style="247" customWidth="1"/>
    <col min="3512" max="3512" width="5" style="247" customWidth="1"/>
    <col min="3513" max="3513" width="4.140625" style="247" customWidth="1"/>
    <col min="3514" max="3514" width="5.85546875" style="247" customWidth="1"/>
    <col min="3515" max="3515" width="5.7109375" style="247" customWidth="1"/>
    <col min="3516" max="3516" width="4.7109375" style="247" customWidth="1"/>
    <col min="3517" max="3517" width="4.42578125" style="247" customWidth="1"/>
    <col min="3518" max="3521" width="0" style="247" hidden="1" customWidth="1"/>
    <col min="3522" max="3522" width="5.85546875" style="247" customWidth="1"/>
    <col min="3523" max="3523" width="5.42578125" style="247" customWidth="1"/>
    <col min="3524" max="3524" width="5.28515625" style="247" customWidth="1"/>
    <col min="3525" max="3525" width="4.85546875" style="247" customWidth="1"/>
    <col min="3526" max="3537" width="0" style="247" hidden="1" customWidth="1"/>
    <col min="3538" max="3538" width="5.85546875" style="247" customWidth="1"/>
    <col min="3539" max="3539" width="5.42578125" style="247" customWidth="1"/>
    <col min="3540" max="3540" width="5.140625" style="247" customWidth="1"/>
    <col min="3541" max="3541" width="4.140625" style="247" customWidth="1"/>
    <col min="3542" max="3542" width="6.140625" style="247" customWidth="1"/>
    <col min="3543" max="3544" width="5.5703125" style="247" customWidth="1"/>
    <col min="3545" max="3545" width="4.42578125" style="247" customWidth="1"/>
    <col min="3546" max="3557" width="0" style="247" hidden="1" customWidth="1"/>
    <col min="3558" max="3558" width="7.5703125" style="247" customWidth="1"/>
    <col min="3559" max="3559" width="6.42578125" style="247" customWidth="1"/>
    <col min="3560" max="3560" width="5.42578125" style="247" customWidth="1"/>
    <col min="3561" max="3561" width="5.140625" style="247" customWidth="1"/>
    <col min="3562" max="3562" width="5.7109375" style="247" customWidth="1"/>
    <col min="3563" max="3563" width="5.42578125" style="247" customWidth="1"/>
    <col min="3564" max="3564" width="4.5703125" style="247" customWidth="1"/>
    <col min="3565" max="3565" width="5.42578125" style="247" customWidth="1"/>
    <col min="3566" max="3568" width="5.85546875" style="247" customWidth="1"/>
    <col min="3569" max="3569" width="4.42578125" style="247" customWidth="1"/>
    <col min="3570" max="3584" width="0" style="247" hidden="1" customWidth="1"/>
    <col min="3585" max="3585" width="9.140625" style="247" customWidth="1"/>
    <col min="3586" max="3730" width="9.140625" style="247"/>
    <col min="3731" max="3731" width="3.140625" style="247" customWidth="1"/>
    <col min="3732" max="3732" width="12.28515625" style="247" customWidth="1"/>
    <col min="3733" max="3733" width="34.85546875" style="247" customWidth="1"/>
    <col min="3734" max="3734" width="8.42578125" style="247" customWidth="1"/>
    <col min="3735" max="3735" width="8.28515625" style="247" customWidth="1"/>
    <col min="3736" max="3736" width="9.42578125" style="247" customWidth="1"/>
    <col min="3737" max="3737" width="8.28515625" style="247" customWidth="1"/>
    <col min="3738" max="3740" width="6.42578125" style="247" customWidth="1"/>
    <col min="3741" max="3741" width="7.140625" style="247" customWidth="1"/>
    <col min="3742" max="3742" width="4.5703125" style="247" customWidth="1"/>
    <col min="3743" max="3743" width="6.7109375" style="247" customWidth="1"/>
    <col min="3744" max="3744" width="6.85546875" style="247" customWidth="1"/>
    <col min="3745" max="3745" width="6.28515625" style="247" customWidth="1"/>
    <col min="3746" max="3746" width="4" style="247" customWidth="1"/>
    <col min="3747" max="3747" width="7.28515625" style="247" customWidth="1"/>
    <col min="3748" max="3748" width="7.5703125" style="247" customWidth="1"/>
    <col min="3749" max="3749" width="6" style="247" customWidth="1"/>
    <col min="3750" max="3750" width="4.7109375" style="247" customWidth="1"/>
    <col min="3751" max="3751" width="5.42578125" style="247" customWidth="1"/>
    <col min="3752" max="3752" width="5.7109375" style="247" customWidth="1"/>
    <col min="3753" max="3753" width="5.85546875" style="247" customWidth="1"/>
    <col min="3754" max="3754" width="5.7109375" style="247" customWidth="1"/>
    <col min="3755" max="3765" width="0" style="247" hidden="1" customWidth="1"/>
    <col min="3766" max="3766" width="5.85546875" style="247" customWidth="1"/>
    <col min="3767" max="3767" width="5.7109375" style="247" customWidth="1"/>
    <col min="3768" max="3768" width="5" style="247" customWidth="1"/>
    <col min="3769" max="3769" width="4.140625" style="247" customWidth="1"/>
    <col min="3770" max="3770" width="5.85546875" style="247" customWidth="1"/>
    <col min="3771" max="3771" width="5.7109375" style="247" customWidth="1"/>
    <col min="3772" max="3772" width="4.7109375" style="247" customWidth="1"/>
    <col min="3773" max="3773" width="4.42578125" style="247" customWidth="1"/>
    <col min="3774" max="3777" width="0" style="247" hidden="1" customWidth="1"/>
    <col min="3778" max="3778" width="5.85546875" style="247" customWidth="1"/>
    <col min="3779" max="3779" width="5.42578125" style="247" customWidth="1"/>
    <col min="3780" max="3780" width="5.28515625" style="247" customWidth="1"/>
    <col min="3781" max="3781" width="4.85546875" style="247" customWidth="1"/>
    <col min="3782" max="3793" width="0" style="247" hidden="1" customWidth="1"/>
    <col min="3794" max="3794" width="5.85546875" style="247" customWidth="1"/>
    <col min="3795" max="3795" width="5.42578125" style="247" customWidth="1"/>
    <col min="3796" max="3796" width="5.140625" style="247" customWidth="1"/>
    <col min="3797" max="3797" width="4.140625" style="247" customWidth="1"/>
    <col min="3798" max="3798" width="6.140625" style="247" customWidth="1"/>
    <col min="3799" max="3800" width="5.5703125" style="247" customWidth="1"/>
    <col min="3801" max="3801" width="4.42578125" style="247" customWidth="1"/>
    <col min="3802" max="3813" width="0" style="247" hidden="1" customWidth="1"/>
    <col min="3814" max="3814" width="7.5703125" style="247" customWidth="1"/>
    <col min="3815" max="3815" width="6.42578125" style="247" customWidth="1"/>
    <col min="3816" max="3816" width="5.42578125" style="247" customWidth="1"/>
    <col min="3817" max="3817" width="5.140625" style="247" customWidth="1"/>
    <col min="3818" max="3818" width="5.7109375" style="247" customWidth="1"/>
    <col min="3819" max="3819" width="5.42578125" style="247" customWidth="1"/>
    <col min="3820" max="3820" width="4.5703125" style="247" customWidth="1"/>
    <col min="3821" max="3821" width="5.42578125" style="247" customWidth="1"/>
    <col min="3822" max="3824" width="5.85546875" style="247" customWidth="1"/>
    <col min="3825" max="3825" width="4.42578125" style="247" customWidth="1"/>
    <col min="3826" max="3840" width="0" style="247" hidden="1" customWidth="1"/>
    <col min="3841" max="3841" width="9.140625" style="247" customWidth="1"/>
    <col min="3842" max="3986" width="9.140625" style="247"/>
    <col min="3987" max="3987" width="3.140625" style="247" customWidth="1"/>
    <col min="3988" max="3988" width="12.28515625" style="247" customWidth="1"/>
    <col min="3989" max="3989" width="34.85546875" style="247" customWidth="1"/>
    <col min="3990" max="3990" width="8.42578125" style="247" customWidth="1"/>
    <col min="3991" max="3991" width="8.28515625" style="247" customWidth="1"/>
    <col min="3992" max="3992" width="9.42578125" style="247" customWidth="1"/>
    <col min="3993" max="3993" width="8.28515625" style="247" customWidth="1"/>
    <col min="3994" max="3996" width="6.42578125" style="247" customWidth="1"/>
    <col min="3997" max="3997" width="7.140625" style="247" customWidth="1"/>
    <col min="3998" max="3998" width="4.5703125" style="247" customWidth="1"/>
    <col min="3999" max="3999" width="6.7109375" style="247" customWidth="1"/>
    <col min="4000" max="4000" width="6.85546875" style="247" customWidth="1"/>
    <col min="4001" max="4001" width="6.28515625" style="247" customWidth="1"/>
    <col min="4002" max="4002" width="4" style="247" customWidth="1"/>
    <col min="4003" max="4003" width="7.28515625" style="247" customWidth="1"/>
    <col min="4004" max="4004" width="7.5703125" style="247" customWidth="1"/>
    <col min="4005" max="4005" width="6" style="247" customWidth="1"/>
    <col min="4006" max="4006" width="4.7109375" style="247" customWidth="1"/>
    <col min="4007" max="4007" width="5.42578125" style="247" customWidth="1"/>
    <col min="4008" max="4008" width="5.7109375" style="247" customWidth="1"/>
    <col min="4009" max="4009" width="5.85546875" style="247" customWidth="1"/>
    <col min="4010" max="4010" width="5.7109375" style="247" customWidth="1"/>
    <col min="4011" max="4021" width="0" style="247" hidden="1" customWidth="1"/>
    <col min="4022" max="4022" width="5.85546875" style="247" customWidth="1"/>
    <col min="4023" max="4023" width="5.7109375" style="247" customWidth="1"/>
    <col min="4024" max="4024" width="5" style="247" customWidth="1"/>
    <col min="4025" max="4025" width="4.140625" style="247" customWidth="1"/>
    <col min="4026" max="4026" width="5.85546875" style="247" customWidth="1"/>
    <col min="4027" max="4027" width="5.7109375" style="247" customWidth="1"/>
    <col min="4028" max="4028" width="4.7109375" style="247" customWidth="1"/>
    <col min="4029" max="4029" width="4.42578125" style="247" customWidth="1"/>
    <col min="4030" max="4033" width="0" style="247" hidden="1" customWidth="1"/>
    <col min="4034" max="4034" width="5.85546875" style="247" customWidth="1"/>
    <col min="4035" max="4035" width="5.42578125" style="247" customWidth="1"/>
    <col min="4036" max="4036" width="5.28515625" style="247" customWidth="1"/>
    <col min="4037" max="4037" width="4.85546875" style="247" customWidth="1"/>
    <col min="4038" max="4049" width="0" style="247" hidden="1" customWidth="1"/>
    <col min="4050" max="4050" width="5.85546875" style="247" customWidth="1"/>
    <col min="4051" max="4051" width="5.42578125" style="247" customWidth="1"/>
    <col min="4052" max="4052" width="5.140625" style="247" customWidth="1"/>
    <col min="4053" max="4053" width="4.140625" style="247" customWidth="1"/>
    <col min="4054" max="4054" width="6.140625" style="247" customWidth="1"/>
    <col min="4055" max="4056" width="5.5703125" style="247" customWidth="1"/>
    <col min="4057" max="4057" width="4.42578125" style="247" customWidth="1"/>
    <col min="4058" max="4069" width="0" style="247" hidden="1" customWidth="1"/>
    <col min="4070" max="4070" width="7.5703125" style="247" customWidth="1"/>
    <col min="4071" max="4071" width="6.42578125" style="247" customWidth="1"/>
    <col min="4072" max="4072" width="5.42578125" style="247" customWidth="1"/>
    <col min="4073" max="4073" width="5.140625" style="247" customWidth="1"/>
    <col min="4074" max="4074" width="5.7109375" style="247" customWidth="1"/>
    <col min="4075" max="4075" width="5.42578125" style="247" customWidth="1"/>
    <col min="4076" max="4076" width="4.5703125" style="247" customWidth="1"/>
    <col min="4077" max="4077" width="5.42578125" style="247" customWidth="1"/>
    <col min="4078" max="4080" width="5.85546875" style="247" customWidth="1"/>
    <col min="4081" max="4081" width="4.42578125" style="247" customWidth="1"/>
    <col min="4082" max="4096" width="0" style="247" hidden="1" customWidth="1"/>
    <col min="4097" max="4097" width="9.140625" style="247" customWidth="1"/>
    <col min="4098" max="4242" width="9.140625" style="247"/>
    <col min="4243" max="4243" width="3.140625" style="247" customWidth="1"/>
    <col min="4244" max="4244" width="12.28515625" style="247" customWidth="1"/>
    <col min="4245" max="4245" width="34.85546875" style="247" customWidth="1"/>
    <col min="4246" max="4246" width="8.42578125" style="247" customWidth="1"/>
    <col min="4247" max="4247" width="8.28515625" style="247" customWidth="1"/>
    <col min="4248" max="4248" width="9.42578125" style="247" customWidth="1"/>
    <col min="4249" max="4249" width="8.28515625" style="247" customWidth="1"/>
    <col min="4250" max="4252" width="6.42578125" style="247" customWidth="1"/>
    <col min="4253" max="4253" width="7.140625" style="247" customWidth="1"/>
    <col min="4254" max="4254" width="4.5703125" style="247" customWidth="1"/>
    <col min="4255" max="4255" width="6.7109375" style="247" customWidth="1"/>
    <col min="4256" max="4256" width="6.85546875" style="247" customWidth="1"/>
    <col min="4257" max="4257" width="6.28515625" style="247" customWidth="1"/>
    <col min="4258" max="4258" width="4" style="247" customWidth="1"/>
    <col min="4259" max="4259" width="7.28515625" style="247" customWidth="1"/>
    <col min="4260" max="4260" width="7.5703125" style="247" customWidth="1"/>
    <col min="4261" max="4261" width="6" style="247" customWidth="1"/>
    <col min="4262" max="4262" width="4.7109375" style="247" customWidth="1"/>
    <col min="4263" max="4263" width="5.42578125" style="247" customWidth="1"/>
    <col min="4264" max="4264" width="5.7109375" style="247" customWidth="1"/>
    <col min="4265" max="4265" width="5.85546875" style="247" customWidth="1"/>
    <col min="4266" max="4266" width="5.7109375" style="247" customWidth="1"/>
    <col min="4267" max="4277" width="0" style="247" hidden="1" customWidth="1"/>
    <col min="4278" max="4278" width="5.85546875" style="247" customWidth="1"/>
    <col min="4279" max="4279" width="5.7109375" style="247" customWidth="1"/>
    <col min="4280" max="4280" width="5" style="247" customWidth="1"/>
    <col min="4281" max="4281" width="4.140625" style="247" customWidth="1"/>
    <col min="4282" max="4282" width="5.85546875" style="247" customWidth="1"/>
    <col min="4283" max="4283" width="5.7109375" style="247" customWidth="1"/>
    <col min="4284" max="4284" width="4.7109375" style="247" customWidth="1"/>
    <col min="4285" max="4285" width="4.42578125" style="247" customWidth="1"/>
    <col min="4286" max="4289" width="0" style="247" hidden="1" customWidth="1"/>
    <col min="4290" max="4290" width="5.85546875" style="247" customWidth="1"/>
    <col min="4291" max="4291" width="5.42578125" style="247" customWidth="1"/>
    <col min="4292" max="4292" width="5.28515625" style="247" customWidth="1"/>
    <col min="4293" max="4293" width="4.85546875" style="247" customWidth="1"/>
    <col min="4294" max="4305" width="0" style="247" hidden="1" customWidth="1"/>
    <col min="4306" max="4306" width="5.85546875" style="247" customWidth="1"/>
    <col min="4307" max="4307" width="5.42578125" style="247" customWidth="1"/>
    <col min="4308" max="4308" width="5.140625" style="247" customWidth="1"/>
    <col min="4309" max="4309" width="4.140625" style="247" customWidth="1"/>
    <col min="4310" max="4310" width="6.140625" style="247" customWidth="1"/>
    <col min="4311" max="4312" width="5.5703125" style="247" customWidth="1"/>
    <col min="4313" max="4313" width="4.42578125" style="247" customWidth="1"/>
    <col min="4314" max="4325" width="0" style="247" hidden="1" customWidth="1"/>
    <col min="4326" max="4326" width="7.5703125" style="247" customWidth="1"/>
    <col min="4327" max="4327" width="6.42578125" style="247" customWidth="1"/>
    <col min="4328" max="4328" width="5.42578125" style="247" customWidth="1"/>
    <col min="4329" max="4329" width="5.140625" style="247" customWidth="1"/>
    <col min="4330" max="4330" width="5.7109375" style="247" customWidth="1"/>
    <col min="4331" max="4331" width="5.42578125" style="247" customWidth="1"/>
    <col min="4332" max="4332" width="4.5703125" style="247" customWidth="1"/>
    <col min="4333" max="4333" width="5.42578125" style="247" customWidth="1"/>
    <col min="4334" max="4336" width="5.85546875" style="247" customWidth="1"/>
    <col min="4337" max="4337" width="4.42578125" style="247" customWidth="1"/>
    <col min="4338" max="4352" width="0" style="247" hidden="1" customWidth="1"/>
    <col min="4353" max="4353" width="9.140625" style="247" customWidth="1"/>
    <col min="4354" max="4498" width="9.140625" style="247"/>
    <col min="4499" max="4499" width="3.140625" style="247" customWidth="1"/>
    <col min="4500" max="4500" width="12.28515625" style="247" customWidth="1"/>
    <col min="4501" max="4501" width="34.85546875" style="247" customWidth="1"/>
    <col min="4502" max="4502" width="8.42578125" style="247" customWidth="1"/>
    <col min="4503" max="4503" width="8.28515625" style="247" customWidth="1"/>
    <col min="4504" max="4504" width="9.42578125" style="247" customWidth="1"/>
    <col min="4505" max="4505" width="8.28515625" style="247" customWidth="1"/>
    <col min="4506" max="4508" width="6.42578125" style="247" customWidth="1"/>
    <col min="4509" max="4509" width="7.140625" style="247" customWidth="1"/>
    <col min="4510" max="4510" width="4.5703125" style="247" customWidth="1"/>
    <col min="4511" max="4511" width="6.7109375" style="247" customWidth="1"/>
    <col min="4512" max="4512" width="6.85546875" style="247" customWidth="1"/>
    <col min="4513" max="4513" width="6.28515625" style="247" customWidth="1"/>
    <col min="4514" max="4514" width="4" style="247" customWidth="1"/>
    <col min="4515" max="4515" width="7.28515625" style="247" customWidth="1"/>
    <col min="4516" max="4516" width="7.5703125" style="247" customWidth="1"/>
    <col min="4517" max="4517" width="6" style="247" customWidth="1"/>
    <col min="4518" max="4518" width="4.7109375" style="247" customWidth="1"/>
    <col min="4519" max="4519" width="5.42578125" style="247" customWidth="1"/>
    <col min="4520" max="4520" width="5.7109375" style="247" customWidth="1"/>
    <col min="4521" max="4521" width="5.85546875" style="247" customWidth="1"/>
    <col min="4522" max="4522" width="5.7109375" style="247" customWidth="1"/>
    <col min="4523" max="4533" width="0" style="247" hidden="1" customWidth="1"/>
    <col min="4534" max="4534" width="5.85546875" style="247" customWidth="1"/>
    <col min="4535" max="4535" width="5.7109375" style="247" customWidth="1"/>
    <col min="4536" max="4536" width="5" style="247" customWidth="1"/>
    <col min="4537" max="4537" width="4.140625" style="247" customWidth="1"/>
    <col min="4538" max="4538" width="5.85546875" style="247" customWidth="1"/>
    <col min="4539" max="4539" width="5.7109375" style="247" customWidth="1"/>
    <col min="4540" max="4540" width="4.7109375" style="247" customWidth="1"/>
    <col min="4541" max="4541" width="4.42578125" style="247" customWidth="1"/>
    <col min="4542" max="4545" width="0" style="247" hidden="1" customWidth="1"/>
    <col min="4546" max="4546" width="5.85546875" style="247" customWidth="1"/>
    <col min="4547" max="4547" width="5.42578125" style="247" customWidth="1"/>
    <col min="4548" max="4548" width="5.28515625" style="247" customWidth="1"/>
    <col min="4549" max="4549" width="4.85546875" style="247" customWidth="1"/>
    <col min="4550" max="4561" width="0" style="247" hidden="1" customWidth="1"/>
    <col min="4562" max="4562" width="5.85546875" style="247" customWidth="1"/>
    <col min="4563" max="4563" width="5.42578125" style="247" customWidth="1"/>
    <col min="4564" max="4564" width="5.140625" style="247" customWidth="1"/>
    <col min="4565" max="4565" width="4.140625" style="247" customWidth="1"/>
    <col min="4566" max="4566" width="6.140625" style="247" customWidth="1"/>
    <col min="4567" max="4568" width="5.5703125" style="247" customWidth="1"/>
    <col min="4569" max="4569" width="4.42578125" style="247" customWidth="1"/>
    <col min="4570" max="4581" width="0" style="247" hidden="1" customWidth="1"/>
    <col min="4582" max="4582" width="7.5703125" style="247" customWidth="1"/>
    <col min="4583" max="4583" width="6.42578125" style="247" customWidth="1"/>
    <col min="4584" max="4584" width="5.42578125" style="247" customWidth="1"/>
    <col min="4585" max="4585" width="5.140625" style="247" customWidth="1"/>
    <col min="4586" max="4586" width="5.7109375" style="247" customWidth="1"/>
    <col min="4587" max="4587" width="5.42578125" style="247" customWidth="1"/>
    <col min="4588" max="4588" width="4.5703125" style="247" customWidth="1"/>
    <col min="4589" max="4589" width="5.42578125" style="247" customWidth="1"/>
    <col min="4590" max="4592" width="5.85546875" style="247" customWidth="1"/>
    <col min="4593" max="4593" width="4.42578125" style="247" customWidth="1"/>
    <col min="4594" max="4608" width="0" style="247" hidden="1" customWidth="1"/>
    <col min="4609" max="4609" width="9.140625" style="247" customWidth="1"/>
    <col min="4610" max="4754" width="9.140625" style="247"/>
    <col min="4755" max="4755" width="3.140625" style="247" customWidth="1"/>
    <col min="4756" max="4756" width="12.28515625" style="247" customWidth="1"/>
    <col min="4757" max="4757" width="34.85546875" style="247" customWidth="1"/>
    <col min="4758" max="4758" width="8.42578125" style="247" customWidth="1"/>
    <col min="4759" max="4759" width="8.28515625" style="247" customWidth="1"/>
    <col min="4760" max="4760" width="9.42578125" style="247" customWidth="1"/>
    <col min="4761" max="4761" width="8.28515625" style="247" customWidth="1"/>
    <col min="4762" max="4764" width="6.42578125" style="247" customWidth="1"/>
    <col min="4765" max="4765" width="7.140625" style="247" customWidth="1"/>
    <col min="4766" max="4766" width="4.5703125" style="247" customWidth="1"/>
    <col min="4767" max="4767" width="6.7109375" style="247" customWidth="1"/>
    <col min="4768" max="4768" width="6.85546875" style="247" customWidth="1"/>
    <col min="4769" max="4769" width="6.28515625" style="247" customWidth="1"/>
    <col min="4770" max="4770" width="4" style="247" customWidth="1"/>
    <col min="4771" max="4771" width="7.28515625" style="247" customWidth="1"/>
    <col min="4772" max="4772" width="7.5703125" style="247" customWidth="1"/>
    <col min="4773" max="4773" width="6" style="247" customWidth="1"/>
    <col min="4774" max="4774" width="4.7109375" style="247" customWidth="1"/>
    <col min="4775" max="4775" width="5.42578125" style="247" customWidth="1"/>
    <col min="4776" max="4776" width="5.7109375" style="247" customWidth="1"/>
    <col min="4777" max="4777" width="5.85546875" style="247" customWidth="1"/>
    <col min="4778" max="4778" width="5.7109375" style="247" customWidth="1"/>
    <col min="4779" max="4789" width="0" style="247" hidden="1" customWidth="1"/>
    <col min="4790" max="4790" width="5.85546875" style="247" customWidth="1"/>
    <col min="4791" max="4791" width="5.7109375" style="247" customWidth="1"/>
    <col min="4792" max="4792" width="5" style="247" customWidth="1"/>
    <col min="4793" max="4793" width="4.140625" style="247" customWidth="1"/>
    <col min="4794" max="4794" width="5.85546875" style="247" customWidth="1"/>
    <col min="4795" max="4795" width="5.7109375" style="247" customWidth="1"/>
    <col min="4796" max="4796" width="4.7109375" style="247" customWidth="1"/>
    <col min="4797" max="4797" width="4.42578125" style="247" customWidth="1"/>
    <col min="4798" max="4801" width="0" style="247" hidden="1" customWidth="1"/>
    <col min="4802" max="4802" width="5.85546875" style="247" customWidth="1"/>
    <col min="4803" max="4803" width="5.42578125" style="247" customWidth="1"/>
    <col min="4804" max="4804" width="5.28515625" style="247" customWidth="1"/>
    <col min="4805" max="4805" width="4.85546875" style="247" customWidth="1"/>
    <col min="4806" max="4817" width="0" style="247" hidden="1" customWidth="1"/>
    <col min="4818" max="4818" width="5.85546875" style="247" customWidth="1"/>
    <col min="4819" max="4819" width="5.42578125" style="247" customWidth="1"/>
    <col min="4820" max="4820" width="5.140625" style="247" customWidth="1"/>
    <col min="4821" max="4821" width="4.140625" style="247" customWidth="1"/>
    <col min="4822" max="4822" width="6.140625" style="247" customWidth="1"/>
    <col min="4823" max="4824" width="5.5703125" style="247" customWidth="1"/>
    <col min="4825" max="4825" width="4.42578125" style="247" customWidth="1"/>
    <col min="4826" max="4837" width="0" style="247" hidden="1" customWidth="1"/>
    <col min="4838" max="4838" width="7.5703125" style="247" customWidth="1"/>
    <col min="4839" max="4839" width="6.42578125" style="247" customWidth="1"/>
    <col min="4840" max="4840" width="5.42578125" style="247" customWidth="1"/>
    <col min="4841" max="4841" width="5.140625" style="247" customWidth="1"/>
    <col min="4842" max="4842" width="5.7109375" style="247" customWidth="1"/>
    <col min="4843" max="4843" width="5.42578125" style="247" customWidth="1"/>
    <col min="4844" max="4844" width="4.5703125" style="247" customWidth="1"/>
    <col min="4845" max="4845" width="5.42578125" style="247" customWidth="1"/>
    <col min="4846" max="4848" width="5.85546875" style="247" customWidth="1"/>
    <col min="4849" max="4849" width="4.42578125" style="247" customWidth="1"/>
    <col min="4850" max="4864" width="0" style="247" hidden="1" customWidth="1"/>
    <col min="4865" max="4865" width="9.140625" style="247" customWidth="1"/>
    <col min="4866" max="5010" width="9.140625" style="247"/>
    <col min="5011" max="5011" width="3.140625" style="247" customWidth="1"/>
    <col min="5012" max="5012" width="12.28515625" style="247" customWidth="1"/>
    <col min="5013" max="5013" width="34.85546875" style="247" customWidth="1"/>
    <col min="5014" max="5014" width="8.42578125" style="247" customWidth="1"/>
    <col min="5015" max="5015" width="8.28515625" style="247" customWidth="1"/>
    <col min="5016" max="5016" width="9.42578125" style="247" customWidth="1"/>
    <col min="5017" max="5017" width="8.28515625" style="247" customWidth="1"/>
    <col min="5018" max="5020" width="6.42578125" style="247" customWidth="1"/>
    <col min="5021" max="5021" width="7.140625" style="247" customWidth="1"/>
    <col min="5022" max="5022" width="4.5703125" style="247" customWidth="1"/>
    <col min="5023" max="5023" width="6.7109375" style="247" customWidth="1"/>
    <col min="5024" max="5024" width="6.85546875" style="247" customWidth="1"/>
    <col min="5025" max="5025" width="6.28515625" style="247" customWidth="1"/>
    <col min="5026" max="5026" width="4" style="247" customWidth="1"/>
    <col min="5027" max="5027" width="7.28515625" style="247" customWidth="1"/>
    <col min="5028" max="5028" width="7.5703125" style="247" customWidth="1"/>
    <col min="5029" max="5029" width="6" style="247" customWidth="1"/>
    <col min="5030" max="5030" width="4.7109375" style="247" customWidth="1"/>
    <col min="5031" max="5031" width="5.42578125" style="247" customWidth="1"/>
    <col min="5032" max="5032" width="5.7109375" style="247" customWidth="1"/>
    <col min="5033" max="5033" width="5.85546875" style="247" customWidth="1"/>
    <col min="5034" max="5034" width="5.7109375" style="247" customWidth="1"/>
    <col min="5035" max="5045" width="0" style="247" hidden="1" customWidth="1"/>
    <col min="5046" max="5046" width="5.85546875" style="247" customWidth="1"/>
    <col min="5047" max="5047" width="5.7109375" style="247" customWidth="1"/>
    <col min="5048" max="5048" width="5" style="247" customWidth="1"/>
    <col min="5049" max="5049" width="4.140625" style="247" customWidth="1"/>
    <col min="5050" max="5050" width="5.85546875" style="247" customWidth="1"/>
    <col min="5051" max="5051" width="5.7109375" style="247" customWidth="1"/>
    <col min="5052" max="5052" width="4.7109375" style="247" customWidth="1"/>
    <col min="5053" max="5053" width="4.42578125" style="247" customWidth="1"/>
    <col min="5054" max="5057" width="0" style="247" hidden="1" customWidth="1"/>
    <col min="5058" max="5058" width="5.85546875" style="247" customWidth="1"/>
    <col min="5059" max="5059" width="5.42578125" style="247" customWidth="1"/>
    <col min="5060" max="5060" width="5.28515625" style="247" customWidth="1"/>
    <col min="5061" max="5061" width="4.85546875" style="247" customWidth="1"/>
    <col min="5062" max="5073" width="0" style="247" hidden="1" customWidth="1"/>
    <col min="5074" max="5074" width="5.85546875" style="247" customWidth="1"/>
    <col min="5075" max="5075" width="5.42578125" style="247" customWidth="1"/>
    <col min="5076" max="5076" width="5.140625" style="247" customWidth="1"/>
    <col min="5077" max="5077" width="4.140625" style="247" customWidth="1"/>
    <col min="5078" max="5078" width="6.140625" style="247" customWidth="1"/>
    <col min="5079" max="5080" width="5.5703125" style="247" customWidth="1"/>
    <col min="5081" max="5081" width="4.42578125" style="247" customWidth="1"/>
    <col min="5082" max="5093" width="0" style="247" hidden="1" customWidth="1"/>
    <col min="5094" max="5094" width="7.5703125" style="247" customWidth="1"/>
    <col min="5095" max="5095" width="6.42578125" style="247" customWidth="1"/>
    <col min="5096" max="5096" width="5.42578125" style="247" customWidth="1"/>
    <col min="5097" max="5097" width="5.140625" style="247" customWidth="1"/>
    <col min="5098" max="5098" width="5.7109375" style="247" customWidth="1"/>
    <col min="5099" max="5099" width="5.42578125" style="247" customWidth="1"/>
    <col min="5100" max="5100" width="4.5703125" style="247" customWidth="1"/>
    <col min="5101" max="5101" width="5.42578125" style="247" customWidth="1"/>
    <col min="5102" max="5104" width="5.85546875" style="247" customWidth="1"/>
    <col min="5105" max="5105" width="4.42578125" style="247" customWidth="1"/>
    <col min="5106" max="5120" width="0" style="247" hidden="1" customWidth="1"/>
    <col min="5121" max="5121" width="9.140625" style="247" customWidth="1"/>
    <col min="5122" max="5266" width="9.140625" style="247"/>
    <col min="5267" max="5267" width="3.140625" style="247" customWidth="1"/>
    <col min="5268" max="5268" width="12.28515625" style="247" customWidth="1"/>
    <col min="5269" max="5269" width="34.85546875" style="247" customWidth="1"/>
    <col min="5270" max="5270" width="8.42578125" style="247" customWidth="1"/>
    <col min="5271" max="5271" width="8.28515625" style="247" customWidth="1"/>
    <col min="5272" max="5272" width="9.42578125" style="247" customWidth="1"/>
    <col min="5273" max="5273" width="8.28515625" style="247" customWidth="1"/>
    <col min="5274" max="5276" width="6.42578125" style="247" customWidth="1"/>
    <col min="5277" max="5277" width="7.140625" style="247" customWidth="1"/>
    <col min="5278" max="5278" width="4.5703125" style="247" customWidth="1"/>
    <col min="5279" max="5279" width="6.7109375" style="247" customWidth="1"/>
    <col min="5280" max="5280" width="6.85546875" style="247" customWidth="1"/>
    <col min="5281" max="5281" width="6.28515625" style="247" customWidth="1"/>
    <col min="5282" max="5282" width="4" style="247" customWidth="1"/>
    <col min="5283" max="5283" width="7.28515625" style="247" customWidth="1"/>
    <col min="5284" max="5284" width="7.5703125" style="247" customWidth="1"/>
    <col min="5285" max="5285" width="6" style="247" customWidth="1"/>
    <col min="5286" max="5286" width="4.7109375" style="247" customWidth="1"/>
    <col min="5287" max="5287" width="5.42578125" style="247" customWidth="1"/>
    <col min="5288" max="5288" width="5.7109375" style="247" customWidth="1"/>
    <col min="5289" max="5289" width="5.85546875" style="247" customWidth="1"/>
    <col min="5290" max="5290" width="5.7109375" style="247" customWidth="1"/>
    <col min="5291" max="5301" width="0" style="247" hidden="1" customWidth="1"/>
    <col min="5302" max="5302" width="5.85546875" style="247" customWidth="1"/>
    <col min="5303" max="5303" width="5.7109375" style="247" customWidth="1"/>
    <col min="5304" max="5304" width="5" style="247" customWidth="1"/>
    <col min="5305" max="5305" width="4.140625" style="247" customWidth="1"/>
    <col min="5306" max="5306" width="5.85546875" style="247" customWidth="1"/>
    <col min="5307" max="5307" width="5.7109375" style="247" customWidth="1"/>
    <col min="5308" max="5308" width="4.7109375" style="247" customWidth="1"/>
    <col min="5309" max="5309" width="4.42578125" style="247" customWidth="1"/>
    <col min="5310" max="5313" width="0" style="247" hidden="1" customWidth="1"/>
    <col min="5314" max="5314" width="5.85546875" style="247" customWidth="1"/>
    <col min="5315" max="5315" width="5.42578125" style="247" customWidth="1"/>
    <col min="5316" max="5316" width="5.28515625" style="247" customWidth="1"/>
    <col min="5317" max="5317" width="4.85546875" style="247" customWidth="1"/>
    <col min="5318" max="5329" width="0" style="247" hidden="1" customWidth="1"/>
    <col min="5330" max="5330" width="5.85546875" style="247" customWidth="1"/>
    <col min="5331" max="5331" width="5.42578125" style="247" customWidth="1"/>
    <col min="5332" max="5332" width="5.140625" style="247" customWidth="1"/>
    <col min="5333" max="5333" width="4.140625" style="247" customWidth="1"/>
    <col min="5334" max="5334" width="6.140625" style="247" customWidth="1"/>
    <col min="5335" max="5336" width="5.5703125" style="247" customWidth="1"/>
    <col min="5337" max="5337" width="4.42578125" style="247" customWidth="1"/>
    <col min="5338" max="5349" width="0" style="247" hidden="1" customWidth="1"/>
    <col min="5350" max="5350" width="7.5703125" style="247" customWidth="1"/>
    <col min="5351" max="5351" width="6.42578125" style="247" customWidth="1"/>
    <col min="5352" max="5352" width="5.42578125" style="247" customWidth="1"/>
    <col min="5353" max="5353" width="5.140625" style="247" customWidth="1"/>
    <col min="5354" max="5354" width="5.7109375" style="247" customWidth="1"/>
    <col min="5355" max="5355" width="5.42578125" style="247" customWidth="1"/>
    <col min="5356" max="5356" width="4.5703125" style="247" customWidth="1"/>
    <col min="5357" max="5357" width="5.42578125" style="247" customWidth="1"/>
    <col min="5358" max="5360" width="5.85546875" style="247" customWidth="1"/>
    <col min="5361" max="5361" width="4.42578125" style="247" customWidth="1"/>
    <col min="5362" max="5376" width="0" style="247" hidden="1" customWidth="1"/>
    <col min="5377" max="5377" width="9.140625" style="247" customWidth="1"/>
    <col min="5378" max="5522" width="9.140625" style="247"/>
    <col min="5523" max="5523" width="3.140625" style="247" customWidth="1"/>
    <col min="5524" max="5524" width="12.28515625" style="247" customWidth="1"/>
    <col min="5525" max="5525" width="34.85546875" style="247" customWidth="1"/>
    <col min="5526" max="5526" width="8.42578125" style="247" customWidth="1"/>
    <col min="5527" max="5527" width="8.28515625" style="247" customWidth="1"/>
    <col min="5528" max="5528" width="9.42578125" style="247" customWidth="1"/>
    <col min="5529" max="5529" width="8.28515625" style="247" customWidth="1"/>
    <col min="5530" max="5532" width="6.42578125" style="247" customWidth="1"/>
    <col min="5533" max="5533" width="7.140625" style="247" customWidth="1"/>
    <col min="5534" max="5534" width="4.5703125" style="247" customWidth="1"/>
    <col min="5535" max="5535" width="6.7109375" style="247" customWidth="1"/>
    <col min="5536" max="5536" width="6.85546875" style="247" customWidth="1"/>
    <col min="5537" max="5537" width="6.28515625" style="247" customWidth="1"/>
    <col min="5538" max="5538" width="4" style="247" customWidth="1"/>
    <col min="5539" max="5539" width="7.28515625" style="247" customWidth="1"/>
    <col min="5540" max="5540" width="7.5703125" style="247" customWidth="1"/>
    <col min="5541" max="5541" width="6" style="247" customWidth="1"/>
    <col min="5542" max="5542" width="4.7109375" style="247" customWidth="1"/>
    <col min="5543" max="5543" width="5.42578125" style="247" customWidth="1"/>
    <col min="5544" max="5544" width="5.7109375" style="247" customWidth="1"/>
    <col min="5545" max="5545" width="5.85546875" style="247" customWidth="1"/>
    <col min="5546" max="5546" width="5.7109375" style="247" customWidth="1"/>
    <col min="5547" max="5557" width="0" style="247" hidden="1" customWidth="1"/>
    <col min="5558" max="5558" width="5.85546875" style="247" customWidth="1"/>
    <col min="5559" max="5559" width="5.7109375" style="247" customWidth="1"/>
    <col min="5560" max="5560" width="5" style="247" customWidth="1"/>
    <col min="5561" max="5561" width="4.140625" style="247" customWidth="1"/>
    <col min="5562" max="5562" width="5.85546875" style="247" customWidth="1"/>
    <col min="5563" max="5563" width="5.7109375" style="247" customWidth="1"/>
    <col min="5564" max="5564" width="4.7109375" style="247" customWidth="1"/>
    <col min="5565" max="5565" width="4.42578125" style="247" customWidth="1"/>
    <col min="5566" max="5569" width="0" style="247" hidden="1" customWidth="1"/>
    <col min="5570" max="5570" width="5.85546875" style="247" customWidth="1"/>
    <col min="5571" max="5571" width="5.42578125" style="247" customWidth="1"/>
    <col min="5572" max="5572" width="5.28515625" style="247" customWidth="1"/>
    <col min="5573" max="5573" width="4.85546875" style="247" customWidth="1"/>
    <col min="5574" max="5585" width="0" style="247" hidden="1" customWidth="1"/>
    <col min="5586" max="5586" width="5.85546875" style="247" customWidth="1"/>
    <col min="5587" max="5587" width="5.42578125" style="247" customWidth="1"/>
    <col min="5588" max="5588" width="5.140625" style="247" customWidth="1"/>
    <col min="5589" max="5589" width="4.140625" style="247" customWidth="1"/>
    <col min="5590" max="5590" width="6.140625" style="247" customWidth="1"/>
    <col min="5591" max="5592" width="5.5703125" style="247" customWidth="1"/>
    <col min="5593" max="5593" width="4.42578125" style="247" customWidth="1"/>
    <col min="5594" max="5605" width="0" style="247" hidden="1" customWidth="1"/>
    <col min="5606" max="5606" width="7.5703125" style="247" customWidth="1"/>
    <col min="5607" max="5607" width="6.42578125" style="247" customWidth="1"/>
    <col min="5608" max="5608" width="5.42578125" style="247" customWidth="1"/>
    <col min="5609" max="5609" width="5.140625" style="247" customWidth="1"/>
    <col min="5610" max="5610" width="5.7109375" style="247" customWidth="1"/>
    <col min="5611" max="5611" width="5.42578125" style="247" customWidth="1"/>
    <col min="5612" max="5612" width="4.5703125" style="247" customWidth="1"/>
    <col min="5613" max="5613" width="5.42578125" style="247" customWidth="1"/>
    <col min="5614" max="5616" width="5.85546875" style="247" customWidth="1"/>
    <col min="5617" max="5617" width="4.42578125" style="247" customWidth="1"/>
    <col min="5618" max="5632" width="0" style="247" hidden="1" customWidth="1"/>
    <col min="5633" max="5633" width="9.140625" style="247" customWidth="1"/>
    <col min="5634" max="5778" width="9.140625" style="247"/>
    <col min="5779" max="5779" width="3.140625" style="247" customWidth="1"/>
    <col min="5780" max="5780" width="12.28515625" style="247" customWidth="1"/>
    <col min="5781" max="5781" width="34.85546875" style="247" customWidth="1"/>
    <col min="5782" max="5782" width="8.42578125" style="247" customWidth="1"/>
    <col min="5783" max="5783" width="8.28515625" style="247" customWidth="1"/>
    <col min="5784" max="5784" width="9.42578125" style="247" customWidth="1"/>
    <col min="5785" max="5785" width="8.28515625" style="247" customWidth="1"/>
    <col min="5786" max="5788" width="6.42578125" style="247" customWidth="1"/>
    <col min="5789" max="5789" width="7.140625" style="247" customWidth="1"/>
    <col min="5790" max="5790" width="4.5703125" style="247" customWidth="1"/>
    <col min="5791" max="5791" width="6.7109375" style="247" customWidth="1"/>
    <col min="5792" max="5792" width="6.85546875" style="247" customWidth="1"/>
    <col min="5793" max="5793" width="6.28515625" style="247" customWidth="1"/>
    <col min="5794" max="5794" width="4" style="247" customWidth="1"/>
    <col min="5795" max="5795" width="7.28515625" style="247" customWidth="1"/>
    <col min="5796" max="5796" width="7.5703125" style="247" customWidth="1"/>
    <col min="5797" max="5797" width="6" style="247" customWidth="1"/>
    <col min="5798" max="5798" width="4.7109375" style="247" customWidth="1"/>
    <col min="5799" max="5799" width="5.42578125" style="247" customWidth="1"/>
    <col min="5800" max="5800" width="5.7109375" style="247" customWidth="1"/>
    <col min="5801" max="5801" width="5.85546875" style="247" customWidth="1"/>
    <col min="5802" max="5802" width="5.7109375" style="247" customWidth="1"/>
    <col min="5803" max="5813" width="0" style="247" hidden="1" customWidth="1"/>
    <col min="5814" max="5814" width="5.85546875" style="247" customWidth="1"/>
    <col min="5815" max="5815" width="5.7109375" style="247" customWidth="1"/>
    <col min="5816" max="5816" width="5" style="247" customWidth="1"/>
    <col min="5817" max="5817" width="4.140625" style="247" customWidth="1"/>
    <col min="5818" max="5818" width="5.85546875" style="247" customWidth="1"/>
    <col min="5819" max="5819" width="5.7109375" style="247" customWidth="1"/>
    <col min="5820" max="5820" width="4.7109375" style="247" customWidth="1"/>
    <col min="5821" max="5821" width="4.42578125" style="247" customWidth="1"/>
    <col min="5822" max="5825" width="0" style="247" hidden="1" customWidth="1"/>
    <col min="5826" max="5826" width="5.85546875" style="247" customWidth="1"/>
    <col min="5827" max="5827" width="5.42578125" style="247" customWidth="1"/>
    <col min="5828" max="5828" width="5.28515625" style="247" customWidth="1"/>
    <col min="5829" max="5829" width="4.85546875" style="247" customWidth="1"/>
    <col min="5830" max="5841" width="0" style="247" hidden="1" customWidth="1"/>
    <col min="5842" max="5842" width="5.85546875" style="247" customWidth="1"/>
    <col min="5843" max="5843" width="5.42578125" style="247" customWidth="1"/>
    <col min="5844" max="5844" width="5.140625" style="247" customWidth="1"/>
    <col min="5845" max="5845" width="4.140625" style="247" customWidth="1"/>
    <col min="5846" max="5846" width="6.140625" style="247" customWidth="1"/>
    <col min="5847" max="5848" width="5.5703125" style="247" customWidth="1"/>
    <col min="5849" max="5849" width="4.42578125" style="247" customWidth="1"/>
    <col min="5850" max="5861" width="0" style="247" hidden="1" customWidth="1"/>
    <col min="5862" max="5862" width="7.5703125" style="247" customWidth="1"/>
    <col min="5863" max="5863" width="6.42578125" style="247" customWidth="1"/>
    <col min="5864" max="5864" width="5.42578125" style="247" customWidth="1"/>
    <col min="5865" max="5865" width="5.140625" style="247" customWidth="1"/>
    <col min="5866" max="5866" width="5.7109375" style="247" customWidth="1"/>
    <col min="5867" max="5867" width="5.42578125" style="247" customWidth="1"/>
    <col min="5868" max="5868" width="4.5703125" style="247" customWidth="1"/>
    <col min="5869" max="5869" width="5.42578125" style="247" customWidth="1"/>
    <col min="5870" max="5872" width="5.85546875" style="247" customWidth="1"/>
    <col min="5873" max="5873" width="4.42578125" style="247" customWidth="1"/>
    <col min="5874" max="5888" width="0" style="247" hidden="1" customWidth="1"/>
    <col min="5889" max="5889" width="9.140625" style="247" customWidth="1"/>
    <col min="5890" max="6034" width="9.140625" style="247"/>
    <col min="6035" max="6035" width="3.140625" style="247" customWidth="1"/>
    <col min="6036" max="6036" width="12.28515625" style="247" customWidth="1"/>
    <col min="6037" max="6037" width="34.85546875" style="247" customWidth="1"/>
    <col min="6038" max="6038" width="8.42578125" style="247" customWidth="1"/>
    <col min="6039" max="6039" width="8.28515625" style="247" customWidth="1"/>
    <col min="6040" max="6040" width="9.42578125" style="247" customWidth="1"/>
    <col min="6041" max="6041" width="8.28515625" style="247" customWidth="1"/>
    <col min="6042" max="6044" width="6.42578125" style="247" customWidth="1"/>
    <col min="6045" max="6045" width="7.140625" style="247" customWidth="1"/>
    <col min="6046" max="6046" width="4.5703125" style="247" customWidth="1"/>
    <col min="6047" max="6047" width="6.7109375" style="247" customWidth="1"/>
    <col min="6048" max="6048" width="6.85546875" style="247" customWidth="1"/>
    <col min="6049" max="6049" width="6.28515625" style="247" customWidth="1"/>
    <col min="6050" max="6050" width="4" style="247" customWidth="1"/>
    <col min="6051" max="6051" width="7.28515625" style="247" customWidth="1"/>
    <col min="6052" max="6052" width="7.5703125" style="247" customWidth="1"/>
    <col min="6053" max="6053" width="6" style="247" customWidth="1"/>
    <col min="6054" max="6054" width="4.7109375" style="247" customWidth="1"/>
    <col min="6055" max="6055" width="5.42578125" style="247" customWidth="1"/>
    <col min="6056" max="6056" width="5.7109375" style="247" customWidth="1"/>
    <col min="6057" max="6057" width="5.85546875" style="247" customWidth="1"/>
    <col min="6058" max="6058" width="5.7109375" style="247" customWidth="1"/>
    <col min="6059" max="6069" width="0" style="247" hidden="1" customWidth="1"/>
    <col min="6070" max="6070" width="5.85546875" style="247" customWidth="1"/>
    <col min="6071" max="6071" width="5.7109375" style="247" customWidth="1"/>
    <col min="6072" max="6072" width="5" style="247" customWidth="1"/>
    <col min="6073" max="6073" width="4.140625" style="247" customWidth="1"/>
    <col min="6074" max="6074" width="5.85546875" style="247" customWidth="1"/>
    <col min="6075" max="6075" width="5.7109375" style="247" customWidth="1"/>
    <col min="6076" max="6076" width="4.7109375" style="247" customWidth="1"/>
    <col min="6077" max="6077" width="4.42578125" style="247" customWidth="1"/>
    <col min="6078" max="6081" width="0" style="247" hidden="1" customWidth="1"/>
    <col min="6082" max="6082" width="5.85546875" style="247" customWidth="1"/>
    <col min="6083" max="6083" width="5.42578125" style="247" customWidth="1"/>
    <col min="6084" max="6084" width="5.28515625" style="247" customWidth="1"/>
    <col min="6085" max="6085" width="4.85546875" style="247" customWidth="1"/>
    <col min="6086" max="6097" width="0" style="247" hidden="1" customWidth="1"/>
    <col min="6098" max="6098" width="5.85546875" style="247" customWidth="1"/>
    <col min="6099" max="6099" width="5.42578125" style="247" customWidth="1"/>
    <col min="6100" max="6100" width="5.140625" style="247" customWidth="1"/>
    <col min="6101" max="6101" width="4.140625" style="247" customWidth="1"/>
    <col min="6102" max="6102" width="6.140625" style="247" customWidth="1"/>
    <col min="6103" max="6104" width="5.5703125" style="247" customWidth="1"/>
    <col min="6105" max="6105" width="4.42578125" style="247" customWidth="1"/>
    <col min="6106" max="6117" width="0" style="247" hidden="1" customWidth="1"/>
    <col min="6118" max="6118" width="7.5703125" style="247" customWidth="1"/>
    <col min="6119" max="6119" width="6.42578125" style="247" customWidth="1"/>
    <col min="6120" max="6120" width="5.42578125" style="247" customWidth="1"/>
    <col min="6121" max="6121" width="5.140625" style="247" customWidth="1"/>
    <col min="6122" max="6122" width="5.7109375" style="247" customWidth="1"/>
    <col min="6123" max="6123" width="5.42578125" style="247" customWidth="1"/>
    <col min="6124" max="6124" width="4.5703125" style="247" customWidth="1"/>
    <col min="6125" max="6125" width="5.42578125" style="247" customWidth="1"/>
    <col min="6126" max="6128" width="5.85546875" style="247" customWidth="1"/>
    <col min="6129" max="6129" width="4.42578125" style="247" customWidth="1"/>
    <col min="6130" max="6144" width="0" style="247" hidden="1" customWidth="1"/>
    <col min="6145" max="6145" width="9.140625" style="247" customWidth="1"/>
    <col min="6146" max="6290" width="9.140625" style="247"/>
    <col min="6291" max="6291" width="3.140625" style="247" customWidth="1"/>
    <col min="6292" max="6292" width="12.28515625" style="247" customWidth="1"/>
    <col min="6293" max="6293" width="34.85546875" style="247" customWidth="1"/>
    <col min="6294" max="6294" width="8.42578125" style="247" customWidth="1"/>
    <col min="6295" max="6295" width="8.28515625" style="247" customWidth="1"/>
    <col min="6296" max="6296" width="9.42578125" style="247" customWidth="1"/>
    <col min="6297" max="6297" width="8.28515625" style="247" customWidth="1"/>
    <col min="6298" max="6300" width="6.42578125" style="247" customWidth="1"/>
    <col min="6301" max="6301" width="7.140625" style="247" customWidth="1"/>
    <col min="6302" max="6302" width="4.5703125" style="247" customWidth="1"/>
    <col min="6303" max="6303" width="6.7109375" style="247" customWidth="1"/>
    <col min="6304" max="6304" width="6.85546875" style="247" customWidth="1"/>
    <col min="6305" max="6305" width="6.28515625" style="247" customWidth="1"/>
    <col min="6306" max="6306" width="4" style="247" customWidth="1"/>
    <col min="6307" max="6307" width="7.28515625" style="247" customWidth="1"/>
    <col min="6308" max="6308" width="7.5703125" style="247" customWidth="1"/>
    <col min="6309" max="6309" width="6" style="247" customWidth="1"/>
    <col min="6310" max="6310" width="4.7109375" style="247" customWidth="1"/>
    <col min="6311" max="6311" width="5.42578125" style="247" customWidth="1"/>
    <col min="6312" max="6312" width="5.7109375" style="247" customWidth="1"/>
    <col min="6313" max="6313" width="5.85546875" style="247" customWidth="1"/>
    <col min="6314" max="6314" width="5.7109375" style="247" customWidth="1"/>
    <col min="6315" max="6325" width="0" style="247" hidden="1" customWidth="1"/>
    <col min="6326" max="6326" width="5.85546875" style="247" customWidth="1"/>
    <col min="6327" max="6327" width="5.7109375" style="247" customWidth="1"/>
    <col min="6328" max="6328" width="5" style="247" customWidth="1"/>
    <col min="6329" max="6329" width="4.140625" style="247" customWidth="1"/>
    <col min="6330" max="6330" width="5.85546875" style="247" customWidth="1"/>
    <col min="6331" max="6331" width="5.7109375" style="247" customWidth="1"/>
    <col min="6332" max="6332" width="4.7109375" style="247" customWidth="1"/>
    <col min="6333" max="6333" width="4.42578125" style="247" customWidth="1"/>
    <col min="6334" max="6337" width="0" style="247" hidden="1" customWidth="1"/>
    <col min="6338" max="6338" width="5.85546875" style="247" customWidth="1"/>
    <col min="6339" max="6339" width="5.42578125" style="247" customWidth="1"/>
    <col min="6340" max="6340" width="5.28515625" style="247" customWidth="1"/>
    <col min="6341" max="6341" width="4.85546875" style="247" customWidth="1"/>
    <col min="6342" max="6353" width="0" style="247" hidden="1" customWidth="1"/>
    <col min="6354" max="6354" width="5.85546875" style="247" customWidth="1"/>
    <col min="6355" max="6355" width="5.42578125" style="247" customWidth="1"/>
    <col min="6356" max="6356" width="5.140625" style="247" customWidth="1"/>
    <col min="6357" max="6357" width="4.140625" style="247" customWidth="1"/>
    <col min="6358" max="6358" width="6.140625" style="247" customWidth="1"/>
    <col min="6359" max="6360" width="5.5703125" style="247" customWidth="1"/>
    <col min="6361" max="6361" width="4.42578125" style="247" customWidth="1"/>
    <col min="6362" max="6373" width="0" style="247" hidden="1" customWidth="1"/>
    <col min="6374" max="6374" width="7.5703125" style="247" customWidth="1"/>
    <col min="6375" max="6375" width="6.42578125" style="247" customWidth="1"/>
    <col min="6376" max="6376" width="5.42578125" style="247" customWidth="1"/>
    <col min="6377" max="6377" width="5.140625" style="247" customWidth="1"/>
    <col min="6378" max="6378" width="5.7109375" style="247" customWidth="1"/>
    <col min="6379" max="6379" width="5.42578125" style="247" customWidth="1"/>
    <col min="6380" max="6380" width="4.5703125" style="247" customWidth="1"/>
    <col min="6381" max="6381" width="5.42578125" style="247" customWidth="1"/>
    <col min="6382" max="6384" width="5.85546875" style="247" customWidth="1"/>
    <col min="6385" max="6385" width="4.42578125" style="247" customWidth="1"/>
    <col min="6386" max="6400" width="0" style="247" hidden="1" customWidth="1"/>
    <col min="6401" max="6401" width="9.140625" style="247" customWidth="1"/>
    <col min="6402" max="6546" width="9.140625" style="247"/>
    <col min="6547" max="6547" width="3.140625" style="247" customWidth="1"/>
    <col min="6548" max="6548" width="12.28515625" style="247" customWidth="1"/>
    <col min="6549" max="6549" width="34.85546875" style="247" customWidth="1"/>
    <col min="6550" max="6550" width="8.42578125" style="247" customWidth="1"/>
    <col min="6551" max="6551" width="8.28515625" style="247" customWidth="1"/>
    <col min="6552" max="6552" width="9.42578125" style="247" customWidth="1"/>
    <col min="6553" max="6553" width="8.28515625" style="247" customWidth="1"/>
    <col min="6554" max="6556" width="6.42578125" style="247" customWidth="1"/>
    <col min="6557" max="6557" width="7.140625" style="247" customWidth="1"/>
    <col min="6558" max="6558" width="4.5703125" style="247" customWidth="1"/>
    <col min="6559" max="6559" width="6.7109375" style="247" customWidth="1"/>
    <col min="6560" max="6560" width="6.85546875" style="247" customWidth="1"/>
    <col min="6561" max="6561" width="6.28515625" style="247" customWidth="1"/>
    <col min="6562" max="6562" width="4" style="247" customWidth="1"/>
    <col min="6563" max="6563" width="7.28515625" style="247" customWidth="1"/>
    <col min="6564" max="6564" width="7.5703125" style="247" customWidth="1"/>
    <col min="6565" max="6565" width="6" style="247" customWidth="1"/>
    <col min="6566" max="6566" width="4.7109375" style="247" customWidth="1"/>
    <col min="6567" max="6567" width="5.42578125" style="247" customWidth="1"/>
    <col min="6568" max="6568" width="5.7109375" style="247" customWidth="1"/>
    <col min="6569" max="6569" width="5.85546875" style="247" customWidth="1"/>
    <col min="6570" max="6570" width="5.7109375" style="247" customWidth="1"/>
    <col min="6571" max="6581" width="0" style="247" hidden="1" customWidth="1"/>
    <col min="6582" max="6582" width="5.85546875" style="247" customWidth="1"/>
    <col min="6583" max="6583" width="5.7109375" style="247" customWidth="1"/>
    <col min="6584" max="6584" width="5" style="247" customWidth="1"/>
    <col min="6585" max="6585" width="4.140625" style="247" customWidth="1"/>
    <col min="6586" max="6586" width="5.85546875" style="247" customWidth="1"/>
    <col min="6587" max="6587" width="5.7109375" style="247" customWidth="1"/>
    <col min="6588" max="6588" width="4.7109375" style="247" customWidth="1"/>
    <col min="6589" max="6589" width="4.42578125" style="247" customWidth="1"/>
    <col min="6590" max="6593" width="0" style="247" hidden="1" customWidth="1"/>
    <col min="6594" max="6594" width="5.85546875" style="247" customWidth="1"/>
    <col min="6595" max="6595" width="5.42578125" style="247" customWidth="1"/>
    <col min="6596" max="6596" width="5.28515625" style="247" customWidth="1"/>
    <col min="6597" max="6597" width="4.85546875" style="247" customWidth="1"/>
    <col min="6598" max="6609" width="0" style="247" hidden="1" customWidth="1"/>
    <col min="6610" max="6610" width="5.85546875" style="247" customWidth="1"/>
    <col min="6611" max="6611" width="5.42578125" style="247" customWidth="1"/>
    <col min="6612" max="6612" width="5.140625" style="247" customWidth="1"/>
    <col min="6613" max="6613" width="4.140625" style="247" customWidth="1"/>
    <col min="6614" max="6614" width="6.140625" style="247" customWidth="1"/>
    <col min="6615" max="6616" width="5.5703125" style="247" customWidth="1"/>
    <col min="6617" max="6617" width="4.42578125" style="247" customWidth="1"/>
    <col min="6618" max="6629" width="0" style="247" hidden="1" customWidth="1"/>
    <col min="6630" max="6630" width="7.5703125" style="247" customWidth="1"/>
    <col min="6631" max="6631" width="6.42578125" style="247" customWidth="1"/>
    <col min="6632" max="6632" width="5.42578125" style="247" customWidth="1"/>
    <col min="6633" max="6633" width="5.140625" style="247" customWidth="1"/>
    <col min="6634" max="6634" width="5.7109375" style="247" customWidth="1"/>
    <col min="6635" max="6635" width="5.42578125" style="247" customWidth="1"/>
    <col min="6636" max="6636" width="4.5703125" style="247" customWidth="1"/>
    <col min="6637" max="6637" width="5.42578125" style="247" customWidth="1"/>
    <col min="6638" max="6640" width="5.85546875" style="247" customWidth="1"/>
    <col min="6641" max="6641" width="4.42578125" style="247" customWidth="1"/>
    <col min="6642" max="6656" width="0" style="247" hidden="1" customWidth="1"/>
    <col min="6657" max="6657" width="9.140625" style="247" customWidth="1"/>
    <col min="6658" max="6802" width="9.140625" style="247"/>
    <col min="6803" max="6803" width="3.140625" style="247" customWidth="1"/>
    <col min="6804" max="6804" width="12.28515625" style="247" customWidth="1"/>
    <col min="6805" max="6805" width="34.85546875" style="247" customWidth="1"/>
    <col min="6806" max="6806" width="8.42578125" style="247" customWidth="1"/>
    <col min="6807" max="6807" width="8.28515625" style="247" customWidth="1"/>
    <col min="6808" max="6808" width="9.42578125" style="247" customWidth="1"/>
    <col min="6809" max="6809" width="8.28515625" style="247" customWidth="1"/>
    <col min="6810" max="6812" width="6.42578125" style="247" customWidth="1"/>
    <col min="6813" max="6813" width="7.140625" style="247" customWidth="1"/>
    <col min="6814" max="6814" width="4.5703125" style="247" customWidth="1"/>
    <col min="6815" max="6815" width="6.7109375" style="247" customWidth="1"/>
    <col min="6816" max="6816" width="6.85546875" style="247" customWidth="1"/>
    <col min="6817" max="6817" width="6.28515625" style="247" customWidth="1"/>
    <col min="6818" max="6818" width="4" style="247" customWidth="1"/>
    <col min="6819" max="6819" width="7.28515625" style="247" customWidth="1"/>
    <col min="6820" max="6820" width="7.5703125" style="247" customWidth="1"/>
    <col min="6821" max="6821" width="6" style="247" customWidth="1"/>
    <col min="6822" max="6822" width="4.7109375" style="247" customWidth="1"/>
    <col min="6823" max="6823" width="5.42578125" style="247" customWidth="1"/>
    <col min="6824" max="6824" width="5.7109375" style="247" customWidth="1"/>
    <col min="6825" max="6825" width="5.85546875" style="247" customWidth="1"/>
    <col min="6826" max="6826" width="5.7109375" style="247" customWidth="1"/>
    <col min="6827" max="6837" width="0" style="247" hidden="1" customWidth="1"/>
    <col min="6838" max="6838" width="5.85546875" style="247" customWidth="1"/>
    <col min="6839" max="6839" width="5.7109375" style="247" customWidth="1"/>
    <col min="6840" max="6840" width="5" style="247" customWidth="1"/>
    <col min="6841" max="6841" width="4.140625" style="247" customWidth="1"/>
    <col min="6842" max="6842" width="5.85546875" style="247" customWidth="1"/>
    <col min="6843" max="6843" width="5.7109375" style="247" customWidth="1"/>
    <col min="6844" max="6844" width="4.7109375" style="247" customWidth="1"/>
    <col min="6845" max="6845" width="4.42578125" style="247" customWidth="1"/>
    <col min="6846" max="6849" width="0" style="247" hidden="1" customWidth="1"/>
    <col min="6850" max="6850" width="5.85546875" style="247" customWidth="1"/>
    <col min="6851" max="6851" width="5.42578125" style="247" customWidth="1"/>
    <col min="6852" max="6852" width="5.28515625" style="247" customWidth="1"/>
    <col min="6853" max="6853" width="4.85546875" style="247" customWidth="1"/>
    <col min="6854" max="6865" width="0" style="247" hidden="1" customWidth="1"/>
    <col min="6866" max="6866" width="5.85546875" style="247" customWidth="1"/>
    <col min="6867" max="6867" width="5.42578125" style="247" customWidth="1"/>
    <col min="6868" max="6868" width="5.140625" style="247" customWidth="1"/>
    <col min="6869" max="6869" width="4.140625" style="247" customWidth="1"/>
    <col min="6870" max="6870" width="6.140625" style="247" customWidth="1"/>
    <col min="6871" max="6872" width="5.5703125" style="247" customWidth="1"/>
    <col min="6873" max="6873" width="4.42578125" style="247" customWidth="1"/>
    <col min="6874" max="6885" width="0" style="247" hidden="1" customWidth="1"/>
    <col min="6886" max="6886" width="7.5703125" style="247" customWidth="1"/>
    <col min="6887" max="6887" width="6.42578125" style="247" customWidth="1"/>
    <col min="6888" max="6888" width="5.42578125" style="247" customWidth="1"/>
    <col min="6889" max="6889" width="5.140625" style="247" customWidth="1"/>
    <col min="6890" max="6890" width="5.7109375" style="247" customWidth="1"/>
    <col min="6891" max="6891" width="5.42578125" style="247" customWidth="1"/>
    <col min="6892" max="6892" width="4.5703125" style="247" customWidth="1"/>
    <col min="6893" max="6893" width="5.42578125" style="247" customWidth="1"/>
    <col min="6894" max="6896" width="5.85546875" style="247" customWidth="1"/>
    <col min="6897" max="6897" width="4.42578125" style="247" customWidth="1"/>
    <col min="6898" max="6912" width="0" style="247" hidden="1" customWidth="1"/>
    <col min="6913" max="6913" width="9.140625" style="247" customWidth="1"/>
    <col min="6914" max="7058" width="9.140625" style="247"/>
    <col min="7059" max="7059" width="3.140625" style="247" customWidth="1"/>
    <col min="7060" max="7060" width="12.28515625" style="247" customWidth="1"/>
    <col min="7061" max="7061" width="34.85546875" style="247" customWidth="1"/>
    <col min="7062" max="7062" width="8.42578125" style="247" customWidth="1"/>
    <col min="7063" max="7063" width="8.28515625" style="247" customWidth="1"/>
    <col min="7064" max="7064" width="9.42578125" style="247" customWidth="1"/>
    <col min="7065" max="7065" width="8.28515625" style="247" customWidth="1"/>
    <col min="7066" max="7068" width="6.42578125" style="247" customWidth="1"/>
    <col min="7069" max="7069" width="7.140625" style="247" customWidth="1"/>
    <col min="7070" max="7070" width="4.5703125" style="247" customWidth="1"/>
    <col min="7071" max="7071" width="6.7109375" style="247" customWidth="1"/>
    <col min="7072" max="7072" width="6.85546875" style="247" customWidth="1"/>
    <col min="7073" max="7073" width="6.28515625" style="247" customWidth="1"/>
    <col min="7074" max="7074" width="4" style="247" customWidth="1"/>
    <col min="7075" max="7075" width="7.28515625" style="247" customWidth="1"/>
    <col min="7076" max="7076" width="7.5703125" style="247" customWidth="1"/>
    <col min="7077" max="7077" width="6" style="247" customWidth="1"/>
    <col min="7078" max="7078" width="4.7109375" style="247" customWidth="1"/>
    <col min="7079" max="7079" width="5.42578125" style="247" customWidth="1"/>
    <col min="7080" max="7080" width="5.7109375" style="247" customWidth="1"/>
    <col min="7081" max="7081" width="5.85546875" style="247" customWidth="1"/>
    <col min="7082" max="7082" width="5.7109375" style="247" customWidth="1"/>
    <col min="7083" max="7093" width="0" style="247" hidden="1" customWidth="1"/>
    <col min="7094" max="7094" width="5.85546875" style="247" customWidth="1"/>
    <col min="7095" max="7095" width="5.7109375" style="247" customWidth="1"/>
    <col min="7096" max="7096" width="5" style="247" customWidth="1"/>
    <col min="7097" max="7097" width="4.140625" style="247" customWidth="1"/>
    <col min="7098" max="7098" width="5.85546875" style="247" customWidth="1"/>
    <col min="7099" max="7099" width="5.7109375" style="247" customWidth="1"/>
    <col min="7100" max="7100" width="4.7109375" style="247" customWidth="1"/>
    <col min="7101" max="7101" width="4.42578125" style="247" customWidth="1"/>
    <col min="7102" max="7105" width="0" style="247" hidden="1" customWidth="1"/>
    <col min="7106" max="7106" width="5.85546875" style="247" customWidth="1"/>
    <col min="7107" max="7107" width="5.42578125" style="247" customWidth="1"/>
    <col min="7108" max="7108" width="5.28515625" style="247" customWidth="1"/>
    <col min="7109" max="7109" width="4.85546875" style="247" customWidth="1"/>
    <col min="7110" max="7121" width="0" style="247" hidden="1" customWidth="1"/>
    <col min="7122" max="7122" width="5.85546875" style="247" customWidth="1"/>
    <col min="7123" max="7123" width="5.42578125" style="247" customWidth="1"/>
    <col min="7124" max="7124" width="5.140625" style="247" customWidth="1"/>
    <col min="7125" max="7125" width="4.140625" style="247" customWidth="1"/>
    <col min="7126" max="7126" width="6.140625" style="247" customWidth="1"/>
    <col min="7127" max="7128" width="5.5703125" style="247" customWidth="1"/>
    <col min="7129" max="7129" width="4.42578125" style="247" customWidth="1"/>
    <col min="7130" max="7141" width="0" style="247" hidden="1" customWidth="1"/>
    <col min="7142" max="7142" width="7.5703125" style="247" customWidth="1"/>
    <col min="7143" max="7143" width="6.42578125" style="247" customWidth="1"/>
    <col min="7144" max="7144" width="5.42578125" style="247" customWidth="1"/>
    <col min="7145" max="7145" width="5.140625" style="247" customWidth="1"/>
    <col min="7146" max="7146" width="5.7109375" style="247" customWidth="1"/>
    <col min="7147" max="7147" width="5.42578125" style="247" customWidth="1"/>
    <col min="7148" max="7148" width="4.5703125" style="247" customWidth="1"/>
    <col min="7149" max="7149" width="5.42578125" style="247" customWidth="1"/>
    <col min="7150" max="7152" width="5.85546875" style="247" customWidth="1"/>
    <col min="7153" max="7153" width="4.42578125" style="247" customWidth="1"/>
    <col min="7154" max="7168" width="0" style="247" hidden="1" customWidth="1"/>
    <col min="7169" max="7169" width="9.140625" style="247" customWidth="1"/>
    <col min="7170" max="7314" width="9.140625" style="247"/>
    <col min="7315" max="7315" width="3.140625" style="247" customWidth="1"/>
    <col min="7316" max="7316" width="12.28515625" style="247" customWidth="1"/>
    <col min="7317" max="7317" width="34.85546875" style="247" customWidth="1"/>
    <col min="7318" max="7318" width="8.42578125" style="247" customWidth="1"/>
    <col min="7319" max="7319" width="8.28515625" style="247" customWidth="1"/>
    <col min="7320" max="7320" width="9.42578125" style="247" customWidth="1"/>
    <col min="7321" max="7321" width="8.28515625" style="247" customWidth="1"/>
    <col min="7322" max="7324" width="6.42578125" style="247" customWidth="1"/>
    <col min="7325" max="7325" width="7.140625" style="247" customWidth="1"/>
    <col min="7326" max="7326" width="4.5703125" style="247" customWidth="1"/>
    <col min="7327" max="7327" width="6.7109375" style="247" customWidth="1"/>
    <col min="7328" max="7328" width="6.85546875" style="247" customWidth="1"/>
    <col min="7329" max="7329" width="6.28515625" style="247" customWidth="1"/>
    <col min="7330" max="7330" width="4" style="247" customWidth="1"/>
    <col min="7331" max="7331" width="7.28515625" style="247" customWidth="1"/>
    <col min="7332" max="7332" width="7.5703125" style="247" customWidth="1"/>
    <col min="7333" max="7333" width="6" style="247" customWidth="1"/>
    <col min="7334" max="7334" width="4.7109375" style="247" customWidth="1"/>
    <col min="7335" max="7335" width="5.42578125" style="247" customWidth="1"/>
    <col min="7336" max="7336" width="5.7109375" style="247" customWidth="1"/>
    <col min="7337" max="7337" width="5.85546875" style="247" customWidth="1"/>
    <col min="7338" max="7338" width="5.7109375" style="247" customWidth="1"/>
    <col min="7339" max="7349" width="0" style="247" hidden="1" customWidth="1"/>
    <col min="7350" max="7350" width="5.85546875" style="247" customWidth="1"/>
    <col min="7351" max="7351" width="5.7109375" style="247" customWidth="1"/>
    <col min="7352" max="7352" width="5" style="247" customWidth="1"/>
    <col min="7353" max="7353" width="4.140625" style="247" customWidth="1"/>
    <col min="7354" max="7354" width="5.85546875" style="247" customWidth="1"/>
    <col min="7355" max="7355" width="5.7109375" style="247" customWidth="1"/>
    <col min="7356" max="7356" width="4.7109375" style="247" customWidth="1"/>
    <col min="7357" max="7357" width="4.42578125" style="247" customWidth="1"/>
    <col min="7358" max="7361" width="0" style="247" hidden="1" customWidth="1"/>
    <col min="7362" max="7362" width="5.85546875" style="247" customWidth="1"/>
    <col min="7363" max="7363" width="5.42578125" style="247" customWidth="1"/>
    <col min="7364" max="7364" width="5.28515625" style="247" customWidth="1"/>
    <col min="7365" max="7365" width="4.85546875" style="247" customWidth="1"/>
    <col min="7366" max="7377" width="0" style="247" hidden="1" customWidth="1"/>
    <col min="7378" max="7378" width="5.85546875" style="247" customWidth="1"/>
    <col min="7379" max="7379" width="5.42578125" style="247" customWidth="1"/>
    <col min="7380" max="7380" width="5.140625" style="247" customWidth="1"/>
    <col min="7381" max="7381" width="4.140625" style="247" customWidth="1"/>
    <col min="7382" max="7382" width="6.140625" style="247" customWidth="1"/>
    <col min="7383" max="7384" width="5.5703125" style="247" customWidth="1"/>
    <col min="7385" max="7385" width="4.42578125" style="247" customWidth="1"/>
    <col min="7386" max="7397" width="0" style="247" hidden="1" customWidth="1"/>
    <col min="7398" max="7398" width="7.5703125" style="247" customWidth="1"/>
    <col min="7399" max="7399" width="6.42578125" style="247" customWidth="1"/>
    <col min="7400" max="7400" width="5.42578125" style="247" customWidth="1"/>
    <col min="7401" max="7401" width="5.140625" style="247" customWidth="1"/>
    <col min="7402" max="7402" width="5.7109375" style="247" customWidth="1"/>
    <col min="7403" max="7403" width="5.42578125" style="247" customWidth="1"/>
    <col min="7404" max="7404" width="4.5703125" style="247" customWidth="1"/>
    <col min="7405" max="7405" width="5.42578125" style="247" customWidth="1"/>
    <col min="7406" max="7408" width="5.85546875" style="247" customWidth="1"/>
    <col min="7409" max="7409" width="4.42578125" style="247" customWidth="1"/>
    <col min="7410" max="7424" width="0" style="247" hidden="1" customWidth="1"/>
    <col min="7425" max="7425" width="9.140625" style="247" customWidth="1"/>
    <col min="7426" max="7570" width="9.140625" style="247"/>
    <col min="7571" max="7571" width="3.140625" style="247" customWidth="1"/>
    <col min="7572" max="7572" width="12.28515625" style="247" customWidth="1"/>
    <col min="7573" max="7573" width="34.85546875" style="247" customWidth="1"/>
    <col min="7574" max="7574" width="8.42578125" style="247" customWidth="1"/>
    <col min="7575" max="7575" width="8.28515625" style="247" customWidth="1"/>
    <col min="7576" max="7576" width="9.42578125" style="247" customWidth="1"/>
    <col min="7577" max="7577" width="8.28515625" style="247" customWidth="1"/>
    <col min="7578" max="7580" width="6.42578125" style="247" customWidth="1"/>
    <col min="7581" max="7581" width="7.140625" style="247" customWidth="1"/>
    <col min="7582" max="7582" width="4.5703125" style="247" customWidth="1"/>
    <col min="7583" max="7583" width="6.7109375" style="247" customWidth="1"/>
    <col min="7584" max="7584" width="6.85546875" style="247" customWidth="1"/>
    <col min="7585" max="7585" width="6.28515625" style="247" customWidth="1"/>
    <col min="7586" max="7586" width="4" style="247" customWidth="1"/>
    <col min="7587" max="7587" width="7.28515625" style="247" customWidth="1"/>
    <col min="7588" max="7588" width="7.5703125" style="247" customWidth="1"/>
    <col min="7589" max="7589" width="6" style="247" customWidth="1"/>
    <col min="7590" max="7590" width="4.7109375" style="247" customWidth="1"/>
    <col min="7591" max="7591" width="5.42578125" style="247" customWidth="1"/>
    <col min="7592" max="7592" width="5.7109375" style="247" customWidth="1"/>
    <col min="7593" max="7593" width="5.85546875" style="247" customWidth="1"/>
    <col min="7594" max="7594" width="5.7109375" style="247" customWidth="1"/>
    <col min="7595" max="7605" width="0" style="247" hidden="1" customWidth="1"/>
    <col min="7606" max="7606" width="5.85546875" style="247" customWidth="1"/>
    <col min="7607" max="7607" width="5.7109375" style="247" customWidth="1"/>
    <col min="7608" max="7608" width="5" style="247" customWidth="1"/>
    <col min="7609" max="7609" width="4.140625" style="247" customWidth="1"/>
    <col min="7610" max="7610" width="5.85546875" style="247" customWidth="1"/>
    <col min="7611" max="7611" width="5.7109375" style="247" customWidth="1"/>
    <col min="7612" max="7612" width="4.7109375" style="247" customWidth="1"/>
    <col min="7613" max="7613" width="4.42578125" style="247" customWidth="1"/>
    <col min="7614" max="7617" width="0" style="247" hidden="1" customWidth="1"/>
    <col min="7618" max="7618" width="5.85546875" style="247" customWidth="1"/>
    <col min="7619" max="7619" width="5.42578125" style="247" customWidth="1"/>
    <col min="7620" max="7620" width="5.28515625" style="247" customWidth="1"/>
    <col min="7621" max="7621" width="4.85546875" style="247" customWidth="1"/>
    <col min="7622" max="7633" width="0" style="247" hidden="1" customWidth="1"/>
    <col min="7634" max="7634" width="5.85546875" style="247" customWidth="1"/>
    <col min="7635" max="7635" width="5.42578125" style="247" customWidth="1"/>
    <col min="7636" max="7636" width="5.140625" style="247" customWidth="1"/>
    <col min="7637" max="7637" width="4.140625" style="247" customWidth="1"/>
    <col min="7638" max="7638" width="6.140625" style="247" customWidth="1"/>
    <col min="7639" max="7640" width="5.5703125" style="247" customWidth="1"/>
    <col min="7641" max="7641" width="4.42578125" style="247" customWidth="1"/>
    <col min="7642" max="7653" width="0" style="247" hidden="1" customWidth="1"/>
    <col min="7654" max="7654" width="7.5703125" style="247" customWidth="1"/>
    <col min="7655" max="7655" width="6.42578125" style="247" customWidth="1"/>
    <col min="7656" max="7656" width="5.42578125" style="247" customWidth="1"/>
    <col min="7657" max="7657" width="5.140625" style="247" customWidth="1"/>
    <col min="7658" max="7658" width="5.7109375" style="247" customWidth="1"/>
    <col min="7659" max="7659" width="5.42578125" style="247" customWidth="1"/>
    <col min="7660" max="7660" width="4.5703125" style="247" customWidth="1"/>
    <col min="7661" max="7661" width="5.42578125" style="247" customWidth="1"/>
    <col min="7662" max="7664" width="5.85546875" style="247" customWidth="1"/>
    <col min="7665" max="7665" width="4.42578125" style="247" customWidth="1"/>
    <col min="7666" max="7680" width="0" style="247" hidden="1" customWidth="1"/>
    <col min="7681" max="7681" width="9.140625" style="247" customWidth="1"/>
    <col min="7682" max="7826" width="9.140625" style="247"/>
    <col min="7827" max="7827" width="3.140625" style="247" customWidth="1"/>
    <col min="7828" max="7828" width="12.28515625" style="247" customWidth="1"/>
    <col min="7829" max="7829" width="34.85546875" style="247" customWidth="1"/>
    <col min="7830" max="7830" width="8.42578125" style="247" customWidth="1"/>
    <col min="7831" max="7831" width="8.28515625" style="247" customWidth="1"/>
    <col min="7832" max="7832" width="9.42578125" style="247" customWidth="1"/>
    <col min="7833" max="7833" width="8.28515625" style="247" customWidth="1"/>
    <col min="7834" max="7836" width="6.42578125" style="247" customWidth="1"/>
    <col min="7837" max="7837" width="7.140625" style="247" customWidth="1"/>
    <col min="7838" max="7838" width="4.5703125" style="247" customWidth="1"/>
    <col min="7839" max="7839" width="6.7109375" style="247" customWidth="1"/>
    <col min="7840" max="7840" width="6.85546875" style="247" customWidth="1"/>
    <col min="7841" max="7841" width="6.28515625" style="247" customWidth="1"/>
    <col min="7842" max="7842" width="4" style="247" customWidth="1"/>
    <col min="7843" max="7843" width="7.28515625" style="247" customWidth="1"/>
    <col min="7844" max="7844" width="7.5703125" style="247" customWidth="1"/>
    <col min="7845" max="7845" width="6" style="247" customWidth="1"/>
    <col min="7846" max="7846" width="4.7109375" style="247" customWidth="1"/>
    <col min="7847" max="7847" width="5.42578125" style="247" customWidth="1"/>
    <col min="7848" max="7848" width="5.7109375" style="247" customWidth="1"/>
    <col min="7849" max="7849" width="5.85546875" style="247" customWidth="1"/>
    <col min="7850" max="7850" width="5.7109375" style="247" customWidth="1"/>
    <col min="7851" max="7861" width="0" style="247" hidden="1" customWidth="1"/>
    <col min="7862" max="7862" width="5.85546875" style="247" customWidth="1"/>
    <col min="7863" max="7863" width="5.7109375" style="247" customWidth="1"/>
    <col min="7864" max="7864" width="5" style="247" customWidth="1"/>
    <col min="7865" max="7865" width="4.140625" style="247" customWidth="1"/>
    <col min="7866" max="7866" width="5.85546875" style="247" customWidth="1"/>
    <col min="7867" max="7867" width="5.7109375" style="247" customWidth="1"/>
    <col min="7868" max="7868" width="4.7109375" style="247" customWidth="1"/>
    <col min="7869" max="7869" width="4.42578125" style="247" customWidth="1"/>
    <col min="7870" max="7873" width="0" style="247" hidden="1" customWidth="1"/>
    <col min="7874" max="7874" width="5.85546875" style="247" customWidth="1"/>
    <col min="7875" max="7875" width="5.42578125" style="247" customWidth="1"/>
    <col min="7876" max="7876" width="5.28515625" style="247" customWidth="1"/>
    <col min="7877" max="7877" width="4.85546875" style="247" customWidth="1"/>
    <col min="7878" max="7889" width="0" style="247" hidden="1" customWidth="1"/>
    <col min="7890" max="7890" width="5.85546875" style="247" customWidth="1"/>
    <col min="7891" max="7891" width="5.42578125" style="247" customWidth="1"/>
    <col min="7892" max="7892" width="5.140625" style="247" customWidth="1"/>
    <col min="7893" max="7893" width="4.140625" style="247" customWidth="1"/>
    <col min="7894" max="7894" width="6.140625" style="247" customWidth="1"/>
    <col min="7895" max="7896" width="5.5703125" style="247" customWidth="1"/>
    <col min="7897" max="7897" width="4.42578125" style="247" customWidth="1"/>
    <col min="7898" max="7909" width="0" style="247" hidden="1" customWidth="1"/>
    <col min="7910" max="7910" width="7.5703125" style="247" customWidth="1"/>
    <col min="7911" max="7911" width="6.42578125" style="247" customWidth="1"/>
    <col min="7912" max="7912" width="5.42578125" style="247" customWidth="1"/>
    <col min="7913" max="7913" width="5.140625" style="247" customWidth="1"/>
    <col min="7914" max="7914" width="5.7109375" style="247" customWidth="1"/>
    <col min="7915" max="7915" width="5.42578125" style="247" customWidth="1"/>
    <col min="7916" max="7916" width="4.5703125" style="247" customWidth="1"/>
    <col min="7917" max="7917" width="5.42578125" style="247" customWidth="1"/>
    <col min="7918" max="7920" width="5.85546875" style="247" customWidth="1"/>
    <col min="7921" max="7921" width="4.42578125" style="247" customWidth="1"/>
    <col min="7922" max="7936" width="0" style="247" hidden="1" customWidth="1"/>
    <col min="7937" max="7937" width="9.140625" style="247" customWidth="1"/>
    <col min="7938" max="8082" width="9.140625" style="247"/>
    <col min="8083" max="8083" width="3.140625" style="247" customWidth="1"/>
    <col min="8084" max="8084" width="12.28515625" style="247" customWidth="1"/>
    <col min="8085" max="8085" width="34.85546875" style="247" customWidth="1"/>
    <col min="8086" max="8086" width="8.42578125" style="247" customWidth="1"/>
    <col min="8087" max="8087" width="8.28515625" style="247" customWidth="1"/>
    <col min="8088" max="8088" width="9.42578125" style="247" customWidth="1"/>
    <col min="8089" max="8089" width="8.28515625" style="247" customWidth="1"/>
    <col min="8090" max="8092" width="6.42578125" style="247" customWidth="1"/>
    <col min="8093" max="8093" width="7.140625" style="247" customWidth="1"/>
    <col min="8094" max="8094" width="4.5703125" style="247" customWidth="1"/>
    <col min="8095" max="8095" width="6.7109375" style="247" customWidth="1"/>
    <col min="8096" max="8096" width="6.85546875" style="247" customWidth="1"/>
    <col min="8097" max="8097" width="6.28515625" style="247" customWidth="1"/>
    <col min="8098" max="8098" width="4" style="247" customWidth="1"/>
    <col min="8099" max="8099" width="7.28515625" style="247" customWidth="1"/>
    <col min="8100" max="8100" width="7.5703125" style="247" customWidth="1"/>
    <col min="8101" max="8101" width="6" style="247" customWidth="1"/>
    <col min="8102" max="8102" width="4.7109375" style="247" customWidth="1"/>
    <col min="8103" max="8103" width="5.42578125" style="247" customWidth="1"/>
    <col min="8104" max="8104" width="5.7109375" style="247" customWidth="1"/>
    <col min="8105" max="8105" width="5.85546875" style="247" customWidth="1"/>
    <col min="8106" max="8106" width="5.7109375" style="247" customWidth="1"/>
    <col min="8107" max="8117" width="0" style="247" hidden="1" customWidth="1"/>
    <col min="8118" max="8118" width="5.85546875" style="247" customWidth="1"/>
    <col min="8119" max="8119" width="5.7109375" style="247" customWidth="1"/>
    <col min="8120" max="8120" width="5" style="247" customWidth="1"/>
    <col min="8121" max="8121" width="4.140625" style="247" customWidth="1"/>
    <col min="8122" max="8122" width="5.85546875" style="247" customWidth="1"/>
    <col min="8123" max="8123" width="5.7109375" style="247" customWidth="1"/>
    <col min="8124" max="8124" width="4.7109375" style="247" customWidth="1"/>
    <col min="8125" max="8125" width="4.42578125" style="247" customWidth="1"/>
    <col min="8126" max="8129" width="0" style="247" hidden="1" customWidth="1"/>
    <col min="8130" max="8130" width="5.85546875" style="247" customWidth="1"/>
    <col min="8131" max="8131" width="5.42578125" style="247" customWidth="1"/>
    <col min="8132" max="8132" width="5.28515625" style="247" customWidth="1"/>
    <col min="8133" max="8133" width="4.85546875" style="247" customWidth="1"/>
    <col min="8134" max="8145" width="0" style="247" hidden="1" customWidth="1"/>
    <col min="8146" max="8146" width="5.85546875" style="247" customWidth="1"/>
    <col min="8147" max="8147" width="5.42578125" style="247" customWidth="1"/>
    <col min="8148" max="8148" width="5.140625" style="247" customWidth="1"/>
    <col min="8149" max="8149" width="4.140625" style="247" customWidth="1"/>
    <col min="8150" max="8150" width="6.140625" style="247" customWidth="1"/>
    <col min="8151" max="8152" width="5.5703125" style="247" customWidth="1"/>
    <col min="8153" max="8153" width="4.42578125" style="247" customWidth="1"/>
    <col min="8154" max="8165" width="0" style="247" hidden="1" customWidth="1"/>
    <col min="8166" max="8166" width="7.5703125" style="247" customWidth="1"/>
    <col min="8167" max="8167" width="6.42578125" style="247" customWidth="1"/>
    <col min="8168" max="8168" width="5.42578125" style="247" customWidth="1"/>
    <col min="8169" max="8169" width="5.140625" style="247" customWidth="1"/>
    <col min="8170" max="8170" width="5.7109375" style="247" customWidth="1"/>
    <col min="8171" max="8171" width="5.42578125" style="247" customWidth="1"/>
    <col min="8172" max="8172" width="4.5703125" style="247" customWidth="1"/>
    <col min="8173" max="8173" width="5.42578125" style="247" customWidth="1"/>
    <col min="8174" max="8176" width="5.85546875" style="247" customWidth="1"/>
    <col min="8177" max="8177" width="4.42578125" style="247" customWidth="1"/>
    <col min="8178" max="8192" width="0" style="247" hidden="1" customWidth="1"/>
    <col min="8193" max="8193" width="9.140625" style="247" customWidth="1"/>
    <col min="8194" max="8338" width="9.140625" style="247"/>
    <col min="8339" max="8339" width="3.140625" style="247" customWidth="1"/>
    <col min="8340" max="8340" width="12.28515625" style="247" customWidth="1"/>
    <col min="8341" max="8341" width="34.85546875" style="247" customWidth="1"/>
    <col min="8342" max="8342" width="8.42578125" style="247" customWidth="1"/>
    <col min="8343" max="8343" width="8.28515625" style="247" customWidth="1"/>
    <col min="8344" max="8344" width="9.42578125" style="247" customWidth="1"/>
    <col min="8345" max="8345" width="8.28515625" style="247" customWidth="1"/>
    <col min="8346" max="8348" width="6.42578125" style="247" customWidth="1"/>
    <col min="8349" max="8349" width="7.140625" style="247" customWidth="1"/>
    <col min="8350" max="8350" width="4.5703125" style="247" customWidth="1"/>
    <col min="8351" max="8351" width="6.7109375" style="247" customWidth="1"/>
    <col min="8352" max="8352" width="6.85546875" style="247" customWidth="1"/>
    <col min="8353" max="8353" width="6.28515625" style="247" customWidth="1"/>
    <col min="8354" max="8354" width="4" style="247" customWidth="1"/>
    <col min="8355" max="8355" width="7.28515625" style="247" customWidth="1"/>
    <col min="8356" max="8356" width="7.5703125" style="247" customWidth="1"/>
    <col min="8357" max="8357" width="6" style="247" customWidth="1"/>
    <col min="8358" max="8358" width="4.7109375" style="247" customWidth="1"/>
    <col min="8359" max="8359" width="5.42578125" style="247" customWidth="1"/>
    <col min="8360" max="8360" width="5.7109375" style="247" customWidth="1"/>
    <col min="8361" max="8361" width="5.85546875" style="247" customWidth="1"/>
    <col min="8362" max="8362" width="5.7109375" style="247" customWidth="1"/>
    <col min="8363" max="8373" width="0" style="247" hidden="1" customWidth="1"/>
    <col min="8374" max="8374" width="5.85546875" style="247" customWidth="1"/>
    <col min="8375" max="8375" width="5.7109375" style="247" customWidth="1"/>
    <col min="8376" max="8376" width="5" style="247" customWidth="1"/>
    <col min="8377" max="8377" width="4.140625" style="247" customWidth="1"/>
    <col min="8378" max="8378" width="5.85546875" style="247" customWidth="1"/>
    <col min="8379" max="8379" width="5.7109375" style="247" customWidth="1"/>
    <col min="8380" max="8380" width="4.7109375" style="247" customWidth="1"/>
    <col min="8381" max="8381" width="4.42578125" style="247" customWidth="1"/>
    <col min="8382" max="8385" width="0" style="247" hidden="1" customWidth="1"/>
    <col min="8386" max="8386" width="5.85546875" style="247" customWidth="1"/>
    <col min="8387" max="8387" width="5.42578125" style="247" customWidth="1"/>
    <col min="8388" max="8388" width="5.28515625" style="247" customWidth="1"/>
    <col min="8389" max="8389" width="4.85546875" style="247" customWidth="1"/>
    <col min="8390" max="8401" width="0" style="247" hidden="1" customWidth="1"/>
    <col min="8402" max="8402" width="5.85546875" style="247" customWidth="1"/>
    <col min="8403" max="8403" width="5.42578125" style="247" customWidth="1"/>
    <col min="8404" max="8404" width="5.140625" style="247" customWidth="1"/>
    <col min="8405" max="8405" width="4.140625" style="247" customWidth="1"/>
    <col min="8406" max="8406" width="6.140625" style="247" customWidth="1"/>
    <col min="8407" max="8408" width="5.5703125" style="247" customWidth="1"/>
    <col min="8409" max="8409" width="4.42578125" style="247" customWidth="1"/>
    <col min="8410" max="8421" width="0" style="247" hidden="1" customWidth="1"/>
    <col min="8422" max="8422" width="7.5703125" style="247" customWidth="1"/>
    <col min="8423" max="8423" width="6.42578125" style="247" customWidth="1"/>
    <col min="8424" max="8424" width="5.42578125" style="247" customWidth="1"/>
    <col min="8425" max="8425" width="5.140625" style="247" customWidth="1"/>
    <col min="8426" max="8426" width="5.7109375" style="247" customWidth="1"/>
    <col min="8427" max="8427" width="5.42578125" style="247" customWidth="1"/>
    <col min="8428" max="8428" width="4.5703125" style="247" customWidth="1"/>
    <col min="8429" max="8429" width="5.42578125" style="247" customWidth="1"/>
    <col min="8430" max="8432" width="5.85546875" style="247" customWidth="1"/>
    <col min="8433" max="8433" width="4.42578125" style="247" customWidth="1"/>
    <col min="8434" max="8448" width="0" style="247" hidden="1" customWidth="1"/>
    <col min="8449" max="8449" width="9.140625" style="247" customWidth="1"/>
    <col min="8450" max="8594" width="9.140625" style="247"/>
    <col min="8595" max="8595" width="3.140625" style="247" customWidth="1"/>
    <col min="8596" max="8596" width="12.28515625" style="247" customWidth="1"/>
    <col min="8597" max="8597" width="34.85546875" style="247" customWidth="1"/>
    <col min="8598" max="8598" width="8.42578125" style="247" customWidth="1"/>
    <col min="8599" max="8599" width="8.28515625" style="247" customWidth="1"/>
    <col min="8600" max="8600" width="9.42578125" style="247" customWidth="1"/>
    <col min="8601" max="8601" width="8.28515625" style="247" customWidth="1"/>
    <col min="8602" max="8604" width="6.42578125" style="247" customWidth="1"/>
    <col min="8605" max="8605" width="7.140625" style="247" customWidth="1"/>
    <col min="8606" max="8606" width="4.5703125" style="247" customWidth="1"/>
    <col min="8607" max="8607" width="6.7109375" style="247" customWidth="1"/>
    <col min="8608" max="8608" width="6.85546875" style="247" customWidth="1"/>
    <col min="8609" max="8609" width="6.28515625" style="247" customWidth="1"/>
    <col min="8610" max="8610" width="4" style="247" customWidth="1"/>
    <col min="8611" max="8611" width="7.28515625" style="247" customWidth="1"/>
    <col min="8612" max="8612" width="7.5703125" style="247" customWidth="1"/>
    <col min="8613" max="8613" width="6" style="247" customWidth="1"/>
    <col min="8614" max="8614" width="4.7109375" style="247" customWidth="1"/>
    <col min="8615" max="8615" width="5.42578125" style="247" customWidth="1"/>
    <col min="8616" max="8616" width="5.7109375" style="247" customWidth="1"/>
    <col min="8617" max="8617" width="5.85546875" style="247" customWidth="1"/>
    <col min="8618" max="8618" width="5.7109375" style="247" customWidth="1"/>
    <col min="8619" max="8629" width="0" style="247" hidden="1" customWidth="1"/>
    <col min="8630" max="8630" width="5.85546875" style="247" customWidth="1"/>
    <col min="8631" max="8631" width="5.7109375" style="247" customWidth="1"/>
    <col min="8632" max="8632" width="5" style="247" customWidth="1"/>
    <col min="8633" max="8633" width="4.140625" style="247" customWidth="1"/>
    <col min="8634" max="8634" width="5.85546875" style="247" customWidth="1"/>
    <col min="8635" max="8635" width="5.7109375" style="247" customWidth="1"/>
    <col min="8636" max="8636" width="4.7109375" style="247" customWidth="1"/>
    <col min="8637" max="8637" width="4.42578125" style="247" customWidth="1"/>
    <col min="8638" max="8641" width="0" style="247" hidden="1" customWidth="1"/>
    <col min="8642" max="8642" width="5.85546875" style="247" customWidth="1"/>
    <col min="8643" max="8643" width="5.42578125" style="247" customWidth="1"/>
    <col min="8644" max="8644" width="5.28515625" style="247" customWidth="1"/>
    <col min="8645" max="8645" width="4.85546875" style="247" customWidth="1"/>
    <col min="8646" max="8657" width="0" style="247" hidden="1" customWidth="1"/>
    <col min="8658" max="8658" width="5.85546875" style="247" customWidth="1"/>
    <col min="8659" max="8659" width="5.42578125" style="247" customWidth="1"/>
    <col min="8660" max="8660" width="5.140625" style="247" customWidth="1"/>
    <col min="8661" max="8661" width="4.140625" style="247" customWidth="1"/>
    <col min="8662" max="8662" width="6.140625" style="247" customWidth="1"/>
    <col min="8663" max="8664" width="5.5703125" style="247" customWidth="1"/>
    <col min="8665" max="8665" width="4.42578125" style="247" customWidth="1"/>
    <col min="8666" max="8677" width="0" style="247" hidden="1" customWidth="1"/>
    <col min="8678" max="8678" width="7.5703125" style="247" customWidth="1"/>
    <col min="8679" max="8679" width="6.42578125" style="247" customWidth="1"/>
    <col min="8680" max="8680" width="5.42578125" style="247" customWidth="1"/>
    <col min="8681" max="8681" width="5.140625" style="247" customWidth="1"/>
    <col min="8682" max="8682" width="5.7109375" style="247" customWidth="1"/>
    <col min="8683" max="8683" width="5.42578125" style="247" customWidth="1"/>
    <col min="8684" max="8684" width="4.5703125" style="247" customWidth="1"/>
    <col min="8685" max="8685" width="5.42578125" style="247" customWidth="1"/>
    <col min="8686" max="8688" width="5.85546875" style="247" customWidth="1"/>
    <col min="8689" max="8689" width="4.42578125" style="247" customWidth="1"/>
    <col min="8690" max="8704" width="0" style="247" hidden="1" customWidth="1"/>
    <col min="8705" max="8705" width="9.140625" style="247" customWidth="1"/>
    <col min="8706" max="8850" width="9.140625" style="247"/>
    <col min="8851" max="8851" width="3.140625" style="247" customWidth="1"/>
    <col min="8852" max="8852" width="12.28515625" style="247" customWidth="1"/>
    <col min="8853" max="8853" width="34.85546875" style="247" customWidth="1"/>
    <col min="8854" max="8854" width="8.42578125" style="247" customWidth="1"/>
    <col min="8855" max="8855" width="8.28515625" style="247" customWidth="1"/>
    <col min="8856" max="8856" width="9.42578125" style="247" customWidth="1"/>
    <col min="8857" max="8857" width="8.28515625" style="247" customWidth="1"/>
    <col min="8858" max="8860" width="6.42578125" style="247" customWidth="1"/>
    <col min="8861" max="8861" width="7.140625" style="247" customWidth="1"/>
    <col min="8862" max="8862" width="4.5703125" style="247" customWidth="1"/>
    <col min="8863" max="8863" width="6.7109375" style="247" customWidth="1"/>
    <col min="8864" max="8864" width="6.85546875" style="247" customWidth="1"/>
    <col min="8865" max="8865" width="6.28515625" style="247" customWidth="1"/>
    <col min="8866" max="8866" width="4" style="247" customWidth="1"/>
    <col min="8867" max="8867" width="7.28515625" style="247" customWidth="1"/>
    <col min="8868" max="8868" width="7.5703125" style="247" customWidth="1"/>
    <col min="8869" max="8869" width="6" style="247" customWidth="1"/>
    <col min="8870" max="8870" width="4.7109375" style="247" customWidth="1"/>
    <col min="8871" max="8871" width="5.42578125" style="247" customWidth="1"/>
    <col min="8872" max="8872" width="5.7109375" style="247" customWidth="1"/>
    <col min="8873" max="8873" width="5.85546875" style="247" customWidth="1"/>
    <col min="8874" max="8874" width="5.7109375" style="247" customWidth="1"/>
    <col min="8875" max="8885" width="0" style="247" hidden="1" customWidth="1"/>
    <col min="8886" max="8886" width="5.85546875" style="247" customWidth="1"/>
    <col min="8887" max="8887" width="5.7109375" style="247" customWidth="1"/>
    <col min="8888" max="8888" width="5" style="247" customWidth="1"/>
    <col min="8889" max="8889" width="4.140625" style="247" customWidth="1"/>
    <col min="8890" max="8890" width="5.85546875" style="247" customWidth="1"/>
    <col min="8891" max="8891" width="5.7109375" style="247" customWidth="1"/>
    <col min="8892" max="8892" width="4.7109375" style="247" customWidth="1"/>
    <col min="8893" max="8893" width="4.42578125" style="247" customWidth="1"/>
    <col min="8894" max="8897" width="0" style="247" hidden="1" customWidth="1"/>
    <col min="8898" max="8898" width="5.85546875" style="247" customWidth="1"/>
    <col min="8899" max="8899" width="5.42578125" style="247" customWidth="1"/>
    <col min="8900" max="8900" width="5.28515625" style="247" customWidth="1"/>
    <col min="8901" max="8901" width="4.85546875" style="247" customWidth="1"/>
    <col min="8902" max="8913" width="0" style="247" hidden="1" customWidth="1"/>
    <col min="8914" max="8914" width="5.85546875" style="247" customWidth="1"/>
    <col min="8915" max="8915" width="5.42578125" style="247" customWidth="1"/>
    <col min="8916" max="8916" width="5.140625" style="247" customWidth="1"/>
    <col min="8917" max="8917" width="4.140625" style="247" customWidth="1"/>
    <col min="8918" max="8918" width="6.140625" style="247" customWidth="1"/>
    <col min="8919" max="8920" width="5.5703125" style="247" customWidth="1"/>
    <col min="8921" max="8921" width="4.42578125" style="247" customWidth="1"/>
    <col min="8922" max="8933" width="0" style="247" hidden="1" customWidth="1"/>
    <col min="8934" max="8934" width="7.5703125" style="247" customWidth="1"/>
    <col min="8935" max="8935" width="6.42578125" style="247" customWidth="1"/>
    <col min="8936" max="8936" width="5.42578125" style="247" customWidth="1"/>
    <col min="8937" max="8937" width="5.140625" style="247" customWidth="1"/>
    <col min="8938" max="8938" width="5.7109375" style="247" customWidth="1"/>
    <col min="8939" max="8939" width="5.42578125" style="247" customWidth="1"/>
    <col min="8940" max="8940" width="4.5703125" style="247" customWidth="1"/>
    <col min="8941" max="8941" width="5.42578125" style="247" customWidth="1"/>
    <col min="8942" max="8944" width="5.85546875" style="247" customWidth="1"/>
    <col min="8945" max="8945" width="4.42578125" style="247" customWidth="1"/>
    <col min="8946" max="8960" width="0" style="247" hidden="1" customWidth="1"/>
    <col min="8961" max="8961" width="9.140625" style="247" customWidth="1"/>
    <col min="8962" max="9106" width="9.140625" style="247"/>
    <col min="9107" max="9107" width="3.140625" style="247" customWidth="1"/>
    <col min="9108" max="9108" width="12.28515625" style="247" customWidth="1"/>
    <col min="9109" max="9109" width="34.85546875" style="247" customWidth="1"/>
    <col min="9110" max="9110" width="8.42578125" style="247" customWidth="1"/>
    <col min="9111" max="9111" width="8.28515625" style="247" customWidth="1"/>
    <col min="9112" max="9112" width="9.42578125" style="247" customWidth="1"/>
    <col min="9113" max="9113" width="8.28515625" style="247" customWidth="1"/>
    <col min="9114" max="9116" width="6.42578125" style="247" customWidth="1"/>
    <col min="9117" max="9117" width="7.140625" style="247" customWidth="1"/>
    <col min="9118" max="9118" width="4.5703125" style="247" customWidth="1"/>
    <col min="9119" max="9119" width="6.7109375" style="247" customWidth="1"/>
    <col min="9120" max="9120" width="6.85546875" style="247" customWidth="1"/>
    <col min="9121" max="9121" width="6.28515625" style="247" customWidth="1"/>
    <col min="9122" max="9122" width="4" style="247" customWidth="1"/>
    <col min="9123" max="9123" width="7.28515625" style="247" customWidth="1"/>
    <col min="9124" max="9124" width="7.5703125" style="247" customWidth="1"/>
    <col min="9125" max="9125" width="6" style="247" customWidth="1"/>
    <col min="9126" max="9126" width="4.7109375" style="247" customWidth="1"/>
    <col min="9127" max="9127" width="5.42578125" style="247" customWidth="1"/>
    <col min="9128" max="9128" width="5.7109375" style="247" customWidth="1"/>
    <col min="9129" max="9129" width="5.85546875" style="247" customWidth="1"/>
    <col min="9130" max="9130" width="5.7109375" style="247" customWidth="1"/>
    <col min="9131" max="9141" width="0" style="247" hidden="1" customWidth="1"/>
    <col min="9142" max="9142" width="5.85546875" style="247" customWidth="1"/>
    <col min="9143" max="9143" width="5.7109375" style="247" customWidth="1"/>
    <col min="9144" max="9144" width="5" style="247" customWidth="1"/>
    <col min="9145" max="9145" width="4.140625" style="247" customWidth="1"/>
    <col min="9146" max="9146" width="5.85546875" style="247" customWidth="1"/>
    <col min="9147" max="9147" width="5.7109375" style="247" customWidth="1"/>
    <col min="9148" max="9148" width="4.7109375" style="247" customWidth="1"/>
    <col min="9149" max="9149" width="4.42578125" style="247" customWidth="1"/>
    <col min="9150" max="9153" width="0" style="247" hidden="1" customWidth="1"/>
    <col min="9154" max="9154" width="5.85546875" style="247" customWidth="1"/>
    <col min="9155" max="9155" width="5.42578125" style="247" customWidth="1"/>
    <col min="9156" max="9156" width="5.28515625" style="247" customWidth="1"/>
    <col min="9157" max="9157" width="4.85546875" style="247" customWidth="1"/>
    <col min="9158" max="9169" width="0" style="247" hidden="1" customWidth="1"/>
    <col min="9170" max="9170" width="5.85546875" style="247" customWidth="1"/>
    <col min="9171" max="9171" width="5.42578125" style="247" customWidth="1"/>
    <col min="9172" max="9172" width="5.140625" style="247" customWidth="1"/>
    <col min="9173" max="9173" width="4.140625" style="247" customWidth="1"/>
    <col min="9174" max="9174" width="6.140625" style="247" customWidth="1"/>
    <col min="9175" max="9176" width="5.5703125" style="247" customWidth="1"/>
    <col min="9177" max="9177" width="4.42578125" style="247" customWidth="1"/>
    <col min="9178" max="9189" width="0" style="247" hidden="1" customWidth="1"/>
    <col min="9190" max="9190" width="7.5703125" style="247" customWidth="1"/>
    <col min="9191" max="9191" width="6.42578125" style="247" customWidth="1"/>
    <col min="9192" max="9192" width="5.42578125" style="247" customWidth="1"/>
    <col min="9193" max="9193" width="5.140625" style="247" customWidth="1"/>
    <col min="9194" max="9194" width="5.7109375" style="247" customWidth="1"/>
    <col min="9195" max="9195" width="5.42578125" style="247" customWidth="1"/>
    <col min="9196" max="9196" width="4.5703125" style="247" customWidth="1"/>
    <col min="9197" max="9197" width="5.42578125" style="247" customWidth="1"/>
    <col min="9198" max="9200" width="5.85546875" style="247" customWidth="1"/>
    <col min="9201" max="9201" width="4.42578125" style="247" customWidth="1"/>
    <col min="9202" max="9216" width="0" style="247" hidden="1" customWidth="1"/>
    <col min="9217" max="9217" width="9.140625" style="247" customWidth="1"/>
    <col min="9218" max="9362" width="9.140625" style="247"/>
    <col min="9363" max="9363" width="3.140625" style="247" customWidth="1"/>
    <col min="9364" max="9364" width="12.28515625" style="247" customWidth="1"/>
    <col min="9365" max="9365" width="34.85546875" style="247" customWidth="1"/>
    <col min="9366" max="9366" width="8.42578125" style="247" customWidth="1"/>
    <col min="9367" max="9367" width="8.28515625" style="247" customWidth="1"/>
    <col min="9368" max="9368" width="9.42578125" style="247" customWidth="1"/>
    <col min="9369" max="9369" width="8.28515625" style="247" customWidth="1"/>
    <col min="9370" max="9372" width="6.42578125" style="247" customWidth="1"/>
    <col min="9373" max="9373" width="7.140625" style="247" customWidth="1"/>
    <col min="9374" max="9374" width="4.5703125" style="247" customWidth="1"/>
    <col min="9375" max="9375" width="6.7109375" style="247" customWidth="1"/>
    <col min="9376" max="9376" width="6.85546875" style="247" customWidth="1"/>
    <col min="9377" max="9377" width="6.28515625" style="247" customWidth="1"/>
    <col min="9378" max="9378" width="4" style="247" customWidth="1"/>
    <col min="9379" max="9379" width="7.28515625" style="247" customWidth="1"/>
    <col min="9380" max="9380" width="7.5703125" style="247" customWidth="1"/>
    <col min="9381" max="9381" width="6" style="247" customWidth="1"/>
    <col min="9382" max="9382" width="4.7109375" style="247" customWidth="1"/>
    <col min="9383" max="9383" width="5.42578125" style="247" customWidth="1"/>
    <col min="9384" max="9384" width="5.7109375" style="247" customWidth="1"/>
    <col min="9385" max="9385" width="5.85546875" style="247" customWidth="1"/>
    <col min="9386" max="9386" width="5.7109375" style="247" customWidth="1"/>
    <col min="9387" max="9397" width="0" style="247" hidden="1" customWidth="1"/>
    <col min="9398" max="9398" width="5.85546875" style="247" customWidth="1"/>
    <col min="9399" max="9399" width="5.7109375" style="247" customWidth="1"/>
    <col min="9400" max="9400" width="5" style="247" customWidth="1"/>
    <col min="9401" max="9401" width="4.140625" style="247" customWidth="1"/>
    <col min="9402" max="9402" width="5.85546875" style="247" customWidth="1"/>
    <col min="9403" max="9403" width="5.7109375" style="247" customWidth="1"/>
    <col min="9404" max="9404" width="4.7109375" style="247" customWidth="1"/>
    <col min="9405" max="9405" width="4.42578125" style="247" customWidth="1"/>
    <col min="9406" max="9409" width="0" style="247" hidden="1" customWidth="1"/>
    <col min="9410" max="9410" width="5.85546875" style="247" customWidth="1"/>
    <col min="9411" max="9411" width="5.42578125" style="247" customWidth="1"/>
    <col min="9412" max="9412" width="5.28515625" style="247" customWidth="1"/>
    <col min="9413" max="9413" width="4.85546875" style="247" customWidth="1"/>
    <col min="9414" max="9425" width="0" style="247" hidden="1" customWidth="1"/>
    <col min="9426" max="9426" width="5.85546875" style="247" customWidth="1"/>
    <col min="9427" max="9427" width="5.42578125" style="247" customWidth="1"/>
    <col min="9428" max="9428" width="5.140625" style="247" customWidth="1"/>
    <col min="9429" max="9429" width="4.140625" style="247" customWidth="1"/>
    <col min="9430" max="9430" width="6.140625" style="247" customWidth="1"/>
    <col min="9431" max="9432" width="5.5703125" style="247" customWidth="1"/>
    <col min="9433" max="9433" width="4.42578125" style="247" customWidth="1"/>
    <col min="9434" max="9445" width="0" style="247" hidden="1" customWidth="1"/>
    <col min="9446" max="9446" width="7.5703125" style="247" customWidth="1"/>
    <col min="9447" max="9447" width="6.42578125" style="247" customWidth="1"/>
    <col min="9448" max="9448" width="5.42578125" style="247" customWidth="1"/>
    <col min="9449" max="9449" width="5.140625" style="247" customWidth="1"/>
    <col min="9450" max="9450" width="5.7109375" style="247" customWidth="1"/>
    <col min="9451" max="9451" width="5.42578125" style="247" customWidth="1"/>
    <col min="9452" max="9452" width="4.5703125" style="247" customWidth="1"/>
    <col min="9453" max="9453" width="5.42578125" style="247" customWidth="1"/>
    <col min="9454" max="9456" width="5.85546875" style="247" customWidth="1"/>
    <col min="9457" max="9457" width="4.42578125" style="247" customWidth="1"/>
    <col min="9458" max="9472" width="0" style="247" hidden="1" customWidth="1"/>
    <col min="9473" max="9473" width="9.140625" style="247" customWidth="1"/>
    <col min="9474" max="9618" width="9.140625" style="247"/>
    <col min="9619" max="9619" width="3.140625" style="247" customWidth="1"/>
    <col min="9620" max="9620" width="12.28515625" style="247" customWidth="1"/>
    <col min="9621" max="9621" width="34.85546875" style="247" customWidth="1"/>
    <col min="9622" max="9622" width="8.42578125" style="247" customWidth="1"/>
    <col min="9623" max="9623" width="8.28515625" style="247" customWidth="1"/>
    <col min="9624" max="9624" width="9.42578125" style="247" customWidth="1"/>
    <col min="9625" max="9625" width="8.28515625" style="247" customWidth="1"/>
    <col min="9626" max="9628" width="6.42578125" style="247" customWidth="1"/>
    <col min="9629" max="9629" width="7.140625" style="247" customWidth="1"/>
    <col min="9630" max="9630" width="4.5703125" style="247" customWidth="1"/>
    <col min="9631" max="9631" width="6.7109375" style="247" customWidth="1"/>
    <col min="9632" max="9632" width="6.85546875" style="247" customWidth="1"/>
    <col min="9633" max="9633" width="6.28515625" style="247" customWidth="1"/>
    <col min="9634" max="9634" width="4" style="247" customWidth="1"/>
    <col min="9635" max="9635" width="7.28515625" style="247" customWidth="1"/>
    <col min="9636" max="9636" width="7.5703125" style="247" customWidth="1"/>
    <col min="9637" max="9637" width="6" style="247" customWidth="1"/>
    <col min="9638" max="9638" width="4.7109375" style="247" customWidth="1"/>
    <col min="9639" max="9639" width="5.42578125" style="247" customWidth="1"/>
    <col min="9640" max="9640" width="5.7109375" style="247" customWidth="1"/>
    <col min="9641" max="9641" width="5.85546875" style="247" customWidth="1"/>
    <col min="9642" max="9642" width="5.7109375" style="247" customWidth="1"/>
    <col min="9643" max="9653" width="0" style="247" hidden="1" customWidth="1"/>
    <col min="9654" max="9654" width="5.85546875" style="247" customWidth="1"/>
    <col min="9655" max="9655" width="5.7109375" style="247" customWidth="1"/>
    <col min="9656" max="9656" width="5" style="247" customWidth="1"/>
    <col min="9657" max="9657" width="4.140625" style="247" customWidth="1"/>
    <col min="9658" max="9658" width="5.85546875" style="247" customWidth="1"/>
    <col min="9659" max="9659" width="5.7109375" style="247" customWidth="1"/>
    <col min="9660" max="9660" width="4.7109375" style="247" customWidth="1"/>
    <col min="9661" max="9661" width="4.42578125" style="247" customWidth="1"/>
    <col min="9662" max="9665" width="0" style="247" hidden="1" customWidth="1"/>
    <col min="9666" max="9666" width="5.85546875" style="247" customWidth="1"/>
    <col min="9667" max="9667" width="5.42578125" style="247" customWidth="1"/>
    <col min="9668" max="9668" width="5.28515625" style="247" customWidth="1"/>
    <col min="9669" max="9669" width="4.85546875" style="247" customWidth="1"/>
    <col min="9670" max="9681" width="0" style="247" hidden="1" customWidth="1"/>
    <col min="9682" max="9682" width="5.85546875" style="247" customWidth="1"/>
    <col min="9683" max="9683" width="5.42578125" style="247" customWidth="1"/>
    <col min="9684" max="9684" width="5.140625" style="247" customWidth="1"/>
    <col min="9685" max="9685" width="4.140625" style="247" customWidth="1"/>
    <col min="9686" max="9686" width="6.140625" style="247" customWidth="1"/>
    <col min="9687" max="9688" width="5.5703125" style="247" customWidth="1"/>
    <col min="9689" max="9689" width="4.42578125" style="247" customWidth="1"/>
    <col min="9690" max="9701" width="0" style="247" hidden="1" customWidth="1"/>
    <col min="9702" max="9702" width="7.5703125" style="247" customWidth="1"/>
    <col min="9703" max="9703" width="6.42578125" style="247" customWidth="1"/>
    <col min="9704" max="9704" width="5.42578125" style="247" customWidth="1"/>
    <col min="9705" max="9705" width="5.140625" style="247" customWidth="1"/>
    <col min="9706" max="9706" width="5.7109375" style="247" customWidth="1"/>
    <col min="9707" max="9707" width="5.42578125" style="247" customWidth="1"/>
    <col min="9708" max="9708" width="4.5703125" style="247" customWidth="1"/>
    <col min="9709" max="9709" width="5.42578125" style="247" customWidth="1"/>
    <col min="9710" max="9712" width="5.85546875" style="247" customWidth="1"/>
    <col min="9713" max="9713" width="4.42578125" style="247" customWidth="1"/>
    <col min="9714" max="9728" width="0" style="247" hidden="1" customWidth="1"/>
    <col min="9729" max="9729" width="9.140625" style="247" customWidth="1"/>
    <col min="9730" max="9874" width="9.140625" style="247"/>
    <col min="9875" max="9875" width="3.140625" style="247" customWidth="1"/>
    <col min="9876" max="9876" width="12.28515625" style="247" customWidth="1"/>
    <col min="9877" max="9877" width="34.85546875" style="247" customWidth="1"/>
    <col min="9878" max="9878" width="8.42578125" style="247" customWidth="1"/>
    <col min="9879" max="9879" width="8.28515625" style="247" customWidth="1"/>
    <col min="9880" max="9880" width="9.42578125" style="247" customWidth="1"/>
    <col min="9881" max="9881" width="8.28515625" style="247" customWidth="1"/>
    <col min="9882" max="9884" width="6.42578125" style="247" customWidth="1"/>
    <col min="9885" max="9885" width="7.140625" style="247" customWidth="1"/>
    <col min="9886" max="9886" width="4.5703125" style="247" customWidth="1"/>
    <col min="9887" max="9887" width="6.7109375" style="247" customWidth="1"/>
    <col min="9888" max="9888" width="6.85546875" style="247" customWidth="1"/>
    <col min="9889" max="9889" width="6.28515625" style="247" customWidth="1"/>
    <col min="9890" max="9890" width="4" style="247" customWidth="1"/>
    <col min="9891" max="9891" width="7.28515625" style="247" customWidth="1"/>
    <col min="9892" max="9892" width="7.5703125" style="247" customWidth="1"/>
    <col min="9893" max="9893" width="6" style="247" customWidth="1"/>
    <col min="9894" max="9894" width="4.7109375" style="247" customWidth="1"/>
    <col min="9895" max="9895" width="5.42578125" style="247" customWidth="1"/>
    <col min="9896" max="9896" width="5.7109375" style="247" customWidth="1"/>
    <col min="9897" max="9897" width="5.85546875" style="247" customWidth="1"/>
    <col min="9898" max="9898" width="5.7109375" style="247" customWidth="1"/>
    <col min="9899" max="9909" width="0" style="247" hidden="1" customWidth="1"/>
    <col min="9910" max="9910" width="5.85546875" style="247" customWidth="1"/>
    <col min="9911" max="9911" width="5.7109375" style="247" customWidth="1"/>
    <col min="9912" max="9912" width="5" style="247" customWidth="1"/>
    <col min="9913" max="9913" width="4.140625" style="247" customWidth="1"/>
    <col min="9914" max="9914" width="5.85546875" style="247" customWidth="1"/>
    <col min="9915" max="9915" width="5.7109375" style="247" customWidth="1"/>
    <col min="9916" max="9916" width="4.7109375" style="247" customWidth="1"/>
    <col min="9917" max="9917" width="4.42578125" style="247" customWidth="1"/>
    <col min="9918" max="9921" width="0" style="247" hidden="1" customWidth="1"/>
    <col min="9922" max="9922" width="5.85546875" style="247" customWidth="1"/>
    <col min="9923" max="9923" width="5.42578125" style="247" customWidth="1"/>
    <col min="9924" max="9924" width="5.28515625" style="247" customWidth="1"/>
    <col min="9925" max="9925" width="4.85546875" style="247" customWidth="1"/>
    <col min="9926" max="9937" width="0" style="247" hidden="1" customWidth="1"/>
    <col min="9938" max="9938" width="5.85546875" style="247" customWidth="1"/>
    <col min="9939" max="9939" width="5.42578125" style="247" customWidth="1"/>
    <col min="9940" max="9940" width="5.140625" style="247" customWidth="1"/>
    <col min="9941" max="9941" width="4.140625" style="247" customWidth="1"/>
    <col min="9942" max="9942" width="6.140625" style="247" customWidth="1"/>
    <col min="9943" max="9944" width="5.5703125" style="247" customWidth="1"/>
    <col min="9945" max="9945" width="4.42578125" style="247" customWidth="1"/>
    <col min="9946" max="9957" width="0" style="247" hidden="1" customWidth="1"/>
    <col min="9958" max="9958" width="7.5703125" style="247" customWidth="1"/>
    <col min="9959" max="9959" width="6.42578125" style="247" customWidth="1"/>
    <col min="9960" max="9960" width="5.42578125" style="247" customWidth="1"/>
    <col min="9961" max="9961" width="5.140625" style="247" customWidth="1"/>
    <col min="9962" max="9962" width="5.7109375" style="247" customWidth="1"/>
    <col min="9963" max="9963" width="5.42578125" style="247" customWidth="1"/>
    <col min="9964" max="9964" width="4.5703125" style="247" customWidth="1"/>
    <col min="9965" max="9965" width="5.42578125" style="247" customWidth="1"/>
    <col min="9966" max="9968" width="5.85546875" style="247" customWidth="1"/>
    <col min="9969" max="9969" width="4.42578125" style="247" customWidth="1"/>
    <col min="9970" max="9984" width="0" style="247" hidden="1" customWidth="1"/>
    <col min="9985" max="9985" width="9.140625" style="247" customWidth="1"/>
    <col min="9986" max="10130" width="9.140625" style="247"/>
    <col min="10131" max="10131" width="3.140625" style="247" customWidth="1"/>
    <col min="10132" max="10132" width="12.28515625" style="247" customWidth="1"/>
    <col min="10133" max="10133" width="34.85546875" style="247" customWidth="1"/>
    <col min="10134" max="10134" width="8.42578125" style="247" customWidth="1"/>
    <col min="10135" max="10135" width="8.28515625" style="247" customWidth="1"/>
    <col min="10136" max="10136" width="9.42578125" style="247" customWidth="1"/>
    <col min="10137" max="10137" width="8.28515625" style="247" customWidth="1"/>
    <col min="10138" max="10140" width="6.42578125" style="247" customWidth="1"/>
    <col min="10141" max="10141" width="7.140625" style="247" customWidth="1"/>
    <col min="10142" max="10142" width="4.5703125" style="247" customWidth="1"/>
    <col min="10143" max="10143" width="6.7109375" style="247" customWidth="1"/>
    <col min="10144" max="10144" width="6.85546875" style="247" customWidth="1"/>
    <col min="10145" max="10145" width="6.28515625" style="247" customWidth="1"/>
    <col min="10146" max="10146" width="4" style="247" customWidth="1"/>
    <col min="10147" max="10147" width="7.28515625" style="247" customWidth="1"/>
    <col min="10148" max="10148" width="7.5703125" style="247" customWidth="1"/>
    <col min="10149" max="10149" width="6" style="247" customWidth="1"/>
    <col min="10150" max="10150" width="4.7109375" style="247" customWidth="1"/>
    <col min="10151" max="10151" width="5.42578125" style="247" customWidth="1"/>
    <col min="10152" max="10152" width="5.7109375" style="247" customWidth="1"/>
    <col min="10153" max="10153" width="5.85546875" style="247" customWidth="1"/>
    <col min="10154" max="10154" width="5.7109375" style="247" customWidth="1"/>
    <col min="10155" max="10165" width="0" style="247" hidden="1" customWidth="1"/>
    <col min="10166" max="10166" width="5.85546875" style="247" customWidth="1"/>
    <col min="10167" max="10167" width="5.7109375" style="247" customWidth="1"/>
    <col min="10168" max="10168" width="5" style="247" customWidth="1"/>
    <col min="10169" max="10169" width="4.140625" style="247" customWidth="1"/>
    <col min="10170" max="10170" width="5.85546875" style="247" customWidth="1"/>
    <col min="10171" max="10171" width="5.7109375" style="247" customWidth="1"/>
    <col min="10172" max="10172" width="4.7109375" style="247" customWidth="1"/>
    <col min="10173" max="10173" width="4.42578125" style="247" customWidth="1"/>
    <col min="10174" max="10177" width="0" style="247" hidden="1" customWidth="1"/>
    <col min="10178" max="10178" width="5.85546875" style="247" customWidth="1"/>
    <col min="10179" max="10179" width="5.42578125" style="247" customWidth="1"/>
    <col min="10180" max="10180" width="5.28515625" style="247" customWidth="1"/>
    <col min="10181" max="10181" width="4.85546875" style="247" customWidth="1"/>
    <col min="10182" max="10193" width="0" style="247" hidden="1" customWidth="1"/>
    <col min="10194" max="10194" width="5.85546875" style="247" customWidth="1"/>
    <col min="10195" max="10195" width="5.42578125" style="247" customWidth="1"/>
    <col min="10196" max="10196" width="5.140625" style="247" customWidth="1"/>
    <col min="10197" max="10197" width="4.140625" style="247" customWidth="1"/>
    <col min="10198" max="10198" width="6.140625" style="247" customWidth="1"/>
    <col min="10199" max="10200" width="5.5703125" style="247" customWidth="1"/>
    <col min="10201" max="10201" width="4.42578125" style="247" customWidth="1"/>
    <col min="10202" max="10213" width="0" style="247" hidden="1" customWidth="1"/>
    <col min="10214" max="10214" width="7.5703125" style="247" customWidth="1"/>
    <col min="10215" max="10215" width="6.42578125" style="247" customWidth="1"/>
    <col min="10216" max="10216" width="5.42578125" style="247" customWidth="1"/>
    <col min="10217" max="10217" width="5.140625" style="247" customWidth="1"/>
    <col min="10218" max="10218" width="5.7109375" style="247" customWidth="1"/>
    <col min="10219" max="10219" width="5.42578125" style="247" customWidth="1"/>
    <col min="10220" max="10220" width="4.5703125" style="247" customWidth="1"/>
    <col min="10221" max="10221" width="5.42578125" style="247" customWidth="1"/>
    <col min="10222" max="10224" width="5.85546875" style="247" customWidth="1"/>
    <col min="10225" max="10225" width="4.42578125" style="247" customWidth="1"/>
    <col min="10226" max="10240" width="0" style="247" hidden="1" customWidth="1"/>
    <col min="10241" max="10241" width="9.140625" style="247" customWidth="1"/>
    <col min="10242" max="10386" width="9.140625" style="247"/>
    <col min="10387" max="10387" width="3.140625" style="247" customWidth="1"/>
    <col min="10388" max="10388" width="12.28515625" style="247" customWidth="1"/>
    <col min="10389" max="10389" width="34.85546875" style="247" customWidth="1"/>
    <col min="10390" max="10390" width="8.42578125" style="247" customWidth="1"/>
    <col min="10391" max="10391" width="8.28515625" style="247" customWidth="1"/>
    <col min="10392" max="10392" width="9.42578125" style="247" customWidth="1"/>
    <col min="10393" max="10393" width="8.28515625" style="247" customWidth="1"/>
    <col min="10394" max="10396" width="6.42578125" style="247" customWidth="1"/>
    <col min="10397" max="10397" width="7.140625" style="247" customWidth="1"/>
    <col min="10398" max="10398" width="4.5703125" style="247" customWidth="1"/>
    <col min="10399" max="10399" width="6.7109375" style="247" customWidth="1"/>
    <col min="10400" max="10400" width="6.85546875" style="247" customWidth="1"/>
    <col min="10401" max="10401" width="6.28515625" style="247" customWidth="1"/>
    <col min="10402" max="10402" width="4" style="247" customWidth="1"/>
    <col min="10403" max="10403" width="7.28515625" style="247" customWidth="1"/>
    <col min="10404" max="10404" width="7.5703125" style="247" customWidth="1"/>
    <col min="10405" max="10405" width="6" style="247" customWidth="1"/>
    <col min="10406" max="10406" width="4.7109375" style="247" customWidth="1"/>
    <col min="10407" max="10407" width="5.42578125" style="247" customWidth="1"/>
    <col min="10408" max="10408" width="5.7109375" style="247" customWidth="1"/>
    <col min="10409" max="10409" width="5.85546875" style="247" customWidth="1"/>
    <col min="10410" max="10410" width="5.7109375" style="247" customWidth="1"/>
    <col min="10411" max="10421" width="0" style="247" hidden="1" customWidth="1"/>
    <col min="10422" max="10422" width="5.85546875" style="247" customWidth="1"/>
    <col min="10423" max="10423" width="5.7109375" style="247" customWidth="1"/>
    <col min="10424" max="10424" width="5" style="247" customWidth="1"/>
    <col min="10425" max="10425" width="4.140625" style="247" customWidth="1"/>
    <col min="10426" max="10426" width="5.85546875" style="247" customWidth="1"/>
    <col min="10427" max="10427" width="5.7109375" style="247" customWidth="1"/>
    <col min="10428" max="10428" width="4.7109375" style="247" customWidth="1"/>
    <col min="10429" max="10429" width="4.42578125" style="247" customWidth="1"/>
    <col min="10430" max="10433" width="0" style="247" hidden="1" customWidth="1"/>
    <col min="10434" max="10434" width="5.85546875" style="247" customWidth="1"/>
    <col min="10435" max="10435" width="5.42578125" style="247" customWidth="1"/>
    <col min="10436" max="10436" width="5.28515625" style="247" customWidth="1"/>
    <col min="10437" max="10437" width="4.85546875" style="247" customWidth="1"/>
    <col min="10438" max="10449" width="0" style="247" hidden="1" customWidth="1"/>
    <col min="10450" max="10450" width="5.85546875" style="247" customWidth="1"/>
    <col min="10451" max="10451" width="5.42578125" style="247" customWidth="1"/>
    <col min="10452" max="10452" width="5.140625" style="247" customWidth="1"/>
    <col min="10453" max="10453" width="4.140625" style="247" customWidth="1"/>
    <col min="10454" max="10454" width="6.140625" style="247" customWidth="1"/>
    <col min="10455" max="10456" width="5.5703125" style="247" customWidth="1"/>
    <col min="10457" max="10457" width="4.42578125" style="247" customWidth="1"/>
    <col min="10458" max="10469" width="0" style="247" hidden="1" customWidth="1"/>
    <col min="10470" max="10470" width="7.5703125" style="247" customWidth="1"/>
    <col min="10471" max="10471" width="6.42578125" style="247" customWidth="1"/>
    <col min="10472" max="10472" width="5.42578125" style="247" customWidth="1"/>
    <col min="10473" max="10473" width="5.140625" style="247" customWidth="1"/>
    <col min="10474" max="10474" width="5.7109375" style="247" customWidth="1"/>
    <col min="10475" max="10475" width="5.42578125" style="247" customWidth="1"/>
    <col min="10476" max="10476" width="4.5703125" style="247" customWidth="1"/>
    <col min="10477" max="10477" width="5.42578125" style="247" customWidth="1"/>
    <col min="10478" max="10480" width="5.85546875" style="247" customWidth="1"/>
    <col min="10481" max="10481" width="4.42578125" style="247" customWidth="1"/>
    <col min="10482" max="10496" width="0" style="247" hidden="1" customWidth="1"/>
    <col min="10497" max="10497" width="9.140625" style="247" customWidth="1"/>
    <col min="10498" max="10642" width="9.140625" style="247"/>
    <col min="10643" max="10643" width="3.140625" style="247" customWidth="1"/>
    <col min="10644" max="10644" width="12.28515625" style="247" customWidth="1"/>
    <col min="10645" max="10645" width="34.85546875" style="247" customWidth="1"/>
    <col min="10646" max="10646" width="8.42578125" style="247" customWidth="1"/>
    <col min="10647" max="10647" width="8.28515625" style="247" customWidth="1"/>
    <col min="10648" max="10648" width="9.42578125" style="247" customWidth="1"/>
    <col min="10649" max="10649" width="8.28515625" style="247" customWidth="1"/>
    <col min="10650" max="10652" width="6.42578125" style="247" customWidth="1"/>
    <col min="10653" max="10653" width="7.140625" style="247" customWidth="1"/>
    <col min="10654" max="10654" width="4.5703125" style="247" customWidth="1"/>
    <col min="10655" max="10655" width="6.7109375" style="247" customWidth="1"/>
    <col min="10656" max="10656" width="6.85546875" style="247" customWidth="1"/>
    <col min="10657" max="10657" width="6.28515625" style="247" customWidth="1"/>
    <col min="10658" max="10658" width="4" style="247" customWidth="1"/>
    <col min="10659" max="10659" width="7.28515625" style="247" customWidth="1"/>
    <col min="10660" max="10660" width="7.5703125" style="247" customWidth="1"/>
    <col min="10661" max="10661" width="6" style="247" customWidth="1"/>
    <col min="10662" max="10662" width="4.7109375" style="247" customWidth="1"/>
    <col min="10663" max="10663" width="5.42578125" style="247" customWidth="1"/>
    <col min="10664" max="10664" width="5.7109375" style="247" customWidth="1"/>
    <col min="10665" max="10665" width="5.85546875" style="247" customWidth="1"/>
    <col min="10666" max="10666" width="5.7109375" style="247" customWidth="1"/>
    <col min="10667" max="10677" width="0" style="247" hidden="1" customWidth="1"/>
    <col min="10678" max="10678" width="5.85546875" style="247" customWidth="1"/>
    <col min="10679" max="10679" width="5.7109375" style="247" customWidth="1"/>
    <col min="10680" max="10680" width="5" style="247" customWidth="1"/>
    <col min="10681" max="10681" width="4.140625" style="247" customWidth="1"/>
    <col min="10682" max="10682" width="5.85546875" style="247" customWidth="1"/>
    <col min="10683" max="10683" width="5.7109375" style="247" customWidth="1"/>
    <col min="10684" max="10684" width="4.7109375" style="247" customWidth="1"/>
    <col min="10685" max="10685" width="4.42578125" style="247" customWidth="1"/>
    <col min="10686" max="10689" width="0" style="247" hidden="1" customWidth="1"/>
    <col min="10690" max="10690" width="5.85546875" style="247" customWidth="1"/>
    <col min="10691" max="10691" width="5.42578125" style="247" customWidth="1"/>
    <col min="10692" max="10692" width="5.28515625" style="247" customWidth="1"/>
    <col min="10693" max="10693" width="4.85546875" style="247" customWidth="1"/>
    <col min="10694" max="10705" width="0" style="247" hidden="1" customWidth="1"/>
    <col min="10706" max="10706" width="5.85546875" style="247" customWidth="1"/>
    <col min="10707" max="10707" width="5.42578125" style="247" customWidth="1"/>
    <col min="10708" max="10708" width="5.140625" style="247" customWidth="1"/>
    <col min="10709" max="10709" width="4.140625" style="247" customWidth="1"/>
    <col min="10710" max="10710" width="6.140625" style="247" customWidth="1"/>
    <col min="10711" max="10712" width="5.5703125" style="247" customWidth="1"/>
    <col min="10713" max="10713" width="4.42578125" style="247" customWidth="1"/>
    <col min="10714" max="10725" width="0" style="247" hidden="1" customWidth="1"/>
    <col min="10726" max="10726" width="7.5703125" style="247" customWidth="1"/>
    <col min="10727" max="10727" width="6.42578125" style="247" customWidth="1"/>
    <col min="10728" max="10728" width="5.42578125" style="247" customWidth="1"/>
    <col min="10729" max="10729" width="5.140625" style="247" customWidth="1"/>
    <col min="10730" max="10730" width="5.7109375" style="247" customWidth="1"/>
    <col min="10731" max="10731" width="5.42578125" style="247" customWidth="1"/>
    <col min="10732" max="10732" width="4.5703125" style="247" customWidth="1"/>
    <col min="10733" max="10733" width="5.42578125" style="247" customWidth="1"/>
    <col min="10734" max="10736" width="5.85546875" style="247" customWidth="1"/>
    <col min="10737" max="10737" width="4.42578125" style="247" customWidth="1"/>
    <col min="10738" max="10752" width="0" style="247" hidden="1" customWidth="1"/>
    <col min="10753" max="10753" width="9.140625" style="247" customWidth="1"/>
    <col min="10754" max="10898" width="9.140625" style="247"/>
    <col min="10899" max="10899" width="3.140625" style="247" customWidth="1"/>
    <col min="10900" max="10900" width="12.28515625" style="247" customWidth="1"/>
    <col min="10901" max="10901" width="34.85546875" style="247" customWidth="1"/>
    <col min="10902" max="10902" width="8.42578125" style="247" customWidth="1"/>
    <col min="10903" max="10903" width="8.28515625" style="247" customWidth="1"/>
    <col min="10904" max="10904" width="9.42578125" style="247" customWidth="1"/>
    <col min="10905" max="10905" width="8.28515625" style="247" customWidth="1"/>
    <col min="10906" max="10908" width="6.42578125" style="247" customWidth="1"/>
    <col min="10909" max="10909" width="7.140625" style="247" customWidth="1"/>
    <col min="10910" max="10910" width="4.5703125" style="247" customWidth="1"/>
    <col min="10911" max="10911" width="6.7109375" style="247" customWidth="1"/>
    <col min="10912" max="10912" width="6.85546875" style="247" customWidth="1"/>
    <col min="10913" max="10913" width="6.28515625" style="247" customWidth="1"/>
    <col min="10914" max="10914" width="4" style="247" customWidth="1"/>
    <col min="10915" max="10915" width="7.28515625" style="247" customWidth="1"/>
    <col min="10916" max="10916" width="7.5703125" style="247" customWidth="1"/>
    <col min="10917" max="10917" width="6" style="247" customWidth="1"/>
    <col min="10918" max="10918" width="4.7109375" style="247" customWidth="1"/>
    <col min="10919" max="10919" width="5.42578125" style="247" customWidth="1"/>
    <col min="10920" max="10920" width="5.7109375" style="247" customWidth="1"/>
    <col min="10921" max="10921" width="5.85546875" style="247" customWidth="1"/>
    <col min="10922" max="10922" width="5.7109375" style="247" customWidth="1"/>
    <col min="10923" max="10933" width="0" style="247" hidden="1" customWidth="1"/>
    <col min="10934" max="10934" width="5.85546875" style="247" customWidth="1"/>
    <col min="10935" max="10935" width="5.7109375" style="247" customWidth="1"/>
    <col min="10936" max="10936" width="5" style="247" customWidth="1"/>
    <col min="10937" max="10937" width="4.140625" style="247" customWidth="1"/>
    <col min="10938" max="10938" width="5.85546875" style="247" customWidth="1"/>
    <col min="10939" max="10939" width="5.7109375" style="247" customWidth="1"/>
    <col min="10940" max="10940" width="4.7109375" style="247" customWidth="1"/>
    <col min="10941" max="10941" width="4.42578125" style="247" customWidth="1"/>
    <col min="10942" max="10945" width="0" style="247" hidden="1" customWidth="1"/>
    <col min="10946" max="10946" width="5.85546875" style="247" customWidth="1"/>
    <col min="10947" max="10947" width="5.42578125" style="247" customWidth="1"/>
    <col min="10948" max="10948" width="5.28515625" style="247" customWidth="1"/>
    <col min="10949" max="10949" width="4.85546875" style="247" customWidth="1"/>
    <col min="10950" max="10961" width="0" style="247" hidden="1" customWidth="1"/>
    <col min="10962" max="10962" width="5.85546875" style="247" customWidth="1"/>
    <col min="10963" max="10963" width="5.42578125" style="247" customWidth="1"/>
    <col min="10964" max="10964" width="5.140625" style="247" customWidth="1"/>
    <col min="10965" max="10965" width="4.140625" style="247" customWidth="1"/>
    <col min="10966" max="10966" width="6.140625" style="247" customWidth="1"/>
    <col min="10967" max="10968" width="5.5703125" style="247" customWidth="1"/>
    <col min="10969" max="10969" width="4.42578125" style="247" customWidth="1"/>
    <col min="10970" max="10981" width="0" style="247" hidden="1" customWidth="1"/>
    <col min="10982" max="10982" width="7.5703125" style="247" customWidth="1"/>
    <col min="10983" max="10983" width="6.42578125" style="247" customWidth="1"/>
    <col min="10984" max="10984" width="5.42578125" style="247" customWidth="1"/>
    <col min="10985" max="10985" width="5.140625" style="247" customWidth="1"/>
    <col min="10986" max="10986" width="5.7109375" style="247" customWidth="1"/>
    <col min="10987" max="10987" width="5.42578125" style="247" customWidth="1"/>
    <col min="10988" max="10988" width="4.5703125" style="247" customWidth="1"/>
    <col min="10989" max="10989" width="5.42578125" style="247" customWidth="1"/>
    <col min="10990" max="10992" width="5.85546875" style="247" customWidth="1"/>
    <col min="10993" max="10993" width="4.42578125" style="247" customWidth="1"/>
    <col min="10994" max="11008" width="0" style="247" hidden="1" customWidth="1"/>
    <col min="11009" max="11009" width="9.140625" style="247" customWidth="1"/>
    <col min="11010" max="11154" width="9.140625" style="247"/>
    <col min="11155" max="11155" width="3.140625" style="247" customWidth="1"/>
    <col min="11156" max="11156" width="12.28515625" style="247" customWidth="1"/>
    <col min="11157" max="11157" width="34.85546875" style="247" customWidth="1"/>
    <col min="11158" max="11158" width="8.42578125" style="247" customWidth="1"/>
    <col min="11159" max="11159" width="8.28515625" style="247" customWidth="1"/>
    <col min="11160" max="11160" width="9.42578125" style="247" customWidth="1"/>
    <col min="11161" max="11161" width="8.28515625" style="247" customWidth="1"/>
    <col min="11162" max="11164" width="6.42578125" style="247" customWidth="1"/>
    <col min="11165" max="11165" width="7.140625" style="247" customWidth="1"/>
    <col min="11166" max="11166" width="4.5703125" style="247" customWidth="1"/>
    <col min="11167" max="11167" width="6.7109375" style="247" customWidth="1"/>
    <col min="11168" max="11168" width="6.85546875" style="247" customWidth="1"/>
    <col min="11169" max="11169" width="6.28515625" style="247" customWidth="1"/>
    <col min="11170" max="11170" width="4" style="247" customWidth="1"/>
    <col min="11171" max="11171" width="7.28515625" style="247" customWidth="1"/>
    <col min="11172" max="11172" width="7.5703125" style="247" customWidth="1"/>
    <col min="11173" max="11173" width="6" style="247" customWidth="1"/>
    <col min="11174" max="11174" width="4.7109375" style="247" customWidth="1"/>
    <col min="11175" max="11175" width="5.42578125" style="247" customWidth="1"/>
    <col min="11176" max="11176" width="5.7109375" style="247" customWidth="1"/>
    <col min="11177" max="11177" width="5.85546875" style="247" customWidth="1"/>
    <col min="11178" max="11178" width="5.7109375" style="247" customWidth="1"/>
    <col min="11179" max="11189" width="0" style="247" hidden="1" customWidth="1"/>
    <col min="11190" max="11190" width="5.85546875" style="247" customWidth="1"/>
    <col min="11191" max="11191" width="5.7109375" style="247" customWidth="1"/>
    <col min="11192" max="11192" width="5" style="247" customWidth="1"/>
    <col min="11193" max="11193" width="4.140625" style="247" customWidth="1"/>
    <col min="11194" max="11194" width="5.85546875" style="247" customWidth="1"/>
    <col min="11195" max="11195" width="5.7109375" style="247" customWidth="1"/>
    <col min="11196" max="11196" width="4.7109375" style="247" customWidth="1"/>
    <col min="11197" max="11197" width="4.42578125" style="247" customWidth="1"/>
    <col min="11198" max="11201" width="0" style="247" hidden="1" customWidth="1"/>
    <col min="11202" max="11202" width="5.85546875" style="247" customWidth="1"/>
    <col min="11203" max="11203" width="5.42578125" style="247" customWidth="1"/>
    <col min="11204" max="11204" width="5.28515625" style="247" customWidth="1"/>
    <col min="11205" max="11205" width="4.85546875" style="247" customWidth="1"/>
    <col min="11206" max="11217" width="0" style="247" hidden="1" customWidth="1"/>
    <col min="11218" max="11218" width="5.85546875" style="247" customWidth="1"/>
    <col min="11219" max="11219" width="5.42578125" style="247" customWidth="1"/>
    <col min="11220" max="11220" width="5.140625" style="247" customWidth="1"/>
    <col min="11221" max="11221" width="4.140625" style="247" customWidth="1"/>
    <col min="11222" max="11222" width="6.140625" style="247" customWidth="1"/>
    <col min="11223" max="11224" width="5.5703125" style="247" customWidth="1"/>
    <col min="11225" max="11225" width="4.42578125" style="247" customWidth="1"/>
    <col min="11226" max="11237" width="0" style="247" hidden="1" customWidth="1"/>
    <col min="11238" max="11238" width="7.5703125" style="247" customWidth="1"/>
    <col min="11239" max="11239" width="6.42578125" style="247" customWidth="1"/>
    <col min="11240" max="11240" width="5.42578125" style="247" customWidth="1"/>
    <col min="11241" max="11241" width="5.140625" style="247" customWidth="1"/>
    <col min="11242" max="11242" width="5.7109375" style="247" customWidth="1"/>
    <col min="11243" max="11243" width="5.42578125" style="247" customWidth="1"/>
    <col min="11244" max="11244" width="4.5703125" style="247" customWidth="1"/>
    <col min="11245" max="11245" width="5.42578125" style="247" customWidth="1"/>
    <col min="11246" max="11248" width="5.85546875" style="247" customWidth="1"/>
    <col min="11249" max="11249" width="4.42578125" style="247" customWidth="1"/>
    <col min="11250" max="11264" width="0" style="247" hidden="1" customWidth="1"/>
    <col min="11265" max="11265" width="9.140625" style="247" customWidth="1"/>
    <col min="11266" max="11410" width="9.140625" style="247"/>
    <col min="11411" max="11411" width="3.140625" style="247" customWidth="1"/>
    <col min="11412" max="11412" width="12.28515625" style="247" customWidth="1"/>
    <col min="11413" max="11413" width="34.85546875" style="247" customWidth="1"/>
    <col min="11414" max="11414" width="8.42578125" style="247" customWidth="1"/>
    <col min="11415" max="11415" width="8.28515625" style="247" customWidth="1"/>
    <col min="11416" max="11416" width="9.42578125" style="247" customWidth="1"/>
    <col min="11417" max="11417" width="8.28515625" style="247" customWidth="1"/>
    <col min="11418" max="11420" width="6.42578125" style="247" customWidth="1"/>
    <col min="11421" max="11421" width="7.140625" style="247" customWidth="1"/>
    <col min="11422" max="11422" width="4.5703125" style="247" customWidth="1"/>
    <col min="11423" max="11423" width="6.7109375" style="247" customWidth="1"/>
    <col min="11424" max="11424" width="6.85546875" style="247" customWidth="1"/>
    <col min="11425" max="11425" width="6.28515625" style="247" customWidth="1"/>
    <col min="11426" max="11426" width="4" style="247" customWidth="1"/>
    <col min="11427" max="11427" width="7.28515625" style="247" customWidth="1"/>
    <col min="11428" max="11428" width="7.5703125" style="247" customWidth="1"/>
    <col min="11429" max="11429" width="6" style="247" customWidth="1"/>
    <col min="11430" max="11430" width="4.7109375" style="247" customWidth="1"/>
    <col min="11431" max="11431" width="5.42578125" style="247" customWidth="1"/>
    <col min="11432" max="11432" width="5.7109375" style="247" customWidth="1"/>
    <col min="11433" max="11433" width="5.85546875" style="247" customWidth="1"/>
    <col min="11434" max="11434" width="5.7109375" style="247" customWidth="1"/>
    <col min="11435" max="11445" width="0" style="247" hidden="1" customWidth="1"/>
    <col min="11446" max="11446" width="5.85546875" style="247" customWidth="1"/>
    <col min="11447" max="11447" width="5.7109375" style="247" customWidth="1"/>
    <col min="11448" max="11448" width="5" style="247" customWidth="1"/>
    <col min="11449" max="11449" width="4.140625" style="247" customWidth="1"/>
    <col min="11450" max="11450" width="5.85546875" style="247" customWidth="1"/>
    <col min="11451" max="11451" width="5.7109375" style="247" customWidth="1"/>
    <col min="11452" max="11452" width="4.7109375" style="247" customWidth="1"/>
    <col min="11453" max="11453" width="4.42578125" style="247" customWidth="1"/>
    <col min="11454" max="11457" width="0" style="247" hidden="1" customWidth="1"/>
    <col min="11458" max="11458" width="5.85546875" style="247" customWidth="1"/>
    <col min="11459" max="11459" width="5.42578125" style="247" customWidth="1"/>
    <col min="11460" max="11460" width="5.28515625" style="247" customWidth="1"/>
    <col min="11461" max="11461" width="4.85546875" style="247" customWidth="1"/>
    <col min="11462" max="11473" width="0" style="247" hidden="1" customWidth="1"/>
    <col min="11474" max="11474" width="5.85546875" style="247" customWidth="1"/>
    <col min="11475" max="11475" width="5.42578125" style="247" customWidth="1"/>
    <col min="11476" max="11476" width="5.140625" style="247" customWidth="1"/>
    <col min="11477" max="11477" width="4.140625" style="247" customWidth="1"/>
    <col min="11478" max="11478" width="6.140625" style="247" customWidth="1"/>
    <col min="11479" max="11480" width="5.5703125" style="247" customWidth="1"/>
    <col min="11481" max="11481" width="4.42578125" style="247" customWidth="1"/>
    <col min="11482" max="11493" width="0" style="247" hidden="1" customWidth="1"/>
    <col min="11494" max="11494" width="7.5703125" style="247" customWidth="1"/>
    <col min="11495" max="11495" width="6.42578125" style="247" customWidth="1"/>
    <col min="11496" max="11496" width="5.42578125" style="247" customWidth="1"/>
    <col min="11497" max="11497" width="5.140625" style="247" customWidth="1"/>
    <col min="11498" max="11498" width="5.7109375" style="247" customWidth="1"/>
    <col min="11499" max="11499" width="5.42578125" style="247" customWidth="1"/>
    <col min="11500" max="11500" width="4.5703125" style="247" customWidth="1"/>
    <col min="11501" max="11501" width="5.42578125" style="247" customWidth="1"/>
    <col min="11502" max="11504" width="5.85546875" style="247" customWidth="1"/>
    <col min="11505" max="11505" width="4.42578125" style="247" customWidth="1"/>
    <col min="11506" max="11520" width="0" style="247" hidden="1" customWidth="1"/>
    <col min="11521" max="11521" width="9.140625" style="247" customWidth="1"/>
    <col min="11522" max="11666" width="9.140625" style="247"/>
    <col min="11667" max="11667" width="3.140625" style="247" customWidth="1"/>
    <col min="11668" max="11668" width="12.28515625" style="247" customWidth="1"/>
    <col min="11669" max="11669" width="34.85546875" style="247" customWidth="1"/>
    <col min="11670" max="11670" width="8.42578125" style="247" customWidth="1"/>
    <col min="11671" max="11671" width="8.28515625" style="247" customWidth="1"/>
    <col min="11672" max="11672" width="9.42578125" style="247" customWidth="1"/>
    <col min="11673" max="11673" width="8.28515625" style="247" customWidth="1"/>
    <col min="11674" max="11676" width="6.42578125" style="247" customWidth="1"/>
    <col min="11677" max="11677" width="7.140625" style="247" customWidth="1"/>
    <col min="11678" max="11678" width="4.5703125" style="247" customWidth="1"/>
    <col min="11679" max="11679" width="6.7109375" style="247" customWidth="1"/>
    <col min="11680" max="11680" width="6.85546875" style="247" customWidth="1"/>
    <col min="11681" max="11681" width="6.28515625" style="247" customWidth="1"/>
    <col min="11682" max="11682" width="4" style="247" customWidth="1"/>
    <col min="11683" max="11683" width="7.28515625" style="247" customWidth="1"/>
    <col min="11684" max="11684" width="7.5703125" style="247" customWidth="1"/>
    <col min="11685" max="11685" width="6" style="247" customWidth="1"/>
    <col min="11686" max="11686" width="4.7109375" style="247" customWidth="1"/>
    <col min="11687" max="11687" width="5.42578125" style="247" customWidth="1"/>
    <col min="11688" max="11688" width="5.7109375" style="247" customWidth="1"/>
    <col min="11689" max="11689" width="5.85546875" style="247" customWidth="1"/>
    <col min="11690" max="11690" width="5.7109375" style="247" customWidth="1"/>
    <col min="11691" max="11701" width="0" style="247" hidden="1" customWidth="1"/>
    <col min="11702" max="11702" width="5.85546875" style="247" customWidth="1"/>
    <col min="11703" max="11703" width="5.7109375" style="247" customWidth="1"/>
    <col min="11704" max="11704" width="5" style="247" customWidth="1"/>
    <col min="11705" max="11705" width="4.140625" style="247" customWidth="1"/>
    <col min="11706" max="11706" width="5.85546875" style="247" customWidth="1"/>
    <col min="11707" max="11707" width="5.7109375" style="247" customWidth="1"/>
    <col min="11708" max="11708" width="4.7109375" style="247" customWidth="1"/>
    <col min="11709" max="11709" width="4.42578125" style="247" customWidth="1"/>
    <col min="11710" max="11713" width="0" style="247" hidden="1" customWidth="1"/>
    <col min="11714" max="11714" width="5.85546875" style="247" customWidth="1"/>
    <col min="11715" max="11715" width="5.42578125" style="247" customWidth="1"/>
    <col min="11716" max="11716" width="5.28515625" style="247" customWidth="1"/>
    <col min="11717" max="11717" width="4.85546875" style="247" customWidth="1"/>
    <col min="11718" max="11729" width="0" style="247" hidden="1" customWidth="1"/>
    <col min="11730" max="11730" width="5.85546875" style="247" customWidth="1"/>
    <col min="11731" max="11731" width="5.42578125" style="247" customWidth="1"/>
    <col min="11732" max="11732" width="5.140625" style="247" customWidth="1"/>
    <col min="11733" max="11733" width="4.140625" style="247" customWidth="1"/>
    <col min="11734" max="11734" width="6.140625" style="247" customWidth="1"/>
    <col min="11735" max="11736" width="5.5703125" style="247" customWidth="1"/>
    <col min="11737" max="11737" width="4.42578125" style="247" customWidth="1"/>
    <col min="11738" max="11749" width="0" style="247" hidden="1" customWidth="1"/>
    <col min="11750" max="11750" width="7.5703125" style="247" customWidth="1"/>
    <col min="11751" max="11751" width="6.42578125" style="247" customWidth="1"/>
    <col min="11752" max="11752" width="5.42578125" style="247" customWidth="1"/>
    <col min="11753" max="11753" width="5.140625" style="247" customWidth="1"/>
    <col min="11754" max="11754" width="5.7109375" style="247" customWidth="1"/>
    <col min="11755" max="11755" width="5.42578125" style="247" customWidth="1"/>
    <col min="11756" max="11756" width="4.5703125" style="247" customWidth="1"/>
    <col min="11757" max="11757" width="5.42578125" style="247" customWidth="1"/>
    <col min="11758" max="11760" width="5.85546875" style="247" customWidth="1"/>
    <col min="11761" max="11761" width="4.42578125" style="247" customWidth="1"/>
    <col min="11762" max="11776" width="0" style="247" hidden="1" customWidth="1"/>
    <col min="11777" max="11777" width="9.140625" style="247" customWidth="1"/>
    <col min="11778" max="11922" width="9.140625" style="247"/>
    <col min="11923" max="11923" width="3.140625" style="247" customWidth="1"/>
    <col min="11924" max="11924" width="12.28515625" style="247" customWidth="1"/>
    <col min="11925" max="11925" width="34.85546875" style="247" customWidth="1"/>
    <col min="11926" max="11926" width="8.42578125" style="247" customWidth="1"/>
    <col min="11927" max="11927" width="8.28515625" style="247" customWidth="1"/>
    <col min="11928" max="11928" width="9.42578125" style="247" customWidth="1"/>
    <col min="11929" max="11929" width="8.28515625" style="247" customWidth="1"/>
    <col min="11930" max="11932" width="6.42578125" style="247" customWidth="1"/>
    <col min="11933" max="11933" width="7.140625" style="247" customWidth="1"/>
    <col min="11934" max="11934" width="4.5703125" style="247" customWidth="1"/>
    <col min="11935" max="11935" width="6.7109375" style="247" customWidth="1"/>
    <col min="11936" max="11936" width="6.85546875" style="247" customWidth="1"/>
    <col min="11937" max="11937" width="6.28515625" style="247" customWidth="1"/>
    <col min="11938" max="11938" width="4" style="247" customWidth="1"/>
    <col min="11939" max="11939" width="7.28515625" style="247" customWidth="1"/>
    <col min="11940" max="11940" width="7.5703125" style="247" customWidth="1"/>
    <col min="11941" max="11941" width="6" style="247" customWidth="1"/>
    <col min="11942" max="11942" width="4.7109375" style="247" customWidth="1"/>
    <col min="11943" max="11943" width="5.42578125" style="247" customWidth="1"/>
    <col min="11944" max="11944" width="5.7109375" style="247" customWidth="1"/>
    <col min="11945" max="11945" width="5.85546875" style="247" customWidth="1"/>
    <col min="11946" max="11946" width="5.7109375" style="247" customWidth="1"/>
    <col min="11947" max="11957" width="0" style="247" hidden="1" customWidth="1"/>
    <col min="11958" max="11958" width="5.85546875" style="247" customWidth="1"/>
    <col min="11959" max="11959" width="5.7109375" style="247" customWidth="1"/>
    <col min="11960" max="11960" width="5" style="247" customWidth="1"/>
    <col min="11961" max="11961" width="4.140625" style="247" customWidth="1"/>
    <col min="11962" max="11962" width="5.85546875" style="247" customWidth="1"/>
    <col min="11963" max="11963" width="5.7109375" style="247" customWidth="1"/>
    <col min="11964" max="11964" width="4.7109375" style="247" customWidth="1"/>
    <col min="11965" max="11965" width="4.42578125" style="247" customWidth="1"/>
    <col min="11966" max="11969" width="0" style="247" hidden="1" customWidth="1"/>
    <col min="11970" max="11970" width="5.85546875" style="247" customWidth="1"/>
    <col min="11971" max="11971" width="5.42578125" style="247" customWidth="1"/>
    <col min="11972" max="11972" width="5.28515625" style="247" customWidth="1"/>
    <col min="11973" max="11973" width="4.85546875" style="247" customWidth="1"/>
    <col min="11974" max="11985" width="0" style="247" hidden="1" customWidth="1"/>
    <col min="11986" max="11986" width="5.85546875" style="247" customWidth="1"/>
    <col min="11987" max="11987" width="5.42578125" style="247" customWidth="1"/>
    <col min="11988" max="11988" width="5.140625" style="247" customWidth="1"/>
    <col min="11989" max="11989" width="4.140625" style="247" customWidth="1"/>
    <col min="11990" max="11990" width="6.140625" style="247" customWidth="1"/>
    <col min="11991" max="11992" width="5.5703125" style="247" customWidth="1"/>
    <col min="11993" max="11993" width="4.42578125" style="247" customWidth="1"/>
    <col min="11994" max="12005" width="0" style="247" hidden="1" customWidth="1"/>
    <col min="12006" max="12006" width="7.5703125" style="247" customWidth="1"/>
    <col min="12007" max="12007" width="6.42578125" style="247" customWidth="1"/>
    <col min="12008" max="12008" width="5.42578125" style="247" customWidth="1"/>
    <col min="12009" max="12009" width="5.140625" style="247" customWidth="1"/>
    <col min="12010" max="12010" width="5.7109375" style="247" customWidth="1"/>
    <col min="12011" max="12011" width="5.42578125" style="247" customWidth="1"/>
    <col min="12012" max="12012" width="4.5703125" style="247" customWidth="1"/>
    <col min="12013" max="12013" width="5.42578125" style="247" customWidth="1"/>
    <col min="12014" max="12016" width="5.85546875" style="247" customWidth="1"/>
    <col min="12017" max="12017" width="4.42578125" style="247" customWidth="1"/>
    <col min="12018" max="12032" width="0" style="247" hidden="1" customWidth="1"/>
    <col min="12033" max="12033" width="9.140625" style="247" customWidth="1"/>
    <col min="12034" max="12178" width="9.140625" style="247"/>
    <col min="12179" max="12179" width="3.140625" style="247" customWidth="1"/>
    <col min="12180" max="12180" width="12.28515625" style="247" customWidth="1"/>
    <col min="12181" max="12181" width="34.85546875" style="247" customWidth="1"/>
    <col min="12182" max="12182" width="8.42578125" style="247" customWidth="1"/>
    <col min="12183" max="12183" width="8.28515625" style="247" customWidth="1"/>
    <col min="12184" max="12184" width="9.42578125" style="247" customWidth="1"/>
    <col min="12185" max="12185" width="8.28515625" style="247" customWidth="1"/>
    <col min="12186" max="12188" width="6.42578125" style="247" customWidth="1"/>
    <col min="12189" max="12189" width="7.140625" style="247" customWidth="1"/>
    <col min="12190" max="12190" width="4.5703125" style="247" customWidth="1"/>
    <col min="12191" max="12191" width="6.7109375" style="247" customWidth="1"/>
    <col min="12192" max="12192" width="6.85546875" style="247" customWidth="1"/>
    <col min="12193" max="12193" width="6.28515625" style="247" customWidth="1"/>
    <col min="12194" max="12194" width="4" style="247" customWidth="1"/>
    <col min="12195" max="12195" width="7.28515625" style="247" customWidth="1"/>
    <col min="12196" max="12196" width="7.5703125" style="247" customWidth="1"/>
    <col min="12197" max="12197" width="6" style="247" customWidth="1"/>
    <col min="12198" max="12198" width="4.7109375" style="247" customWidth="1"/>
    <col min="12199" max="12199" width="5.42578125" style="247" customWidth="1"/>
    <col min="12200" max="12200" width="5.7109375" style="247" customWidth="1"/>
    <col min="12201" max="12201" width="5.85546875" style="247" customWidth="1"/>
    <col min="12202" max="12202" width="5.7109375" style="247" customWidth="1"/>
    <col min="12203" max="12213" width="0" style="247" hidden="1" customWidth="1"/>
    <col min="12214" max="12214" width="5.85546875" style="247" customWidth="1"/>
    <col min="12215" max="12215" width="5.7109375" style="247" customWidth="1"/>
    <col min="12216" max="12216" width="5" style="247" customWidth="1"/>
    <col min="12217" max="12217" width="4.140625" style="247" customWidth="1"/>
    <col min="12218" max="12218" width="5.85546875" style="247" customWidth="1"/>
    <col min="12219" max="12219" width="5.7109375" style="247" customWidth="1"/>
    <col min="12220" max="12220" width="4.7109375" style="247" customWidth="1"/>
    <col min="12221" max="12221" width="4.42578125" style="247" customWidth="1"/>
    <col min="12222" max="12225" width="0" style="247" hidden="1" customWidth="1"/>
    <col min="12226" max="12226" width="5.85546875" style="247" customWidth="1"/>
    <col min="12227" max="12227" width="5.42578125" style="247" customWidth="1"/>
    <col min="12228" max="12228" width="5.28515625" style="247" customWidth="1"/>
    <col min="12229" max="12229" width="4.85546875" style="247" customWidth="1"/>
    <col min="12230" max="12241" width="0" style="247" hidden="1" customWidth="1"/>
    <col min="12242" max="12242" width="5.85546875" style="247" customWidth="1"/>
    <col min="12243" max="12243" width="5.42578125" style="247" customWidth="1"/>
    <col min="12244" max="12244" width="5.140625" style="247" customWidth="1"/>
    <col min="12245" max="12245" width="4.140625" style="247" customWidth="1"/>
    <col min="12246" max="12246" width="6.140625" style="247" customWidth="1"/>
    <col min="12247" max="12248" width="5.5703125" style="247" customWidth="1"/>
    <col min="12249" max="12249" width="4.42578125" style="247" customWidth="1"/>
    <col min="12250" max="12261" width="0" style="247" hidden="1" customWidth="1"/>
    <col min="12262" max="12262" width="7.5703125" style="247" customWidth="1"/>
    <col min="12263" max="12263" width="6.42578125" style="247" customWidth="1"/>
    <col min="12264" max="12264" width="5.42578125" style="247" customWidth="1"/>
    <col min="12265" max="12265" width="5.140625" style="247" customWidth="1"/>
    <col min="12266" max="12266" width="5.7109375" style="247" customWidth="1"/>
    <col min="12267" max="12267" width="5.42578125" style="247" customWidth="1"/>
    <col min="12268" max="12268" width="4.5703125" style="247" customWidth="1"/>
    <col min="12269" max="12269" width="5.42578125" style="247" customWidth="1"/>
    <col min="12270" max="12272" width="5.85546875" style="247" customWidth="1"/>
    <col min="12273" max="12273" width="4.42578125" style="247" customWidth="1"/>
    <col min="12274" max="12288" width="0" style="247" hidden="1" customWidth="1"/>
    <col min="12289" max="12289" width="9.140625" style="247" customWidth="1"/>
    <col min="12290" max="12434" width="9.140625" style="247"/>
    <col min="12435" max="12435" width="3.140625" style="247" customWidth="1"/>
    <col min="12436" max="12436" width="12.28515625" style="247" customWidth="1"/>
    <col min="12437" max="12437" width="34.85546875" style="247" customWidth="1"/>
    <col min="12438" max="12438" width="8.42578125" style="247" customWidth="1"/>
    <col min="12439" max="12439" width="8.28515625" style="247" customWidth="1"/>
    <col min="12440" max="12440" width="9.42578125" style="247" customWidth="1"/>
    <col min="12441" max="12441" width="8.28515625" style="247" customWidth="1"/>
    <col min="12442" max="12444" width="6.42578125" style="247" customWidth="1"/>
    <col min="12445" max="12445" width="7.140625" style="247" customWidth="1"/>
    <col min="12446" max="12446" width="4.5703125" style="247" customWidth="1"/>
    <col min="12447" max="12447" width="6.7109375" style="247" customWidth="1"/>
    <col min="12448" max="12448" width="6.85546875" style="247" customWidth="1"/>
    <col min="12449" max="12449" width="6.28515625" style="247" customWidth="1"/>
    <col min="12450" max="12450" width="4" style="247" customWidth="1"/>
    <col min="12451" max="12451" width="7.28515625" style="247" customWidth="1"/>
    <col min="12452" max="12452" width="7.5703125" style="247" customWidth="1"/>
    <col min="12453" max="12453" width="6" style="247" customWidth="1"/>
    <col min="12454" max="12454" width="4.7109375" style="247" customWidth="1"/>
    <col min="12455" max="12455" width="5.42578125" style="247" customWidth="1"/>
    <col min="12456" max="12456" width="5.7109375" style="247" customWidth="1"/>
    <col min="12457" max="12457" width="5.85546875" style="247" customWidth="1"/>
    <col min="12458" max="12458" width="5.7109375" style="247" customWidth="1"/>
    <col min="12459" max="12469" width="0" style="247" hidden="1" customWidth="1"/>
    <col min="12470" max="12470" width="5.85546875" style="247" customWidth="1"/>
    <col min="12471" max="12471" width="5.7109375" style="247" customWidth="1"/>
    <col min="12472" max="12472" width="5" style="247" customWidth="1"/>
    <col min="12473" max="12473" width="4.140625" style="247" customWidth="1"/>
    <col min="12474" max="12474" width="5.85546875" style="247" customWidth="1"/>
    <col min="12475" max="12475" width="5.7109375" style="247" customWidth="1"/>
    <col min="12476" max="12476" width="4.7109375" style="247" customWidth="1"/>
    <col min="12477" max="12477" width="4.42578125" style="247" customWidth="1"/>
    <col min="12478" max="12481" width="0" style="247" hidden="1" customWidth="1"/>
    <col min="12482" max="12482" width="5.85546875" style="247" customWidth="1"/>
    <col min="12483" max="12483" width="5.42578125" style="247" customWidth="1"/>
    <col min="12484" max="12484" width="5.28515625" style="247" customWidth="1"/>
    <col min="12485" max="12485" width="4.85546875" style="247" customWidth="1"/>
    <col min="12486" max="12497" width="0" style="247" hidden="1" customWidth="1"/>
    <col min="12498" max="12498" width="5.85546875" style="247" customWidth="1"/>
    <col min="12499" max="12499" width="5.42578125" style="247" customWidth="1"/>
    <col min="12500" max="12500" width="5.140625" style="247" customWidth="1"/>
    <col min="12501" max="12501" width="4.140625" style="247" customWidth="1"/>
    <col min="12502" max="12502" width="6.140625" style="247" customWidth="1"/>
    <col min="12503" max="12504" width="5.5703125" style="247" customWidth="1"/>
    <col min="12505" max="12505" width="4.42578125" style="247" customWidth="1"/>
    <col min="12506" max="12517" width="0" style="247" hidden="1" customWidth="1"/>
    <col min="12518" max="12518" width="7.5703125" style="247" customWidth="1"/>
    <col min="12519" max="12519" width="6.42578125" style="247" customWidth="1"/>
    <col min="12520" max="12520" width="5.42578125" style="247" customWidth="1"/>
    <col min="12521" max="12521" width="5.140625" style="247" customWidth="1"/>
    <col min="12522" max="12522" width="5.7109375" style="247" customWidth="1"/>
    <col min="12523" max="12523" width="5.42578125" style="247" customWidth="1"/>
    <col min="12524" max="12524" width="4.5703125" style="247" customWidth="1"/>
    <col min="12525" max="12525" width="5.42578125" style="247" customWidth="1"/>
    <col min="12526" max="12528" width="5.85546875" style="247" customWidth="1"/>
    <col min="12529" max="12529" width="4.42578125" style="247" customWidth="1"/>
    <col min="12530" max="12544" width="0" style="247" hidden="1" customWidth="1"/>
    <col min="12545" max="12545" width="9.140625" style="247" customWidth="1"/>
    <col min="12546" max="12690" width="9.140625" style="247"/>
    <col min="12691" max="12691" width="3.140625" style="247" customWidth="1"/>
    <col min="12692" max="12692" width="12.28515625" style="247" customWidth="1"/>
    <col min="12693" max="12693" width="34.85546875" style="247" customWidth="1"/>
    <col min="12694" max="12694" width="8.42578125" style="247" customWidth="1"/>
    <col min="12695" max="12695" width="8.28515625" style="247" customWidth="1"/>
    <col min="12696" max="12696" width="9.42578125" style="247" customWidth="1"/>
    <col min="12697" max="12697" width="8.28515625" style="247" customWidth="1"/>
    <col min="12698" max="12700" width="6.42578125" style="247" customWidth="1"/>
    <col min="12701" max="12701" width="7.140625" style="247" customWidth="1"/>
    <col min="12702" max="12702" width="4.5703125" style="247" customWidth="1"/>
    <col min="12703" max="12703" width="6.7109375" style="247" customWidth="1"/>
    <col min="12704" max="12704" width="6.85546875" style="247" customWidth="1"/>
    <col min="12705" max="12705" width="6.28515625" style="247" customWidth="1"/>
    <col min="12706" max="12706" width="4" style="247" customWidth="1"/>
    <col min="12707" max="12707" width="7.28515625" style="247" customWidth="1"/>
    <col min="12708" max="12708" width="7.5703125" style="247" customWidth="1"/>
    <col min="12709" max="12709" width="6" style="247" customWidth="1"/>
    <col min="12710" max="12710" width="4.7109375" style="247" customWidth="1"/>
    <col min="12711" max="12711" width="5.42578125" style="247" customWidth="1"/>
    <col min="12712" max="12712" width="5.7109375" style="247" customWidth="1"/>
    <col min="12713" max="12713" width="5.85546875" style="247" customWidth="1"/>
    <col min="12714" max="12714" width="5.7109375" style="247" customWidth="1"/>
    <col min="12715" max="12725" width="0" style="247" hidden="1" customWidth="1"/>
    <col min="12726" max="12726" width="5.85546875" style="247" customWidth="1"/>
    <col min="12727" max="12727" width="5.7109375" style="247" customWidth="1"/>
    <col min="12728" max="12728" width="5" style="247" customWidth="1"/>
    <col min="12729" max="12729" width="4.140625" style="247" customWidth="1"/>
    <col min="12730" max="12730" width="5.85546875" style="247" customWidth="1"/>
    <col min="12731" max="12731" width="5.7109375" style="247" customWidth="1"/>
    <col min="12732" max="12732" width="4.7109375" style="247" customWidth="1"/>
    <col min="12733" max="12733" width="4.42578125" style="247" customWidth="1"/>
    <col min="12734" max="12737" width="0" style="247" hidden="1" customWidth="1"/>
    <col min="12738" max="12738" width="5.85546875" style="247" customWidth="1"/>
    <col min="12739" max="12739" width="5.42578125" style="247" customWidth="1"/>
    <col min="12740" max="12740" width="5.28515625" style="247" customWidth="1"/>
    <col min="12741" max="12741" width="4.85546875" style="247" customWidth="1"/>
    <col min="12742" max="12753" width="0" style="247" hidden="1" customWidth="1"/>
    <col min="12754" max="12754" width="5.85546875" style="247" customWidth="1"/>
    <col min="12755" max="12755" width="5.42578125" style="247" customWidth="1"/>
    <col min="12756" max="12756" width="5.140625" style="247" customWidth="1"/>
    <col min="12757" max="12757" width="4.140625" style="247" customWidth="1"/>
    <col min="12758" max="12758" width="6.140625" style="247" customWidth="1"/>
    <col min="12759" max="12760" width="5.5703125" style="247" customWidth="1"/>
    <col min="12761" max="12761" width="4.42578125" style="247" customWidth="1"/>
    <col min="12762" max="12773" width="0" style="247" hidden="1" customWidth="1"/>
    <col min="12774" max="12774" width="7.5703125" style="247" customWidth="1"/>
    <col min="12775" max="12775" width="6.42578125" style="247" customWidth="1"/>
    <col min="12776" max="12776" width="5.42578125" style="247" customWidth="1"/>
    <col min="12777" max="12777" width="5.140625" style="247" customWidth="1"/>
    <col min="12778" max="12778" width="5.7109375" style="247" customWidth="1"/>
    <col min="12779" max="12779" width="5.42578125" style="247" customWidth="1"/>
    <col min="12780" max="12780" width="4.5703125" style="247" customWidth="1"/>
    <col min="12781" max="12781" width="5.42578125" style="247" customWidth="1"/>
    <col min="12782" max="12784" width="5.85546875" style="247" customWidth="1"/>
    <col min="12785" max="12785" width="4.42578125" style="247" customWidth="1"/>
    <col min="12786" max="12800" width="0" style="247" hidden="1" customWidth="1"/>
    <col min="12801" max="12801" width="9.140625" style="247" customWidth="1"/>
    <col min="12802" max="12946" width="9.140625" style="247"/>
    <col min="12947" max="12947" width="3.140625" style="247" customWidth="1"/>
    <col min="12948" max="12948" width="12.28515625" style="247" customWidth="1"/>
    <col min="12949" max="12949" width="34.85546875" style="247" customWidth="1"/>
    <col min="12950" max="12950" width="8.42578125" style="247" customWidth="1"/>
    <col min="12951" max="12951" width="8.28515625" style="247" customWidth="1"/>
    <col min="12952" max="12952" width="9.42578125" style="247" customWidth="1"/>
    <col min="12953" max="12953" width="8.28515625" style="247" customWidth="1"/>
    <col min="12954" max="12956" width="6.42578125" style="247" customWidth="1"/>
    <col min="12957" max="12957" width="7.140625" style="247" customWidth="1"/>
    <col min="12958" max="12958" width="4.5703125" style="247" customWidth="1"/>
    <col min="12959" max="12959" width="6.7109375" style="247" customWidth="1"/>
    <col min="12960" max="12960" width="6.85546875" style="247" customWidth="1"/>
    <col min="12961" max="12961" width="6.28515625" style="247" customWidth="1"/>
    <col min="12962" max="12962" width="4" style="247" customWidth="1"/>
    <col min="12963" max="12963" width="7.28515625" style="247" customWidth="1"/>
    <col min="12964" max="12964" width="7.5703125" style="247" customWidth="1"/>
    <col min="12965" max="12965" width="6" style="247" customWidth="1"/>
    <col min="12966" max="12966" width="4.7109375" style="247" customWidth="1"/>
    <col min="12967" max="12967" width="5.42578125" style="247" customWidth="1"/>
    <col min="12968" max="12968" width="5.7109375" style="247" customWidth="1"/>
    <col min="12969" max="12969" width="5.85546875" style="247" customWidth="1"/>
    <col min="12970" max="12970" width="5.7109375" style="247" customWidth="1"/>
    <col min="12971" max="12981" width="0" style="247" hidden="1" customWidth="1"/>
    <col min="12982" max="12982" width="5.85546875" style="247" customWidth="1"/>
    <col min="12983" max="12983" width="5.7109375" style="247" customWidth="1"/>
    <col min="12984" max="12984" width="5" style="247" customWidth="1"/>
    <col min="12985" max="12985" width="4.140625" style="247" customWidth="1"/>
    <col min="12986" max="12986" width="5.85546875" style="247" customWidth="1"/>
    <col min="12987" max="12987" width="5.7109375" style="247" customWidth="1"/>
    <col min="12988" max="12988" width="4.7109375" style="247" customWidth="1"/>
    <col min="12989" max="12989" width="4.42578125" style="247" customWidth="1"/>
    <col min="12990" max="12993" width="0" style="247" hidden="1" customWidth="1"/>
    <col min="12994" max="12994" width="5.85546875" style="247" customWidth="1"/>
    <col min="12995" max="12995" width="5.42578125" style="247" customWidth="1"/>
    <col min="12996" max="12996" width="5.28515625" style="247" customWidth="1"/>
    <col min="12997" max="12997" width="4.85546875" style="247" customWidth="1"/>
    <col min="12998" max="13009" width="0" style="247" hidden="1" customWidth="1"/>
    <col min="13010" max="13010" width="5.85546875" style="247" customWidth="1"/>
    <col min="13011" max="13011" width="5.42578125" style="247" customWidth="1"/>
    <col min="13012" max="13012" width="5.140625" style="247" customWidth="1"/>
    <col min="13013" max="13013" width="4.140625" style="247" customWidth="1"/>
    <col min="13014" max="13014" width="6.140625" style="247" customWidth="1"/>
    <col min="13015" max="13016" width="5.5703125" style="247" customWidth="1"/>
    <col min="13017" max="13017" width="4.42578125" style="247" customWidth="1"/>
    <col min="13018" max="13029" width="0" style="247" hidden="1" customWidth="1"/>
    <col min="13030" max="13030" width="7.5703125" style="247" customWidth="1"/>
    <col min="13031" max="13031" width="6.42578125" style="247" customWidth="1"/>
    <col min="13032" max="13032" width="5.42578125" style="247" customWidth="1"/>
    <col min="13033" max="13033" width="5.140625" style="247" customWidth="1"/>
    <col min="13034" max="13034" width="5.7109375" style="247" customWidth="1"/>
    <col min="13035" max="13035" width="5.42578125" style="247" customWidth="1"/>
    <col min="13036" max="13036" width="4.5703125" style="247" customWidth="1"/>
    <col min="13037" max="13037" width="5.42578125" style="247" customWidth="1"/>
    <col min="13038" max="13040" width="5.85546875" style="247" customWidth="1"/>
    <col min="13041" max="13041" width="4.42578125" style="247" customWidth="1"/>
    <col min="13042" max="13056" width="0" style="247" hidden="1" customWidth="1"/>
    <col min="13057" max="13057" width="9.140625" style="247" customWidth="1"/>
    <col min="13058" max="13202" width="9.140625" style="247"/>
    <col min="13203" max="13203" width="3.140625" style="247" customWidth="1"/>
    <col min="13204" max="13204" width="12.28515625" style="247" customWidth="1"/>
    <col min="13205" max="13205" width="34.85546875" style="247" customWidth="1"/>
    <col min="13206" max="13206" width="8.42578125" style="247" customWidth="1"/>
    <col min="13207" max="13207" width="8.28515625" style="247" customWidth="1"/>
    <col min="13208" max="13208" width="9.42578125" style="247" customWidth="1"/>
    <col min="13209" max="13209" width="8.28515625" style="247" customWidth="1"/>
    <col min="13210" max="13212" width="6.42578125" style="247" customWidth="1"/>
    <col min="13213" max="13213" width="7.140625" style="247" customWidth="1"/>
    <col min="13214" max="13214" width="4.5703125" style="247" customWidth="1"/>
    <col min="13215" max="13215" width="6.7109375" style="247" customWidth="1"/>
    <col min="13216" max="13216" width="6.85546875" style="247" customWidth="1"/>
    <col min="13217" max="13217" width="6.28515625" style="247" customWidth="1"/>
    <col min="13218" max="13218" width="4" style="247" customWidth="1"/>
    <col min="13219" max="13219" width="7.28515625" style="247" customWidth="1"/>
    <col min="13220" max="13220" width="7.5703125" style="247" customWidth="1"/>
    <col min="13221" max="13221" width="6" style="247" customWidth="1"/>
    <col min="13222" max="13222" width="4.7109375" style="247" customWidth="1"/>
    <col min="13223" max="13223" width="5.42578125" style="247" customWidth="1"/>
    <col min="13224" max="13224" width="5.7109375" style="247" customWidth="1"/>
    <col min="13225" max="13225" width="5.85546875" style="247" customWidth="1"/>
    <col min="13226" max="13226" width="5.7109375" style="247" customWidth="1"/>
    <col min="13227" max="13237" width="0" style="247" hidden="1" customWidth="1"/>
    <col min="13238" max="13238" width="5.85546875" style="247" customWidth="1"/>
    <col min="13239" max="13239" width="5.7109375" style="247" customWidth="1"/>
    <col min="13240" max="13240" width="5" style="247" customWidth="1"/>
    <col min="13241" max="13241" width="4.140625" style="247" customWidth="1"/>
    <col min="13242" max="13242" width="5.85546875" style="247" customWidth="1"/>
    <col min="13243" max="13243" width="5.7109375" style="247" customWidth="1"/>
    <col min="13244" max="13244" width="4.7109375" style="247" customWidth="1"/>
    <col min="13245" max="13245" width="4.42578125" style="247" customWidth="1"/>
    <col min="13246" max="13249" width="0" style="247" hidden="1" customWidth="1"/>
    <col min="13250" max="13250" width="5.85546875" style="247" customWidth="1"/>
    <col min="13251" max="13251" width="5.42578125" style="247" customWidth="1"/>
    <col min="13252" max="13252" width="5.28515625" style="247" customWidth="1"/>
    <col min="13253" max="13253" width="4.85546875" style="247" customWidth="1"/>
    <col min="13254" max="13265" width="0" style="247" hidden="1" customWidth="1"/>
    <col min="13266" max="13266" width="5.85546875" style="247" customWidth="1"/>
    <col min="13267" max="13267" width="5.42578125" style="247" customWidth="1"/>
    <col min="13268" max="13268" width="5.140625" style="247" customWidth="1"/>
    <col min="13269" max="13269" width="4.140625" style="247" customWidth="1"/>
    <col min="13270" max="13270" width="6.140625" style="247" customWidth="1"/>
    <col min="13271" max="13272" width="5.5703125" style="247" customWidth="1"/>
    <col min="13273" max="13273" width="4.42578125" style="247" customWidth="1"/>
    <col min="13274" max="13285" width="0" style="247" hidden="1" customWidth="1"/>
    <col min="13286" max="13286" width="7.5703125" style="247" customWidth="1"/>
    <col min="13287" max="13287" width="6.42578125" style="247" customWidth="1"/>
    <col min="13288" max="13288" width="5.42578125" style="247" customWidth="1"/>
    <col min="13289" max="13289" width="5.140625" style="247" customWidth="1"/>
    <col min="13290" max="13290" width="5.7109375" style="247" customWidth="1"/>
    <col min="13291" max="13291" width="5.42578125" style="247" customWidth="1"/>
    <col min="13292" max="13292" width="4.5703125" style="247" customWidth="1"/>
    <col min="13293" max="13293" width="5.42578125" style="247" customWidth="1"/>
    <col min="13294" max="13296" width="5.85546875" style="247" customWidth="1"/>
    <col min="13297" max="13297" width="4.42578125" style="247" customWidth="1"/>
    <col min="13298" max="13312" width="0" style="247" hidden="1" customWidth="1"/>
    <col min="13313" max="13313" width="9.140625" style="247" customWidth="1"/>
    <col min="13314" max="13458" width="9.140625" style="247"/>
    <col min="13459" max="13459" width="3.140625" style="247" customWidth="1"/>
    <col min="13460" max="13460" width="12.28515625" style="247" customWidth="1"/>
    <col min="13461" max="13461" width="34.85546875" style="247" customWidth="1"/>
    <col min="13462" max="13462" width="8.42578125" style="247" customWidth="1"/>
    <col min="13463" max="13463" width="8.28515625" style="247" customWidth="1"/>
    <col min="13464" max="13464" width="9.42578125" style="247" customWidth="1"/>
    <col min="13465" max="13465" width="8.28515625" style="247" customWidth="1"/>
    <col min="13466" max="13468" width="6.42578125" style="247" customWidth="1"/>
    <col min="13469" max="13469" width="7.140625" style="247" customWidth="1"/>
    <col min="13470" max="13470" width="4.5703125" style="247" customWidth="1"/>
    <col min="13471" max="13471" width="6.7109375" style="247" customWidth="1"/>
    <col min="13472" max="13472" width="6.85546875" style="247" customWidth="1"/>
    <col min="13473" max="13473" width="6.28515625" style="247" customWidth="1"/>
    <col min="13474" max="13474" width="4" style="247" customWidth="1"/>
    <col min="13475" max="13475" width="7.28515625" style="247" customWidth="1"/>
    <col min="13476" max="13476" width="7.5703125" style="247" customWidth="1"/>
    <col min="13477" max="13477" width="6" style="247" customWidth="1"/>
    <col min="13478" max="13478" width="4.7109375" style="247" customWidth="1"/>
    <col min="13479" max="13479" width="5.42578125" style="247" customWidth="1"/>
    <col min="13480" max="13480" width="5.7109375" style="247" customWidth="1"/>
    <col min="13481" max="13481" width="5.85546875" style="247" customWidth="1"/>
    <col min="13482" max="13482" width="5.7109375" style="247" customWidth="1"/>
    <col min="13483" max="13493" width="0" style="247" hidden="1" customWidth="1"/>
    <col min="13494" max="13494" width="5.85546875" style="247" customWidth="1"/>
    <col min="13495" max="13495" width="5.7109375" style="247" customWidth="1"/>
    <col min="13496" max="13496" width="5" style="247" customWidth="1"/>
    <col min="13497" max="13497" width="4.140625" style="247" customWidth="1"/>
    <col min="13498" max="13498" width="5.85546875" style="247" customWidth="1"/>
    <col min="13499" max="13499" width="5.7109375" style="247" customWidth="1"/>
    <col min="13500" max="13500" width="4.7109375" style="247" customWidth="1"/>
    <col min="13501" max="13501" width="4.42578125" style="247" customWidth="1"/>
    <col min="13502" max="13505" width="0" style="247" hidden="1" customWidth="1"/>
    <col min="13506" max="13506" width="5.85546875" style="247" customWidth="1"/>
    <col min="13507" max="13507" width="5.42578125" style="247" customWidth="1"/>
    <col min="13508" max="13508" width="5.28515625" style="247" customWidth="1"/>
    <col min="13509" max="13509" width="4.85546875" style="247" customWidth="1"/>
    <col min="13510" max="13521" width="0" style="247" hidden="1" customWidth="1"/>
    <col min="13522" max="13522" width="5.85546875" style="247" customWidth="1"/>
    <col min="13523" max="13523" width="5.42578125" style="247" customWidth="1"/>
    <col min="13524" max="13524" width="5.140625" style="247" customWidth="1"/>
    <col min="13525" max="13525" width="4.140625" style="247" customWidth="1"/>
    <col min="13526" max="13526" width="6.140625" style="247" customWidth="1"/>
    <col min="13527" max="13528" width="5.5703125" style="247" customWidth="1"/>
    <col min="13529" max="13529" width="4.42578125" style="247" customWidth="1"/>
    <col min="13530" max="13541" width="0" style="247" hidden="1" customWidth="1"/>
    <col min="13542" max="13542" width="7.5703125" style="247" customWidth="1"/>
    <col min="13543" max="13543" width="6.42578125" style="247" customWidth="1"/>
    <col min="13544" max="13544" width="5.42578125" style="247" customWidth="1"/>
    <col min="13545" max="13545" width="5.140625" style="247" customWidth="1"/>
    <col min="13546" max="13546" width="5.7109375" style="247" customWidth="1"/>
    <col min="13547" max="13547" width="5.42578125" style="247" customWidth="1"/>
    <col min="13548" max="13548" width="4.5703125" style="247" customWidth="1"/>
    <col min="13549" max="13549" width="5.42578125" style="247" customWidth="1"/>
    <col min="13550" max="13552" width="5.85546875" style="247" customWidth="1"/>
    <col min="13553" max="13553" width="4.42578125" style="247" customWidth="1"/>
    <col min="13554" max="13568" width="0" style="247" hidden="1" customWidth="1"/>
    <col min="13569" max="13569" width="9.140625" style="247" customWidth="1"/>
    <col min="13570" max="13714" width="9.140625" style="247"/>
    <col min="13715" max="13715" width="3.140625" style="247" customWidth="1"/>
    <col min="13716" max="13716" width="12.28515625" style="247" customWidth="1"/>
    <col min="13717" max="13717" width="34.85546875" style="247" customWidth="1"/>
    <col min="13718" max="13718" width="8.42578125" style="247" customWidth="1"/>
    <col min="13719" max="13719" width="8.28515625" style="247" customWidth="1"/>
    <col min="13720" max="13720" width="9.42578125" style="247" customWidth="1"/>
    <col min="13721" max="13721" width="8.28515625" style="247" customWidth="1"/>
    <col min="13722" max="13724" width="6.42578125" style="247" customWidth="1"/>
    <col min="13725" max="13725" width="7.140625" style="247" customWidth="1"/>
    <col min="13726" max="13726" width="4.5703125" style="247" customWidth="1"/>
    <col min="13727" max="13727" width="6.7109375" style="247" customWidth="1"/>
    <col min="13728" max="13728" width="6.85546875" style="247" customWidth="1"/>
    <col min="13729" max="13729" width="6.28515625" style="247" customWidth="1"/>
    <col min="13730" max="13730" width="4" style="247" customWidth="1"/>
    <col min="13731" max="13731" width="7.28515625" style="247" customWidth="1"/>
    <col min="13732" max="13732" width="7.5703125" style="247" customWidth="1"/>
    <col min="13733" max="13733" width="6" style="247" customWidth="1"/>
    <col min="13734" max="13734" width="4.7109375" style="247" customWidth="1"/>
    <col min="13735" max="13735" width="5.42578125" style="247" customWidth="1"/>
    <col min="13736" max="13736" width="5.7109375" style="247" customWidth="1"/>
    <col min="13737" max="13737" width="5.85546875" style="247" customWidth="1"/>
    <col min="13738" max="13738" width="5.7109375" style="247" customWidth="1"/>
    <col min="13739" max="13749" width="0" style="247" hidden="1" customWidth="1"/>
    <col min="13750" max="13750" width="5.85546875" style="247" customWidth="1"/>
    <col min="13751" max="13751" width="5.7109375" style="247" customWidth="1"/>
    <col min="13752" max="13752" width="5" style="247" customWidth="1"/>
    <col min="13753" max="13753" width="4.140625" style="247" customWidth="1"/>
    <col min="13754" max="13754" width="5.85546875" style="247" customWidth="1"/>
    <col min="13755" max="13755" width="5.7109375" style="247" customWidth="1"/>
    <col min="13756" max="13756" width="4.7109375" style="247" customWidth="1"/>
    <col min="13757" max="13757" width="4.42578125" style="247" customWidth="1"/>
    <col min="13758" max="13761" width="0" style="247" hidden="1" customWidth="1"/>
    <col min="13762" max="13762" width="5.85546875" style="247" customWidth="1"/>
    <col min="13763" max="13763" width="5.42578125" style="247" customWidth="1"/>
    <col min="13764" max="13764" width="5.28515625" style="247" customWidth="1"/>
    <col min="13765" max="13765" width="4.85546875" style="247" customWidth="1"/>
    <col min="13766" max="13777" width="0" style="247" hidden="1" customWidth="1"/>
    <col min="13778" max="13778" width="5.85546875" style="247" customWidth="1"/>
    <col min="13779" max="13779" width="5.42578125" style="247" customWidth="1"/>
    <col min="13780" max="13780" width="5.140625" style="247" customWidth="1"/>
    <col min="13781" max="13781" width="4.140625" style="247" customWidth="1"/>
    <col min="13782" max="13782" width="6.140625" style="247" customWidth="1"/>
    <col min="13783" max="13784" width="5.5703125" style="247" customWidth="1"/>
    <col min="13785" max="13785" width="4.42578125" style="247" customWidth="1"/>
    <col min="13786" max="13797" width="0" style="247" hidden="1" customWidth="1"/>
    <col min="13798" max="13798" width="7.5703125" style="247" customWidth="1"/>
    <col min="13799" max="13799" width="6.42578125" style="247" customWidth="1"/>
    <col min="13800" max="13800" width="5.42578125" style="247" customWidth="1"/>
    <col min="13801" max="13801" width="5.140625" style="247" customWidth="1"/>
    <col min="13802" max="13802" width="5.7109375" style="247" customWidth="1"/>
    <col min="13803" max="13803" width="5.42578125" style="247" customWidth="1"/>
    <col min="13804" max="13804" width="4.5703125" style="247" customWidth="1"/>
    <col min="13805" max="13805" width="5.42578125" style="247" customWidth="1"/>
    <col min="13806" max="13808" width="5.85546875" style="247" customWidth="1"/>
    <col min="13809" max="13809" width="4.42578125" style="247" customWidth="1"/>
    <col min="13810" max="13824" width="0" style="247" hidden="1" customWidth="1"/>
    <col min="13825" max="13825" width="9.140625" style="247" customWidth="1"/>
    <col min="13826" max="13970" width="9.140625" style="247"/>
    <col min="13971" max="13971" width="3.140625" style="247" customWidth="1"/>
    <col min="13972" max="13972" width="12.28515625" style="247" customWidth="1"/>
    <col min="13973" max="13973" width="34.85546875" style="247" customWidth="1"/>
    <col min="13974" max="13974" width="8.42578125" style="247" customWidth="1"/>
    <col min="13975" max="13975" width="8.28515625" style="247" customWidth="1"/>
    <col min="13976" max="13976" width="9.42578125" style="247" customWidth="1"/>
    <col min="13977" max="13977" width="8.28515625" style="247" customWidth="1"/>
    <col min="13978" max="13980" width="6.42578125" style="247" customWidth="1"/>
    <col min="13981" max="13981" width="7.140625" style="247" customWidth="1"/>
    <col min="13982" max="13982" width="4.5703125" style="247" customWidth="1"/>
    <col min="13983" max="13983" width="6.7109375" style="247" customWidth="1"/>
    <col min="13984" max="13984" width="6.85546875" style="247" customWidth="1"/>
    <col min="13985" max="13985" width="6.28515625" style="247" customWidth="1"/>
    <col min="13986" max="13986" width="4" style="247" customWidth="1"/>
    <col min="13987" max="13987" width="7.28515625" style="247" customWidth="1"/>
    <col min="13988" max="13988" width="7.5703125" style="247" customWidth="1"/>
    <col min="13989" max="13989" width="6" style="247" customWidth="1"/>
    <col min="13990" max="13990" width="4.7109375" style="247" customWidth="1"/>
    <col min="13991" max="13991" width="5.42578125" style="247" customWidth="1"/>
    <col min="13992" max="13992" width="5.7109375" style="247" customWidth="1"/>
    <col min="13993" max="13993" width="5.85546875" style="247" customWidth="1"/>
    <col min="13994" max="13994" width="5.7109375" style="247" customWidth="1"/>
    <col min="13995" max="14005" width="0" style="247" hidden="1" customWidth="1"/>
    <col min="14006" max="14006" width="5.85546875" style="247" customWidth="1"/>
    <col min="14007" max="14007" width="5.7109375" style="247" customWidth="1"/>
    <col min="14008" max="14008" width="5" style="247" customWidth="1"/>
    <col min="14009" max="14009" width="4.140625" style="247" customWidth="1"/>
    <col min="14010" max="14010" width="5.85546875" style="247" customWidth="1"/>
    <col min="14011" max="14011" width="5.7109375" style="247" customWidth="1"/>
    <col min="14012" max="14012" width="4.7109375" style="247" customWidth="1"/>
    <col min="14013" max="14013" width="4.42578125" style="247" customWidth="1"/>
    <col min="14014" max="14017" width="0" style="247" hidden="1" customWidth="1"/>
    <col min="14018" max="14018" width="5.85546875" style="247" customWidth="1"/>
    <col min="14019" max="14019" width="5.42578125" style="247" customWidth="1"/>
    <col min="14020" max="14020" width="5.28515625" style="247" customWidth="1"/>
    <col min="14021" max="14021" width="4.85546875" style="247" customWidth="1"/>
    <col min="14022" max="14033" width="0" style="247" hidden="1" customWidth="1"/>
    <col min="14034" max="14034" width="5.85546875" style="247" customWidth="1"/>
    <col min="14035" max="14035" width="5.42578125" style="247" customWidth="1"/>
    <col min="14036" max="14036" width="5.140625" style="247" customWidth="1"/>
    <col min="14037" max="14037" width="4.140625" style="247" customWidth="1"/>
    <col min="14038" max="14038" width="6.140625" style="247" customWidth="1"/>
    <col min="14039" max="14040" width="5.5703125" style="247" customWidth="1"/>
    <col min="14041" max="14041" width="4.42578125" style="247" customWidth="1"/>
    <col min="14042" max="14053" width="0" style="247" hidden="1" customWidth="1"/>
    <col min="14054" max="14054" width="7.5703125" style="247" customWidth="1"/>
    <col min="14055" max="14055" width="6.42578125" style="247" customWidth="1"/>
    <col min="14056" max="14056" width="5.42578125" style="247" customWidth="1"/>
    <col min="14057" max="14057" width="5.140625" style="247" customWidth="1"/>
    <col min="14058" max="14058" width="5.7109375" style="247" customWidth="1"/>
    <col min="14059" max="14059" width="5.42578125" style="247" customWidth="1"/>
    <col min="14060" max="14060" width="4.5703125" style="247" customWidth="1"/>
    <col min="14061" max="14061" width="5.42578125" style="247" customWidth="1"/>
    <col min="14062" max="14064" width="5.85546875" style="247" customWidth="1"/>
    <col min="14065" max="14065" width="4.42578125" style="247" customWidth="1"/>
    <col min="14066" max="14080" width="0" style="247" hidden="1" customWidth="1"/>
    <col min="14081" max="14081" width="9.140625" style="247" customWidth="1"/>
    <col min="14082" max="14226" width="9.140625" style="247"/>
    <col min="14227" max="14227" width="3.140625" style="247" customWidth="1"/>
    <col min="14228" max="14228" width="12.28515625" style="247" customWidth="1"/>
    <col min="14229" max="14229" width="34.85546875" style="247" customWidth="1"/>
    <col min="14230" max="14230" width="8.42578125" style="247" customWidth="1"/>
    <col min="14231" max="14231" width="8.28515625" style="247" customWidth="1"/>
    <col min="14232" max="14232" width="9.42578125" style="247" customWidth="1"/>
    <col min="14233" max="14233" width="8.28515625" style="247" customWidth="1"/>
    <col min="14234" max="14236" width="6.42578125" style="247" customWidth="1"/>
    <col min="14237" max="14237" width="7.140625" style="247" customWidth="1"/>
    <col min="14238" max="14238" width="4.5703125" style="247" customWidth="1"/>
    <col min="14239" max="14239" width="6.7109375" style="247" customWidth="1"/>
    <col min="14240" max="14240" width="6.85546875" style="247" customWidth="1"/>
    <col min="14241" max="14241" width="6.28515625" style="247" customWidth="1"/>
    <col min="14242" max="14242" width="4" style="247" customWidth="1"/>
    <col min="14243" max="14243" width="7.28515625" style="247" customWidth="1"/>
    <col min="14244" max="14244" width="7.5703125" style="247" customWidth="1"/>
    <col min="14245" max="14245" width="6" style="247" customWidth="1"/>
    <col min="14246" max="14246" width="4.7109375" style="247" customWidth="1"/>
    <col min="14247" max="14247" width="5.42578125" style="247" customWidth="1"/>
    <col min="14248" max="14248" width="5.7109375" style="247" customWidth="1"/>
    <col min="14249" max="14249" width="5.85546875" style="247" customWidth="1"/>
    <col min="14250" max="14250" width="5.7109375" style="247" customWidth="1"/>
    <col min="14251" max="14261" width="0" style="247" hidden="1" customWidth="1"/>
    <col min="14262" max="14262" width="5.85546875" style="247" customWidth="1"/>
    <col min="14263" max="14263" width="5.7109375" style="247" customWidth="1"/>
    <col min="14264" max="14264" width="5" style="247" customWidth="1"/>
    <col min="14265" max="14265" width="4.140625" style="247" customWidth="1"/>
    <col min="14266" max="14266" width="5.85546875" style="247" customWidth="1"/>
    <col min="14267" max="14267" width="5.7109375" style="247" customWidth="1"/>
    <col min="14268" max="14268" width="4.7109375" style="247" customWidth="1"/>
    <col min="14269" max="14269" width="4.42578125" style="247" customWidth="1"/>
    <col min="14270" max="14273" width="0" style="247" hidden="1" customWidth="1"/>
    <col min="14274" max="14274" width="5.85546875" style="247" customWidth="1"/>
    <col min="14275" max="14275" width="5.42578125" style="247" customWidth="1"/>
    <col min="14276" max="14276" width="5.28515625" style="247" customWidth="1"/>
    <col min="14277" max="14277" width="4.85546875" style="247" customWidth="1"/>
    <col min="14278" max="14289" width="0" style="247" hidden="1" customWidth="1"/>
    <col min="14290" max="14290" width="5.85546875" style="247" customWidth="1"/>
    <col min="14291" max="14291" width="5.42578125" style="247" customWidth="1"/>
    <col min="14292" max="14292" width="5.140625" style="247" customWidth="1"/>
    <col min="14293" max="14293" width="4.140625" style="247" customWidth="1"/>
    <col min="14294" max="14294" width="6.140625" style="247" customWidth="1"/>
    <col min="14295" max="14296" width="5.5703125" style="247" customWidth="1"/>
    <col min="14297" max="14297" width="4.42578125" style="247" customWidth="1"/>
    <col min="14298" max="14309" width="0" style="247" hidden="1" customWidth="1"/>
    <col min="14310" max="14310" width="7.5703125" style="247" customWidth="1"/>
    <col min="14311" max="14311" width="6.42578125" style="247" customWidth="1"/>
    <col min="14312" max="14312" width="5.42578125" style="247" customWidth="1"/>
    <col min="14313" max="14313" width="5.140625" style="247" customWidth="1"/>
    <col min="14314" max="14314" width="5.7109375" style="247" customWidth="1"/>
    <col min="14315" max="14315" width="5.42578125" style="247" customWidth="1"/>
    <col min="14316" max="14316" width="4.5703125" style="247" customWidth="1"/>
    <col min="14317" max="14317" width="5.42578125" style="247" customWidth="1"/>
    <col min="14318" max="14320" width="5.85546875" style="247" customWidth="1"/>
    <col min="14321" max="14321" width="4.42578125" style="247" customWidth="1"/>
    <col min="14322" max="14336" width="0" style="247" hidden="1" customWidth="1"/>
    <col min="14337" max="14337" width="9.140625" style="247" customWidth="1"/>
    <col min="14338" max="14482" width="9.140625" style="247"/>
    <col min="14483" max="14483" width="3.140625" style="247" customWidth="1"/>
    <col min="14484" max="14484" width="12.28515625" style="247" customWidth="1"/>
    <col min="14485" max="14485" width="34.85546875" style="247" customWidth="1"/>
    <col min="14486" max="14486" width="8.42578125" style="247" customWidth="1"/>
    <col min="14487" max="14487" width="8.28515625" style="247" customWidth="1"/>
    <col min="14488" max="14488" width="9.42578125" style="247" customWidth="1"/>
    <col min="14489" max="14489" width="8.28515625" style="247" customWidth="1"/>
    <col min="14490" max="14492" width="6.42578125" style="247" customWidth="1"/>
    <col min="14493" max="14493" width="7.140625" style="247" customWidth="1"/>
    <col min="14494" max="14494" width="4.5703125" style="247" customWidth="1"/>
    <col min="14495" max="14495" width="6.7109375" style="247" customWidth="1"/>
    <col min="14496" max="14496" width="6.85546875" style="247" customWidth="1"/>
    <col min="14497" max="14497" width="6.28515625" style="247" customWidth="1"/>
    <col min="14498" max="14498" width="4" style="247" customWidth="1"/>
    <col min="14499" max="14499" width="7.28515625" style="247" customWidth="1"/>
    <col min="14500" max="14500" width="7.5703125" style="247" customWidth="1"/>
    <col min="14501" max="14501" width="6" style="247" customWidth="1"/>
    <col min="14502" max="14502" width="4.7109375" style="247" customWidth="1"/>
    <col min="14503" max="14503" width="5.42578125" style="247" customWidth="1"/>
    <col min="14504" max="14504" width="5.7109375" style="247" customWidth="1"/>
    <col min="14505" max="14505" width="5.85546875" style="247" customWidth="1"/>
    <col min="14506" max="14506" width="5.7109375" style="247" customWidth="1"/>
    <col min="14507" max="14517" width="0" style="247" hidden="1" customWidth="1"/>
    <col min="14518" max="14518" width="5.85546875" style="247" customWidth="1"/>
    <col min="14519" max="14519" width="5.7109375" style="247" customWidth="1"/>
    <col min="14520" max="14520" width="5" style="247" customWidth="1"/>
    <col min="14521" max="14521" width="4.140625" style="247" customWidth="1"/>
    <col min="14522" max="14522" width="5.85546875" style="247" customWidth="1"/>
    <col min="14523" max="14523" width="5.7109375" style="247" customWidth="1"/>
    <col min="14524" max="14524" width="4.7109375" style="247" customWidth="1"/>
    <col min="14525" max="14525" width="4.42578125" style="247" customWidth="1"/>
    <col min="14526" max="14529" width="0" style="247" hidden="1" customWidth="1"/>
    <col min="14530" max="14530" width="5.85546875" style="247" customWidth="1"/>
    <col min="14531" max="14531" width="5.42578125" style="247" customWidth="1"/>
    <col min="14532" max="14532" width="5.28515625" style="247" customWidth="1"/>
    <col min="14533" max="14533" width="4.85546875" style="247" customWidth="1"/>
    <col min="14534" max="14545" width="0" style="247" hidden="1" customWidth="1"/>
    <col min="14546" max="14546" width="5.85546875" style="247" customWidth="1"/>
    <col min="14547" max="14547" width="5.42578125" style="247" customWidth="1"/>
    <col min="14548" max="14548" width="5.140625" style="247" customWidth="1"/>
    <col min="14549" max="14549" width="4.140625" style="247" customWidth="1"/>
    <col min="14550" max="14550" width="6.140625" style="247" customWidth="1"/>
    <col min="14551" max="14552" width="5.5703125" style="247" customWidth="1"/>
    <col min="14553" max="14553" width="4.42578125" style="247" customWidth="1"/>
    <col min="14554" max="14565" width="0" style="247" hidden="1" customWidth="1"/>
    <col min="14566" max="14566" width="7.5703125" style="247" customWidth="1"/>
    <col min="14567" max="14567" width="6.42578125" style="247" customWidth="1"/>
    <col min="14568" max="14568" width="5.42578125" style="247" customWidth="1"/>
    <col min="14569" max="14569" width="5.140625" style="247" customWidth="1"/>
    <col min="14570" max="14570" width="5.7109375" style="247" customWidth="1"/>
    <col min="14571" max="14571" width="5.42578125" style="247" customWidth="1"/>
    <col min="14572" max="14572" width="4.5703125" style="247" customWidth="1"/>
    <col min="14573" max="14573" width="5.42578125" style="247" customWidth="1"/>
    <col min="14574" max="14576" width="5.85546875" style="247" customWidth="1"/>
    <col min="14577" max="14577" width="4.42578125" style="247" customWidth="1"/>
    <col min="14578" max="14592" width="0" style="247" hidden="1" customWidth="1"/>
    <col min="14593" max="14593" width="9.140625" style="247" customWidth="1"/>
    <col min="14594" max="14738" width="9.140625" style="247"/>
    <col min="14739" max="14739" width="3.140625" style="247" customWidth="1"/>
    <col min="14740" max="14740" width="12.28515625" style="247" customWidth="1"/>
    <col min="14741" max="14741" width="34.85546875" style="247" customWidth="1"/>
    <col min="14742" max="14742" width="8.42578125" style="247" customWidth="1"/>
    <col min="14743" max="14743" width="8.28515625" style="247" customWidth="1"/>
    <col min="14744" max="14744" width="9.42578125" style="247" customWidth="1"/>
    <col min="14745" max="14745" width="8.28515625" style="247" customWidth="1"/>
    <col min="14746" max="14748" width="6.42578125" style="247" customWidth="1"/>
    <col min="14749" max="14749" width="7.140625" style="247" customWidth="1"/>
    <col min="14750" max="14750" width="4.5703125" style="247" customWidth="1"/>
    <col min="14751" max="14751" width="6.7109375" style="247" customWidth="1"/>
    <col min="14752" max="14752" width="6.85546875" style="247" customWidth="1"/>
    <col min="14753" max="14753" width="6.28515625" style="247" customWidth="1"/>
    <col min="14754" max="14754" width="4" style="247" customWidth="1"/>
    <col min="14755" max="14755" width="7.28515625" style="247" customWidth="1"/>
    <col min="14756" max="14756" width="7.5703125" style="247" customWidth="1"/>
    <col min="14757" max="14757" width="6" style="247" customWidth="1"/>
    <col min="14758" max="14758" width="4.7109375" style="247" customWidth="1"/>
    <col min="14759" max="14759" width="5.42578125" style="247" customWidth="1"/>
    <col min="14760" max="14760" width="5.7109375" style="247" customWidth="1"/>
    <col min="14761" max="14761" width="5.85546875" style="247" customWidth="1"/>
    <col min="14762" max="14762" width="5.7109375" style="247" customWidth="1"/>
    <col min="14763" max="14773" width="0" style="247" hidden="1" customWidth="1"/>
    <col min="14774" max="14774" width="5.85546875" style="247" customWidth="1"/>
    <col min="14775" max="14775" width="5.7109375" style="247" customWidth="1"/>
    <col min="14776" max="14776" width="5" style="247" customWidth="1"/>
    <col min="14777" max="14777" width="4.140625" style="247" customWidth="1"/>
    <col min="14778" max="14778" width="5.85546875" style="247" customWidth="1"/>
    <col min="14779" max="14779" width="5.7109375" style="247" customWidth="1"/>
    <col min="14780" max="14780" width="4.7109375" style="247" customWidth="1"/>
    <col min="14781" max="14781" width="4.42578125" style="247" customWidth="1"/>
    <col min="14782" max="14785" width="0" style="247" hidden="1" customWidth="1"/>
    <col min="14786" max="14786" width="5.85546875" style="247" customWidth="1"/>
    <col min="14787" max="14787" width="5.42578125" style="247" customWidth="1"/>
    <col min="14788" max="14788" width="5.28515625" style="247" customWidth="1"/>
    <col min="14789" max="14789" width="4.85546875" style="247" customWidth="1"/>
    <col min="14790" max="14801" width="0" style="247" hidden="1" customWidth="1"/>
    <col min="14802" max="14802" width="5.85546875" style="247" customWidth="1"/>
    <col min="14803" max="14803" width="5.42578125" style="247" customWidth="1"/>
    <col min="14804" max="14804" width="5.140625" style="247" customWidth="1"/>
    <col min="14805" max="14805" width="4.140625" style="247" customWidth="1"/>
    <col min="14806" max="14806" width="6.140625" style="247" customWidth="1"/>
    <col min="14807" max="14808" width="5.5703125" style="247" customWidth="1"/>
    <col min="14809" max="14809" width="4.42578125" style="247" customWidth="1"/>
    <col min="14810" max="14821" width="0" style="247" hidden="1" customWidth="1"/>
    <col min="14822" max="14822" width="7.5703125" style="247" customWidth="1"/>
    <col min="14823" max="14823" width="6.42578125" style="247" customWidth="1"/>
    <col min="14824" max="14824" width="5.42578125" style="247" customWidth="1"/>
    <col min="14825" max="14825" width="5.140625" style="247" customWidth="1"/>
    <col min="14826" max="14826" width="5.7109375" style="247" customWidth="1"/>
    <col min="14827" max="14827" width="5.42578125" style="247" customWidth="1"/>
    <col min="14828" max="14828" width="4.5703125" style="247" customWidth="1"/>
    <col min="14829" max="14829" width="5.42578125" style="247" customWidth="1"/>
    <col min="14830" max="14832" width="5.85546875" style="247" customWidth="1"/>
    <col min="14833" max="14833" width="4.42578125" style="247" customWidth="1"/>
    <col min="14834" max="14848" width="0" style="247" hidden="1" customWidth="1"/>
    <col min="14849" max="14849" width="9.140625" style="247" customWidth="1"/>
    <col min="14850" max="14994" width="9.140625" style="247"/>
    <col min="14995" max="14995" width="3.140625" style="247" customWidth="1"/>
    <col min="14996" max="14996" width="12.28515625" style="247" customWidth="1"/>
    <col min="14997" max="14997" width="34.85546875" style="247" customWidth="1"/>
    <col min="14998" max="14998" width="8.42578125" style="247" customWidth="1"/>
    <col min="14999" max="14999" width="8.28515625" style="247" customWidth="1"/>
    <col min="15000" max="15000" width="9.42578125" style="247" customWidth="1"/>
    <col min="15001" max="15001" width="8.28515625" style="247" customWidth="1"/>
    <col min="15002" max="15004" width="6.42578125" style="247" customWidth="1"/>
    <col min="15005" max="15005" width="7.140625" style="247" customWidth="1"/>
    <col min="15006" max="15006" width="4.5703125" style="247" customWidth="1"/>
    <col min="15007" max="15007" width="6.7109375" style="247" customWidth="1"/>
    <col min="15008" max="15008" width="6.85546875" style="247" customWidth="1"/>
    <col min="15009" max="15009" width="6.28515625" style="247" customWidth="1"/>
    <col min="15010" max="15010" width="4" style="247" customWidth="1"/>
    <col min="15011" max="15011" width="7.28515625" style="247" customWidth="1"/>
    <col min="15012" max="15012" width="7.5703125" style="247" customWidth="1"/>
    <col min="15013" max="15013" width="6" style="247" customWidth="1"/>
    <col min="15014" max="15014" width="4.7109375" style="247" customWidth="1"/>
    <col min="15015" max="15015" width="5.42578125" style="247" customWidth="1"/>
    <col min="15016" max="15016" width="5.7109375" style="247" customWidth="1"/>
    <col min="15017" max="15017" width="5.85546875" style="247" customWidth="1"/>
    <col min="15018" max="15018" width="5.7109375" style="247" customWidth="1"/>
    <col min="15019" max="15029" width="0" style="247" hidden="1" customWidth="1"/>
    <col min="15030" max="15030" width="5.85546875" style="247" customWidth="1"/>
    <col min="15031" max="15031" width="5.7109375" style="247" customWidth="1"/>
    <col min="15032" max="15032" width="5" style="247" customWidth="1"/>
    <col min="15033" max="15033" width="4.140625" style="247" customWidth="1"/>
    <col min="15034" max="15034" width="5.85546875" style="247" customWidth="1"/>
    <col min="15035" max="15035" width="5.7109375" style="247" customWidth="1"/>
    <col min="15036" max="15036" width="4.7109375" style="247" customWidth="1"/>
    <col min="15037" max="15037" width="4.42578125" style="247" customWidth="1"/>
    <col min="15038" max="15041" width="0" style="247" hidden="1" customWidth="1"/>
    <col min="15042" max="15042" width="5.85546875" style="247" customWidth="1"/>
    <col min="15043" max="15043" width="5.42578125" style="247" customWidth="1"/>
    <col min="15044" max="15044" width="5.28515625" style="247" customWidth="1"/>
    <col min="15045" max="15045" width="4.85546875" style="247" customWidth="1"/>
    <col min="15046" max="15057" width="0" style="247" hidden="1" customWidth="1"/>
    <col min="15058" max="15058" width="5.85546875" style="247" customWidth="1"/>
    <col min="15059" max="15059" width="5.42578125" style="247" customWidth="1"/>
    <col min="15060" max="15060" width="5.140625" style="247" customWidth="1"/>
    <col min="15061" max="15061" width="4.140625" style="247" customWidth="1"/>
    <col min="15062" max="15062" width="6.140625" style="247" customWidth="1"/>
    <col min="15063" max="15064" width="5.5703125" style="247" customWidth="1"/>
    <col min="15065" max="15065" width="4.42578125" style="247" customWidth="1"/>
    <col min="15066" max="15077" width="0" style="247" hidden="1" customWidth="1"/>
    <col min="15078" max="15078" width="7.5703125" style="247" customWidth="1"/>
    <col min="15079" max="15079" width="6.42578125" style="247" customWidth="1"/>
    <col min="15080" max="15080" width="5.42578125" style="247" customWidth="1"/>
    <col min="15081" max="15081" width="5.140625" style="247" customWidth="1"/>
    <col min="15082" max="15082" width="5.7109375" style="247" customWidth="1"/>
    <col min="15083" max="15083" width="5.42578125" style="247" customWidth="1"/>
    <col min="15084" max="15084" width="4.5703125" style="247" customWidth="1"/>
    <col min="15085" max="15085" width="5.42578125" style="247" customWidth="1"/>
    <col min="15086" max="15088" width="5.85546875" style="247" customWidth="1"/>
    <col min="15089" max="15089" width="4.42578125" style="247" customWidth="1"/>
    <col min="15090" max="15104" width="0" style="247" hidden="1" customWidth="1"/>
    <col min="15105" max="15105" width="9.140625" style="247" customWidth="1"/>
    <col min="15106" max="15250" width="9.140625" style="247"/>
    <col min="15251" max="15251" width="3.140625" style="247" customWidth="1"/>
    <col min="15252" max="15252" width="12.28515625" style="247" customWidth="1"/>
    <col min="15253" max="15253" width="34.85546875" style="247" customWidth="1"/>
    <col min="15254" max="15254" width="8.42578125" style="247" customWidth="1"/>
    <col min="15255" max="15255" width="8.28515625" style="247" customWidth="1"/>
    <col min="15256" max="15256" width="9.42578125" style="247" customWidth="1"/>
    <col min="15257" max="15257" width="8.28515625" style="247" customWidth="1"/>
    <col min="15258" max="15260" width="6.42578125" style="247" customWidth="1"/>
    <col min="15261" max="15261" width="7.140625" style="247" customWidth="1"/>
    <col min="15262" max="15262" width="4.5703125" style="247" customWidth="1"/>
    <col min="15263" max="15263" width="6.7109375" style="247" customWidth="1"/>
    <col min="15264" max="15264" width="6.85546875" style="247" customWidth="1"/>
    <col min="15265" max="15265" width="6.28515625" style="247" customWidth="1"/>
    <col min="15266" max="15266" width="4" style="247" customWidth="1"/>
    <col min="15267" max="15267" width="7.28515625" style="247" customWidth="1"/>
    <col min="15268" max="15268" width="7.5703125" style="247" customWidth="1"/>
    <col min="15269" max="15269" width="6" style="247" customWidth="1"/>
    <col min="15270" max="15270" width="4.7109375" style="247" customWidth="1"/>
    <col min="15271" max="15271" width="5.42578125" style="247" customWidth="1"/>
    <col min="15272" max="15272" width="5.7109375" style="247" customWidth="1"/>
    <col min="15273" max="15273" width="5.85546875" style="247" customWidth="1"/>
    <col min="15274" max="15274" width="5.7109375" style="247" customWidth="1"/>
    <col min="15275" max="15285" width="0" style="247" hidden="1" customWidth="1"/>
    <col min="15286" max="15286" width="5.85546875" style="247" customWidth="1"/>
    <col min="15287" max="15287" width="5.7109375" style="247" customWidth="1"/>
    <col min="15288" max="15288" width="5" style="247" customWidth="1"/>
    <col min="15289" max="15289" width="4.140625" style="247" customWidth="1"/>
    <col min="15290" max="15290" width="5.85546875" style="247" customWidth="1"/>
    <col min="15291" max="15291" width="5.7109375" style="247" customWidth="1"/>
    <col min="15292" max="15292" width="4.7109375" style="247" customWidth="1"/>
    <col min="15293" max="15293" width="4.42578125" style="247" customWidth="1"/>
    <col min="15294" max="15297" width="0" style="247" hidden="1" customWidth="1"/>
    <col min="15298" max="15298" width="5.85546875" style="247" customWidth="1"/>
    <col min="15299" max="15299" width="5.42578125" style="247" customWidth="1"/>
    <col min="15300" max="15300" width="5.28515625" style="247" customWidth="1"/>
    <col min="15301" max="15301" width="4.85546875" style="247" customWidth="1"/>
    <col min="15302" max="15313" width="0" style="247" hidden="1" customWidth="1"/>
    <col min="15314" max="15314" width="5.85546875" style="247" customWidth="1"/>
    <col min="15315" max="15315" width="5.42578125" style="247" customWidth="1"/>
    <col min="15316" max="15316" width="5.140625" style="247" customWidth="1"/>
    <col min="15317" max="15317" width="4.140625" style="247" customWidth="1"/>
    <col min="15318" max="15318" width="6.140625" style="247" customWidth="1"/>
    <col min="15319" max="15320" width="5.5703125" style="247" customWidth="1"/>
    <col min="15321" max="15321" width="4.42578125" style="247" customWidth="1"/>
    <col min="15322" max="15333" width="0" style="247" hidden="1" customWidth="1"/>
    <col min="15334" max="15334" width="7.5703125" style="247" customWidth="1"/>
    <col min="15335" max="15335" width="6.42578125" style="247" customWidth="1"/>
    <col min="15336" max="15336" width="5.42578125" style="247" customWidth="1"/>
    <col min="15337" max="15337" width="5.140625" style="247" customWidth="1"/>
    <col min="15338" max="15338" width="5.7109375" style="247" customWidth="1"/>
    <col min="15339" max="15339" width="5.42578125" style="247" customWidth="1"/>
    <col min="15340" max="15340" width="4.5703125" style="247" customWidth="1"/>
    <col min="15341" max="15341" width="5.42578125" style="247" customWidth="1"/>
    <col min="15342" max="15344" width="5.85546875" style="247" customWidth="1"/>
    <col min="15345" max="15345" width="4.42578125" style="247" customWidth="1"/>
    <col min="15346" max="15360" width="0" style="247" hidden="1" customWidth="1"/>
    <col min="15361" max="15361" width="9.140625" style="247" customWidth="1"/>
    <col min="15362" max="15506" width="9.140625" style="247"/>
    <col min="15507" max="15507" width="3.140625" style="247" customWidth="1"/>
    <col min="15508" max="15508" width="12.28515625" style="247" customWidth="1"/>
    <col min="15509" max="15509" width="34.85546875" style="247" customWidth="1"/>
    <col min="15510" max="15510" width="8.42578125" style="247" customWidth="1"/>
    <col min="15511" max="15511" width="8.28515625" style="247" customWidth="1"/>
    <col min="15512" max="15512" width="9.42578125" style="247" customWidth="1"/>
    <col min="15513" max="15513" width="8.28515625" style="247" customWidth="1"/>
    <col min="15514" max="15516" width="6.42578125" style="247" customWidth="1"/>
    <col min="15517" max="15517" width="7.140625" style="247" customWidth="1"/>
    <col min="15518" max="15518" width="4.5703125" style="247" customWidth="1"/>
    <col min="15519" max="15519" width="6.7109375" style="247" customWidth="1"/>
    <col min="15520" max="15520" width="6.85546875" style="247" customWidth="1"/>
    <col min="15521" max="15521" width="6.28515625" style="247" customWidth="1"/>
    <col min="15522" max="15522" width="4" style="247" customWidth="1"/>
    <col min="15523" max="15523" width="7.28515625" style="247" customWidth="1"/>
    <col min="15524" max="15524" width="7.5703125" style="247" customWidth="1"/>
    <col min="15525" max="15525" width="6" style="247" customWidth="1"/>
    <col min="15526" max="15526" width="4.7109375" style="247" customWidth="1"/>
    <col min="15527" max="15527" width="5.42578125" style="247" customWidth="1"/>
    <col min="15528" max="15528" width="5.7109375" style="247" customWidth="1"/>
    <col min="15529" max="15529" width="5.85546875" style="247" customWidth="1"/>
    <col min="15530" max="15530" width="5.7109375" style="247" customWidth="1"/>
    <col min="15531" max="15541" width="0" style="247" hidden="1" customWidth="1"/>
    <col min="15542" max="15542" width="5.85546875" style="247" customWidth="1"/>
    <col min="15543" max="15543" width="5.7109375" style="247" customWidth="1"/>
    <col min="15544" max="15544" width="5" style="247" customWidth="1"/>
    <col min="15545" max="15545" width="4.140625" style="247" customWidth="1"/>
    <col min="15546" max="15546" width="5.85546875" style="247" customWidth="1"/>
    <col min="15547" max="15547" width="5.7109375" style="247" customWidth="1"/>
    <col min="15548" max="15548" width="4.7109375" style="247" customWidth="1"/>
    <col min="15549" max="15549" width="4.42578125" style="247" customWidth="1"/>
    <col min="15550" max="15553" width="0" style="247" hidden="1" customWidth="1"/>
    <col min="15554" max="15554" width="5.85546875" style="247" customWidth="1"/>
    <col min="15555" max="15555" width="5.42578125" style="247" customWidth="1"/>
    <col min="15556" max="15556" width="5.28515625" style="247" customWidth="1"/>
    <col min="15557" max="15557" width="4.85546875" style="247" customWidth="1"/>
    <col min="15558" max="15569" width="0" style="247" hidden="1" customWidth="1"/>
    <col min="15570" max="15570" width="5.85546875" style="247" customWidth="1"/>
    <col min="15571" max="15571" width="5.42578125" style="247" customWidth="1"/>
    <col min="15572" max="15572" width="5.140625" style="247" customWidth="1"/>
    <col min="15573" max="15573" width="4.140625" style="247" customWidth="1"/>
    <col min="15574" max="15574" width="6.140625" style="247" customWidth="1"/>
    <col min="15575" max="15576" width="5.5703125" style="247" customWidth="1"/>
    <col min="15577" max="15577" width="4.42578125" style="247" customWidth="1"/>
    <col min="15578" max="15589" width="0" style="247" hidden="1" customWidth="1"/>
    <col min="15590" max="15590" width="7.5703125" style="247" customWidth="1"/>
    <col min="15591" max="15591" width="6.42578125" style="247" customWidth="1"/>
    <col min="15592" max="15592" width="5.42578125" style="247" customWidth="1"/>
    <col min="15593" max="15593" width="5.140625" style="247" customWidth="1"/>
    <col min="15594" max="15594" width="5.7109375" style="247" customWidth="1"/>
    <col min="15595" max="15595" width="5.42578125" style="247" customWidth="1"/>
    <col min="15596" max="15596" width="4.5703125" style="247" customWidth="1"/>
    <col min="15597" max="15597" width="5.42578125" style="247" customWidth="1"/>
    <col min="15598" max="15600" width="5.85546875" style="247" customWidth="1"/>
    <col min="15601" max="15601" width="4.42578125" style="247" customWidth="1"/>
    <col min="15602" max="15616" width="0" style="247" hidden="1" customWidth="1"/>
    <col min="15617" max="15617" width="9.140625" style="247" customWidth="1"/>
    <col min="15618" max="15762" width="9.140625" style="247"/>
    <col min="15763" max="15763" width="3.140625" style="247" customWidth="1"/>
    <col min="15764" max="15764" width="12.28515625" style="247" customWidth="1"/>
    <col min="15765" max="15765" width="34.85546875" style="247" customWidth="1"/>
    <col min="15766" max="15766" width="8.42578125" style="247" customWidth="1"/>
    <col min="15767" max="15767" width="8.28515625" style="247" customWidth="1"/>
    <col min="15768" max="15768" width="9.42578125" style="247" customWidth="1"/>
    <col min="15769" max="15769" width="8.28515625" style="247" customWidth="1"/>
    <col min="15770" max="15772" width="6.42578125" style="247" customWidth="1"/>
    <col min="15773" max="15773" width="7.140625" style="247" customWidth="1"/>
    <col min="15774" max="15774" width="4.5703125" style="247" customWidth="1"/>
    <col min="15775" max="15775" width="6.7109375" style="247" customWidth="1"/>
    <col min="15776" max="15776" width="6.85546875" style="247" customWidth="1"/>
    <col min="15777" max="15777" width="6.28515625" style="247" customWidth="1"/>
    <col min="15778" max="15778" width="4" style="247" customWidth="1"/>
    <col min="15779" max="15779" width="7.28515625" style="247" customWidth="1"/>
    <col min="15780" max="15780" width="7.5703125" style="247" customWidth="1"/>
    <col min="15781" max="15781" width="6" style="247" customWidth="1"/>
    <col min="15782" max="15782" width="4.7109375" style="247" customWidth="1"/>
    <col min="15783" max="15783" width="5.42578125" style="247" customWidth="1"/>
    <col min="15784" max="15784" width="5.7109375" style="247" customWidth="1"/>
    <col min="15785" max="15785" width="5.85546875" style="247" customWidth="1"/>
    <col min="15786" max="15786" width="5.7109375" style="247" customWidth="1"/>
    <col min="15787" max="15797" width="0" style="247" hidden="1" customWidth="1"/>
    <col min="15798" max="15798" width="5.85546875" style="247" customWidth="1"/>
    <col min="15799" max="15799" width="5.7109375" style="247" customWidth="1"/>
    <col min="15800" max="15800" width="5" style="247" customWidth="1"/>
    <col min="15801" max="15801" width="4.140625" style="247" customWidth="1"/>
    <col min="15802" max="15802" width="5.85546875" style="247" customWidth="1"/>
    <col min="15803" max="15803" width="5.7109375" style="247" customWidth="1"/>
    <col min="15804" max="15804" width="4.7109375" style="247" customWidth="1"/>
    <col min="15805" max="15805" width="4.42578125" style="247" customWidth="1"/>
    <col min="15806" max="15809" width="0" style="247" hidden="1" customWidth="1"/>
    <col min="15810" max="15810" width="5.85546875" style="247" customWidth="1"/>
    <col min="15811" max="15811" width="5.42578125" style="247" customWidth="1"/>
    <col min="15812" max="15812" width="5.28515625" style="247" customWidth="1"/>
    <col min="15813" max="15813" width="4.85546875" style="247" customWidth="1"/>
    <col min="15814" max="15825" width="0" style="247" hidden="1" customWidth="1"/>
    <col min="15826" max="15826" width="5.85546875" style="247" customWidth="1"/>
    <col min="15827" max="15827" width="5.42578125" style="247" customWidth="1"/>
    <col min="15828" max="15828" width="5.140625" style="247" customWidth="1"/>
    <col min="15829" max="15829" width="4.140625" style="247" customWidth="1"/>
    <col min="15830" max="15830" width="6.140625" style="247" customWidth="1"/>
    <col min="15831" max="15832" width="5.5703125" style="247" customWidth="1"/>
    <col min="15833" max="15833" width="4.42578125" style="247" customWidth="1"/>
    <col min="15834" max="15845" width="0" style="247" hidden="1" customWidth="1"/>
    <col min="15846" max="15846" width="7.5703125" style="247" customWidth="1"/>
    <col min="15847" max="15847" width="6.42578125" style="247" customWidth="1"/>
    <col min="15848" max="15848" width="5.42578125" style="247" customWidth="1"/>
    <col min="15849" max="15849" width="5.140625" style="247" customWidth="1"/>
    <col min="15850" max="15850" width="5.7109375" style="247" customWidth="1"/>
    <col min="15851" max="15851" width="5.42578125" style="247" customWidth="1"/>
    <col min="15852" max="15852" width="4.5703125" style="247" customWidth="1"/>
    <col min="15853" max="15853" width="5.42578125" style="247" customWidth="1"/>
    <col min="15854" max="15856" width="5.85546875" style="247" customWidth="1"/>
    <col min="15857" max="15857" width="4.42578125" style="247" customWidth="1"/>
    <col min="15858" max="15872" width="0" style="247" hidden="1" customWidth="1"/>
    <col min="15873" max="15873" width="9.140625" style="247" customWidth="1"/>
    <col min="15874" max="16018" width="9.140625" style="247"/>
    <col min="16019" max="16019" width="3.140625" style="247" customWidth="1"/>
    <col min="16020" max="16020" width="12.28515625" style="247" customWidth="1"/>
    <col min="16021" max="16021" width="34.85546875" style="247" customWidth="1"/>
    <col min="16022" max="16022" width="8.42578125" style="247" customWidth="1"/>
    <col min="16023" max="16023" width="8.28515625" style="247" customWidth="1"/>
    <col min="16024" max="16024" width="9.42578125" style="247" customWidth="1"/>
    <col min="16025" max="16025" width="8.28515625" style="247" customWidth="1"/>
    <col min="16026" max="16028" width="6.42578125" style="247" customWidth="1"/>
    <col min="16029" max="16029" width="7.140625" style="247" customWidth="1"/>
    <col min="16030" max="16030" width="4.5703125" style="247" customWidth="1"/>
    <col min="16031" max="16031" width="6.7109375" style="247" customWidth="1"/>
    <col min="16032" max="16032" width="6.85546875" style="247" customWidth="1"/>
    <col min="16033" max="16033" width="6.28515625" style="247" customWidth="1"/>
    <col min="16034" max="16034" width="4" style="247" customWidth="1"/>
    <col min="16035" max="16035" width="7.28515625" style="247" customWidth="1"/>
    <col min="16036" max="16036" width="7.5703125" style="247" customWidth="1"/>
    <col min="16037" max="16037" width="6" style="247" customWidth="1"/>
    <col min="16038" max="16038" width="4.7109375" style="247" customWidth="1"/>
    <col min="16039" max="16039" width="5.42578125" style="247" customWidth="1"/>
    <col min="16040" max="16040" width="5.7109375" style="247" customWidth="1"/>
    <col min="16041" max="16041" width="5.85546875" style="247" customWidth="1"/>
    <col min="16042" max="16042" width="5.7109375" style="247" customWidth="1"/>
    <col min="16043" max="16053" width="0" style="247" hidden="1" customWidth="1"/>
    <col min="16054" max="16054" width="5.85546875" style="247" customWidth="1"/>
    <col min="16055" max="16055" width="5.7109375" style="247" customWidth="1"/>
    <col min="16056" max="16056" width="5" style="247" customWidth="1"/>
    <col min="16057" max="16057" width="4.140625" style="247" customWidth="1"/>
    <col min="16058" max="16058" width="5.85546875" style="247" customWidth="1"/>
    <col min="16059" max="16059" width="5.7109375" style="247" customWidth="1"/>
    <col min="16060" max="16060" width="4.7109375" style="247" customWidth="1"/>
    <col min="16061" max="16061" width="4.42578125" style="247" customWidth="1"/>
    <col min="16062" max="16065" width="0" style="247" hidden="1" customWidth="1"/>
    <col min="16066" max="16066" width="5.85546875" style="247" customWidth="1"/>
    <col min="16067" max="16067" width="5.42578125" style="247" customWidth="1"/>
    <col min="16068" max="16068" width="5.28515625" style="247" customWidth="1"/>
    <col min="16069" max="16069" width="4.85546875" style="247" customWidth="1"/>
    <col min="16070" max="16081" width="0" style="247" hidden="1" customWidth="1"/>
    <col min="16082" max="16082" width="5.85546875" style="247" customWidth="1"/>
    <col min="16083" max="16083" width="5.42578125" style="247" customWidth="1"/>
    <col min="16084" max="16084" width="5.140625" style="247" customWidth="1"/>
    <col min="16085" max="16085" width="4.140625" style="247" customWidth="1"/>
    <col min="16086" max="16086" width="6.140625" style="247" customWidth="1"/>
    <col min="16087" max="16088" width="5.5703125" style="247" customWidth="1"/>
    <col min="16089" max="16089" width="4.42578125" style="247" customWidth="1"/>
    <col min="16090" max="16101" width="0" style="247" hidden="1" customWidth="1"/>
    <col min="16102" max="16102" width="7.5703125" style="247" customWidth="1"/>
    <col min="16103" max="16103" width="6.42578125" style="247" customWidth="1"/>
    <col min="16104" max="16104" width="5.42578125" style="247" customWidth="1"/>
    <col min="16105" max="16105" width="5.140625" style="247" customWidth="1"/>
    <col min="16106" max="16106" width="5.7109375" style="247" customWidth="1"/>
    <col min="16107" max="16107" width="5.42578125" style="247" customWidth="1"/>
    <col min="16108" max="16108" width="4.5703125" style="247" customWidth="1"/>
    <col min="16109" max="16109" width="5.42578125" style="247" customWidth="1"/>
    <col min="16110" max="16112" width="5.85546875" style="247" customWidth="1"/>
    <col min="16113" max="16113" width="4.42578125" style="247" customWidth="1"/>
    <col min="16114" max="16128" width="0" style="247" hidden="1" customWidth="1"/>
    <col min="16129" max="16129" width="9.140625" style="247" customWidth="1"/>
    <col min="16130" max="16384" width="9.140625" style="247"/>
  </cols>
  <sheetData>
    <row r="1" spans="2:10">
      <c r="I1" s="247" t="s">
        <v>465</v>
      </c>
    </row>
    <row r="2" spans="2:10" ht="23.25" customHeight="1">
      <c r="B2" s="244"/>
      <c r="C2" s="246"/>
      <c r="D2" s="246" t="s">
        <v>551</v>
      </c>
      <c r="E2" s="245"/>
      <c r="F2" s="246"/>
      <c r="G2" s="246"/>
      <c r="H2" s="338"/>
    </row>
    <row r="3" spans="2:10" ht="39" customHeight="1">
      <c r="B3" s="363" t="s">
        <v>179</v>
      </c>
      <c r="C3" s="335"/>
      <c r="D3" s="366" t="s">
        <v>180</v>
      </c>
      <c r="E3" s="369" t="s">
        <v>181</v>
      </c>
      <c r="F3" s="370"/>
      <c r="G3" s="370"/>
      <c r="H3" s="370"/>
      <c r="I3" s="373" t="s">
        <v>530</v>
      </c>
      <c r="J3" s="373" t="s">
        <v>554</v>
      </c>
    </row>
    <row r="4" spans="2:10" ht="48.75" hidden="1" customHeight="1">
      <c r="B4" s="364"/>
      <c r="C4" s="336"/>
      <c r="D4" s="367"/>
      <c r="E4" s="371"/>
      <c r="F4" s="372"/>
      <c r="G4" s="372"/>
      <c r="H4" s="372"/>
      <c r="I4" s="374"/>
      <c r="J4" s="374"/>
    </row>
    <row r="5" spans="2:10" ht="33" customHeight="1">
      <c r="B5" s="365"/>
      <c r="C5" s="337" t="s">
        <v>474</v>
      </c>
      <c r="D5" s="368"/>
      <c r="E5" s="334" t="s">
        <v>511</v>
      </c>
      <c r="F5" s="334" t="s">
        <v>552</v>
      </c>
      <c r="G5" s="339" t="s">
        <v>531</v>
      </c>
      <c r="H5" s="339" t="s">
        <v>553</v>
      </c>
      <c r="I5" s="375"/>
      <c r="J5" s="375"/>
    </row>
    <row r="6" spans="2:10" s="252" customFormat="1" ht="15" customHeight="1">
      <c r="B6" s="248" t="s">
        <v>182</v>
      </c>
      <c r="C6" s="340"/>
      <c r="D6" s="249" t="s">
        <v>183</v>
      </c>
      <c r="E6" s="341">
        <f>SUM(E7:E17)</f>
        <v>0.66351000000000004</v>
      </c>
      <c r="F6" s="251">
        <f>SUM(F7:F17)</f>
        <v>72.211299999999994</v>
      </c>
      <c r="G6" s="251">
        <f t="shared" ref="G6:H6" si="0">SUM(G7:G17)</f>
        <v>0</v>
      </c>
      <c r="H6" s="251">
        <f t="shared" si="0"/>
        <v>0</v>
      </c>
      <c r="I6" s="342">
        <f>H6/F6</f>
        <v>0</v>
      </c>
      <c r="J6" s="342">
        <f>H6-G6</f>
        <v>0</v>
      </c>
    </row>
    <row r="7" spans="2:10" ht="14.25" hidden="1" customHeight="1">
      <c r="B7" s="253"/>
      <c r="C7" s="343"/>
      <c r="D7" s="255" t="s">
        <v>484</v>
      </c>
      <c r="E7" s="309"/>
      <c r="F7" s="237"/>
      <c r="G7" s="237"/>
      <c r="H7" s="344"/>
      <c r="I7" s="342" t="e">
        <f t="shared" ref="I7:I70" si="1">H7/F7</f>
        <v>#DIV/0!</v>
      </c>
      <c r="J7" s="342">
        <f t="shared" ref="J7:J70" si="2">H7-G7</f>
        <v>0</v>
      </c>
    </row>
    <row r="8" spans="2:10" ht="0.75" hidden="1" customHeight="1">
      <c r="B8" s="253"/>
      <c r="C8" s="343"/>
      <c r="D8" s="255" t="s">
        <v>388</v>
      </c>
      <c r="E8" s="309"/>
      <c r="F8" s="237"/>
      <c r="G8" s="237"/>
      <c r="H8" s="344"/>
      <c r="I8" s="342" t="e">
        <f t="shared" si="1"/>
        <v>#DIV/0!</v>
      </c>
      <c r="J8" s="342">
        <f t="shared" si="2"/>
        <v>0</v>
      </c>
    </row>
    <row r="9" spans="2:10" ht="15.75" customHeight="1">
      <c r="B9" s="253"/>
      <c r="C9" s="343">
        <v>1701042113</v>
      </c>
      <c r="D9" s="255" t="s">
        <v>478</v>
      </c>
      <c r="E9" s="237">
        <v>0.66351000000000004</v>
      </c>
      <c r="F9" s="353">
        <v>5.3860000000000001</v>
      </c>
      <c r="G9" s="237"/>
      <c r="H9" s="345"/>
      <c r="I9" s="342">
        <f t="shared" si="1"/>
        <v>0</v>
      </c>
      <c r="J9" s="342">
        <f t="shared" si="2"/>
        <v>0</v>
      </c>
    </row>
    <row r="10" spans="2:10" ht="15.75" customHeight="1">
      <c r="B10" s="253"/>
      <c r="C10" s="343">
        <v>1701051164</v>
      </c>
      <c r="D10" s="255" t="s">
        <v>486</v>
      </c>
      <c r="E10" s="309"/>
      <c r="F10" s="352">
        <v>66.768320000000003</v>
      </c>
      <c r="G10" s="237"/>
      <c r="H10" s="345"/>
      <c r="I10" s="342">
        <f t="shared" si="1"/>
        <v>0</v>
      </c>
      <c r="J10" s="342">
        <f t="shared" si="2"/>
        <v>0</v>
      </c>
    </row>
    <row r="11" spans="2:10" ht="16.5" hidden="1" customHeight="1">
      <c r="B11" s="253"/>
      <c r="C11" s="343">
        <v>1718000337</v>
      </c>
      <c r="D11" s="255" t="s">
        <v>487</v>
      </c>
      <c r="E11" s="309"/>
      <c r="F11" s="345"/>
      <c r="G11" s="237"/>
      <c r="H11" s="345"/>
      <c r="I11" s="342" t="e">
        <f t="shared" si="1"/>
        <v>#DIV/0!</v>
      </c>
      <c r="J11" s="342">
        <f t="shared" si="2"/>
        <v>0</v>
      </c>
    </row>
    <row r="12" spans="2:10" ht="16.5" customHeight="1">
      <c r="B12" s="253"/>
      <c r="C12" s="343">
        <v>1701033158</v>
      </c>
      <c r="D12" s="255" t="s">
        <v>488</v>
      </c>
      <c r="E12" s="309"/>
      <c r="F12" s="353">
        <v>5.6980000000000003E-2</v>
      </c>
      <c r="G12" s="237"/>
      <c r="H12" s="345"/>
      <c r="I12" s="342">
        <f t="shared" si="1"/>
        <v>0</v>
      </c>
      <c r="J12" s="342">
        <f t="shared" si="2"/>
        <v>0</v>
      </c>
    </row>
    <row r="13" spans="2:10" ht="28.5" hidden="1" customHeight="1">
      <c r="B13" s="253"/>
      <c r="C13" s="343">
        <v>1701037466</v>
      </c>
      <c r="D13" s="255" t="s">
        <v>489</v>
      </c>
      <c r="E13" s="309"/>
      <c r="F13" s="345"/>
      <c r="G13" s="237"/>
      <c r="H13" s="345"/>
      <c r="I13" s="342" t="e">
        <f t="shared" si="1"/>
        <v>#DIV/0!</v>
      </c>
      <c r="J13" s="342">
        <f t="shared" si="2"/>
        <v>0</v>
      </c>
    </row>
    <row r="14" spans="2:10" ht="18" hidden="1" customHeight="1">
      <c r="B14" s="253"/>
      <c r="C14" s="343"/>
      <c r="D14" s="255" t="s">
        <v>188</v>
      </c>
      <c r="E14" s="309"/>
      <c r="F14" s="237"/>
      <c r="G14" s="237"/>
      <c r="H14" s="345"/>
      <c r="I14" s="342" t="e">
        <f t="shared" si="1"/>
        <v>#DIV/0!</v>
      </c>
      <c r="J14" s="342">
        <f t="shared" si="2"/>
        <v>0</v>
      </c>
    </row>
    <row r="15" spans="2:10" ht="16.5" hidden="1" customHeight="1">
      <c r="B15" s="253"/>
      <c r="C15" s="343"/>
      <c r="D15" s="255" t="s">
        <v>484</v>
      </c>
      <c r="E15" s="309"/>
      <c r="F15" s="237"/>
      <c r="G15" s="237"/>
      <c r="H15" s="345"/>
      <c r="I15" s="342" t="e">
        <f t="shared" si="1"/>
        <v>#DIV/0!</v>
      </c>
      <c r="J15" s="342">
        <f t="shared" si="2"/>
        <v>0</v>
      </c>
    </row>
    <row r="16" spans="2:10" ht="16.5" hidden="1" customHeight="1">
      <c r="B16" s="253"/>
      <c r="C16" s="343"/>
      <c r="D16" s="255" t="s">
        <v>189</v>
      </c>
      <c r="E16" s="309"/>
      <c r="F16" s="237"/>
      <c r="G16" s="237"/>
      <c r="H16" s="345"/>
      <c r="I16" s="342" t="e">
        <f t="shared" si="1"/>
        <v>#DIV/0!</v>
      </c>
      <c r="J16" s="342">
        <f t="shared" si="2"/>
        <v>0</v>
      </c>
    </row>
    <row r="17" spans="2:10" ht="22.5" hidden="1" customHeight="1">
      <c r="B17" s="253"/>
      <c r="C17" s="343"/>
      <c r="D17" s="255" t="s">
        <v>348</v>
      </c>
      <c r="E17" s="309"/>
      <c r="F17" s="237"/>
      <c r="G17" s="237"/>
      <c r="H17" s="345"/>
      <c r="I17" s="342" t="e">
        <f t="shared" si="1"/>
        <v>#DIV/0!</v>
      </c>
      <c r="J17" s="342">
        <f t="shared" si="2"/>
        <v>0</v>
      </c>
    </row>
    <row r="18" spans="2:10" s="252" customFormat="1" ht="27.75" customHeight="1">
      <c r="B18" s="248" t="s">
        <v>190</v>
      </c>
      <c r="C18" s="340"/>
      <c r="D18" s="249" t="s">
        <v>191</v>
      </c>
      <c r="E18" s="273">
        <f>SUM(E19:E35)</f>
        <v>4473.7330099999999</v>
      </c>
      <c r="F18" s="273">
        <f t="shared" ref="F18:H18" si="3">SUM(F19:F35)</f>
        <v>7647.8677699999998</v>
      </c>
      <c r="G18" s="273">
        <f t="shared" si="3"/>
        <v>0</v>
      </c>
      <c r="H18" s="273">
        <f t="shared" si="3"/>
        <v>1.81</v>
      </c>
      <c r="I18" s="342">
        <f t="shared" si="1"/>
        <v>2.3666727177214258E-4</v>
      </c>
      <c r="J18" s="342">
        <f t="shared" si="2"/>
        <v>1.81</v>
      </c>
    </row>
    <row r="19" spans="2:10" ht="13.5" hidden="1" customHeight="1">
      <c r="B19" s="253"/>
      <c r="C19" s="343">
        <v>1718002292</v>
      </c>
      <c r="D19" s="253" t="s">
        <v>192</v>
      </c>
      <c r="E19" s="237"/>
      <c r="F19" s="237"/>
      <c r="G19" s="237"/>
      <c r="H19" s="344"/>
      <c r="I19" s="342"/>
      <c r="J19" s="342">
        <f t="shared" si="2"/>
        <v>0</v>
      </c>
    </row>
    <row r="20" spans="2:10" ht="12.75" customHeight="1">
      <c r="B20" s="253"/>
      <c r="C20" s="355" t="s">
        <v>557</v>
      </c>
      <c r="D20" s="255" t="s">
        <v>558</v>
      </c>
      <c r="E20" s="309"/>
      <c r="F20" s="353">
        <v>0.33800000000000002</v>
      </c>
      <c r="G20" s="237"/>
      <c r="H20" s="344">
        <v>1.81</v>
      </c>
      <c r="I20" s="342">
        <f t="shared" si="1"/>
        <v>5.3550295857988166</v>
      </c>
      <c r="J20" s="342">
        <f t="shared" si="2"/>
        <v>1.81</v>
      </c>
    </row>
    <row r="21" spans="2:10" ht="12" hidden="1" customHeight="1">
      <c r="B21" s="253"/>
      <c r="C21" s="343">
        <v>1712001334</v>
      </c>
      <c r="D21" s="255" t="s">
        <v>479</v>
      </c>
      <c r="E21" s="309"/>
      <c r="F21" s="237"/>
      <c r="G21" s="237"/>
      <c r="H21" s="344"/>
      <c r="I21" s="342" t="e">
        <f t="shared" si="1"/>
        <v>#DIV/0!</v>
      </c>
      <c r="J21" s="342">
        <f t="shared" si="2"/>
        <v>0</v>
      </c>
    </row>
    <row r="22" spans="2:10" ht="12.75" hidden="1" customHeight="1">
      <c r="B22" s="253"/>
      <c r="C22" s="343">
        <v>1718001468</v>
      </c>
      <c r="D22" s="253" t="s">
        <v>194</v>
      </c>
      <c r="E22" s="237"/>
      <c r="F22" s="237"/>
      <c r="G22" s="237"/>
      <c r="H22" s="344"/>
      <c r="I22" s="342" t="e">
        <f t="shared" si="1"/>
        <v>#DIV/0!</v>
      </c>
      <c r="J22" s="342">
        <f t="shared" si="2"/>
        <v>0</v>
      </c>
    </row>
    <row r="23" spans="2:10" ht="12.75" hidden="1" customHeight="1">
      <c r="B23" s="253"/>
      <c r="C23" s="343">
        <v>1718001612</v>
      </c>
      <c r="D23" s="253" t="s">
        <v>490</v>
      </c>
      <c r="E23" s="237"/>
      <c r="F23" s="237"/>
      <c r="G23" s="237"/>
      <c r="H23" s="344"/>
      <c r="I23" s="342" t="e">
        <f t="shared" si="1"/>
        <v>#DIV/0!</v>
      </c>
      <c r="J23" s="342">
        <f t="shared" si="2"/>
        <v>0</v>
      </c>
    </row>
    <row r="24" spans="2:10" ht="12.75" hidden="1" customHeight="1">
      <c r="B24" s="253"/>
      <c r="C24" s="346" t="s">
        <v>491</v>
      </c>
      <c r="D24" s="259" t="s">
        <v>492</v>
      </c>
      <c r="E24" s="237"/>
      <c r="F24" s="237"/>
      <c r="G24" s="237"/>
      <c r="H24" s="344"/>
      <c r="I24" s="342" t="e">
        <f t="shared" si="1"/>
        <v>#DIV/0!</v>
      </c>
      <c r="J24" s="342">
        <f t="shared" si="2"/>
        <v>0</v>
      </c>
    </row>
    <row r="25" spans="2:10" ht="12" customHeight="1">
      <c r="B25" s="253"/>
      <c r="C25" s="343">
        <v>1718002366</v>
      </c>
      <c r="D25" s="255" t="s">
        <v>349</v>
      </c>
      <c r="E25" s="237">
        <v>4473.7330099999999</v>
      </c>
      <c r="F25" s="354">
        <v>7647.5297700000001</v>
      </c>
      <c r="G25" s="237"/>
      <c r="H25" s="344"/>
      <c r="I25" s="342">
        <f t="shared" si="1"/>
        <v>0</v>
      </c>
      <c r="J25" s="342">
        <f t="shared" si="2"/>
        <v>0</v>
      </c>
    </row>
    <row r="26" spans="2:10" ht="12" hidden="1" customHeight="1">
      <c r="B26" s="253"/>
      <c r="C26" s="343"/>
      <c r="D26" s="255" t="s">
        <v>192</v>
      </c>
      <c r="E26" s="309"/>
      <c r="F26" s="237"/>
      <c r="G26" s="237"/>
      <c r="H26" s="344"/>
      <c r="I26" s="342" t="e">
        <f t="shared" si="1"/>
        <v>#DIV/0!</v>
      </c>
      <c r="J26" s="342">
        <f t="shared" si="2"/>
        <v>0</v>
      </c>
    </row>
    <row r="27" spans="2:10" ht="21.75" hidden="1" customHeight="1">
      <c r="B27" s="253"/>
      <c r="C27" s="343">
        <v>1701010288</v>
      </c>
      <c r="D27" s="255" t="s">
        <v>350</v>
      </c>
      <c r="E27" s="237"/>
      <c r="F27" s="237"/>
      <c r="G27" s="237"/>
      <c r="H27" s="344"/>
      <c r="I27" s="342" t="e">
        <f t="shared" si="1"/>
        <v>#DIV/0!</v>
      </c>
      <c r="J27" s="342">
        <f t="shared" si="2"/>
        <v>0</v>
      </c>
    </row>
    <row r="28" spans="2:10" ht="12.75" hidden="1" customHeight="1">
      <c r="B28" s="253"/>
      <c r="C28" s="343"/>
      <c r="D28" s="255" t="s">
        <v>443</v>
      </c>
      <c r="E28" s="309"/>
      <c r="F28" s="237"/>
      <c r="G28" s="237"/>
      <c r="H28" s="344"/>
      <c r="I28" s="342" t="e">
        <f t="shared" si="1"/>
        <v>#DIV/0!</v>
      </c>
      <c r="J28" s="342">
        <f t="shared" si="2"/>
        <v>0</v>
      </c>
    </row>
    <row r="29" spans="2:10" ht="12.75" hidden="1" customHeight="1">
      <c r="B29" s="253"/>
      <c r="C29" s="343">
        <v>1718001820</v>
      </c>
      <c r="D29" s="255" t="s">
        <v>195</v>
      </c>
      <c r="E29" s="309"/>
      <c r="F29" s="237"/>
      <c r="G29" s="237"/>
      <c r="H29" s="344"/>
      <c r="I29" s="342" t="e">
        <f t="shared" si="1"/>
        <v>#DIV/0!</v>
      </c>
      <c r="J29" s="342">
        <f t="shared" si="2"/>
        <v>0</v>
      </c>
    </row>
    <row r="30" spans="2:10" ht="12.75" hidden="1" customHeight="1">
      <c r="B30" s="253"/>
      <c r="C30" s="343">
        <v>1701033729</v>
      </c>
      <c r="D30" s="255" t="s">
        <v>196</v>
      </c>
      <c r="E30" s="309"/>
      <c r="F30" s="237"/>
      <c r="G30" s="237"/>
      <c r="H30" s="344"/>
      <c r="I30" s="342" t="e">
        <f t="shared" si="1"/>
        <v>#DIV/0!</v>
      </c>
      <c r="J30" s="342">
        <f t="shared" si="2"/>
        <v>0</v>
      </c>
    </row>
    <row r="31" spans="2:10" ht="12.75" hidden="1" customHeight="1">
      <c r="B31" s="253"/>
      <c r="C31" s="343"/>
      <c r="D31" s="255" t="s">
        <v>197</v>
      </c>
      <c r="E31" s="309"/>
      <c r="F31" s="237"/>
      <c r="G31" s="237"/>
      <c r="H31" s="344"/>
      <c r="I31" s="342" t="e">
        <f t="shared" si="1"/>
        <v>#DIV/0!</v>
      </c>
      <c r="J31" s="342">
        <f t="shared" si="2"/>
        <v>0</v>
      </c>
    </row>
    <row r="32" spans="2:10" ht="12.75" hidden="1" customHeight="1">
      <c r="B32" s="253"/>
      <c r="C32" s="343"/>
      <c r="D32" s="255" t="s">
        <v>198</v>
      </c>
      <c r="E32" s="309"/>
      <c r="F32" s="237"/>
      <c r="G32" s="237"/>
      <c r="H32" s="344"/>
      <c r="I32" s="342" t="e">
        <f t="shared" si="1"/>
        <v>#DIV/0!</v>
      </c>
      <c r="J32" s="342">
        <f t="shared" si="2"/>
        <v>0</v>
      </c>
    </row>
    <row r="33" spans="2:10" ht="12.75" hidden="1" customHeight="1">
      <c r="B33" s="253"/>
      <c r="C33" s="343"/>
      <c r="D33" s="253" t="s">
        <v>480</v>
      </c>
      <c r="E33" s="237"/>
      <c r="F33" s="237"/>
      <c r="G33" s="237"/>
      <c r="H33" s="344"/>
      <c r="I33" s="342" t="e">
        <f t="shared" si="1"/>
        <v>#DIV/0!</v>
      </c>
      <c r="J33" s="342">
        <f t="shared" si="2"/>
        <v>0</v>
      </c>
    </row>
    <row r="34" spans="2:10" ht="12.75" hidden="1" customHeight="1">
      <c r="B34" s="253"/>
      <c r="C34" s="343"/>
      <c r="D34" s="253" t="s">
        <v>199</v>
      </c>
      <c r="E34" s="237"/>
      <c r="F34" s="237"/>
      <c r="G34" s="237"/>
      <c r="H34" s="344"/>
      <c r="I34" s="342" t="e">
        <f t="shared" si="1"/>
        <v>#DIV/0!</v>
      </c>
      <c r="J34" s="342">
        <f t="shared" si="2"/>
        <v>0</v>
      </c>
    </row>
    <row r="35" spans="2:10" ht="12.75" hidden="1" customHeight="1">
      <c r="B35" s="253"/>
      <c r="C35" s="343">
        <v>1701051164</v>
      </c>
      <c r="D35" s="253" t="s">
        <v>352</v>
      </c>
      <c r="E35" s="237"/>
      <c r="F35" s="237"/>
      <c r="G35" s="237"/>
      <c r="H35" s="344"/>
      <c r="I35" s="342" t="e">
        <f t="shared" si="1"/>
        <v>#DIV/0!</v>
      </c>
      <c r="J35" s="342">
        <f t="shared" si="2"/>
        <v>0</v>
      </c>
    </row>
    <row r="36" spans="2:10" s="252" customFormat="1" ht="29.25" customHeight="1">
      <c r="B36" s="248" t="s">
        <v>200</v>
      </c>
      <c r="C36" s="340"/>
      <c r="D36" s="249" t="s">
        <v>201</v>
      </c>
      <c r="E36" s="258">
        <f>SUM(E38:E75)</f>
        <v>782.20159999999998</v>
      </c>
      <c r="F36" s="258">
        <f>SUM(F38:F75)</f>
        <v>734.82410000000004</v>
      </c>
      <c r="G36" s="258">
        <f>SUM(G38:G75)</f>
        <v>1168.6852100000001</v>
      </c>
      <c r="H36" s="258">
        <f>SUM(H38:H75)</f>
        <v>516.87808000000007</v>
      </c>
      <c r="I36" s="342">
        <f t="shared" si="1"/>
        <v>0.70340382140433344</v>
      </c>
      <c r="J36" s="342">
        <f t="shared" si="2"/>
        <v>-651.80713000000003</v>
      </c>
    </row>
    <row r="37" spans="2:10" s="260" customFormat="1" ht="12.6" customHeight="1">
      <c r="B37" s="248"/>
      <c r="C37" s="340"/>
      <c r="D37" s="249" t="s">
        <v>202</v>
      </c>
      <c r="E37" s="273">
        <f>SUM(E39:E62)</f>
        <v>2.5158499999999999</v>
      </c>
      <c r="F37" s="273">
        <f t="shared" ref="F37:H37" si="4">SUM(F39:F62)</f>
        <v>2.9088799999999999</v>
      </c>
      <c r="G37" s="273">
        <f t="shared" si="4"/>
        <v>420.61075</v>
      </c>
      <c r="H37" s="273">
        <f t="shared" si="4"/>
        <v>4.1832399999999996</v>
      </c>
      <c r="I37" s="342">
        <f t="shared" si="1"/>
        <v>1.4380930117433512</v>
      </c>
      <c r="J37" s="342">
        <f t="shared" si="2"/>
        <v>-416.42750999999998</v>
      </c>
    </row>
    <row r="38" spans="2:10" ht="13.9" hidden="1" customHeight="1">
      <c r="B38" s="253"/>
      <c r="C38" s="347" t="s">
        <v>520</v>
      </c>
      <c r="D38" s="255" t="s">
        <v>203</v>
      </c>
      <c r="E38" s="309"/>
      <c r="F38" s="237"/>
      <c r="G38" s="237"/>
      <c r="H38" s="344"/>
      <c r="I38" s="342"/>
      <c r="J38" s="342">
        <f t="shared" si="2"/>
        <v>0</v>
      </c>
    </row>
    <row r="39" spans="2:10" ht="14.45" customHeight="1">
      <c r="B39" s="253"/>
      <c r="C39" s="343"/>
      <c r="D39" s="261" t="s">
        <v>555</v>
      </c>
      <c r="E39" s="309"/>
      <c r="F39" s="354">
        <v>2.2781400000000001</v>
      </c>
      <c r="G39" s="237"/>
      <c r="H39" s="344">
        <v>2.8875000000000002</v>
      </c>
      <c r="I39" s="342">
        <f t="shared" si="1"/>
        <v>1.2674813663778346</v>
      </c>
      <c r="J39" s="342">
        <f t="shared" si="2"/>
        <v>2.8875000000000002</v>
      </c>
    </row>
    <row r="40" spans="2:10" ht="12.75" hidden="1" customHeight="1">
      <c r="B40" s="253"/>
      <c r="C40" s="343"/>
      <c r="D40" s="255" t="s">
        <v>205</v>
      </c>
      <c r="E40" s="309"/>
      <c r="F40" s="237"/>
      <c r="G40" s="237"/>
      <c r="H40" s="344"/>
      <c r="I40" s="342" t="e">
        <f t="shared" si="1"/>
        <v>#DIV/0!</v>
      </c>
      <c r="J40" s="342">
        <f t="shared" si="2"/>
        <v>0</v>
      </c>
    </row>
    <row r="41" spans="2:10" ht="12.75" hidden="1" customHeight="1">
      <c r="B41" s="253"/>
      <c r="C41" s="343"/>
      <c r="D41" s="253" t="s">
        <v>206</v>
      </c>
      <c r="E41" s="237"/>
      <c r="F41" s="237"/>
      <c r="G41" s="237"/>
      <c r="H41" s="344"/>
      <c r="I41" s="342" t="e">
        <f t="shared" si="1"/>
        <v>#DIV/0!</v>
      </c>
      <c r="J41" s="342">
        <f t="shared" si="2"/>
        <v>0</v>
      </c>
    </row>
    <row r="42" spans="2:10" ht="13.5" hidden="1" customHeight="1">
      <c r="B42" s="253"/>
      <c r="C42" s="346" t="s">
        <v>493</v>
      </c>
      <c r="D42" s="261" t="s">
        <v>494</v>
      </c>
      <c r="E42" s="237"/>
      <c r="F42" s="237"/>
      <c r="G42" s="237"/>
      <c r="H42" s="344"/>
      <c r="I42" s="342" t="e">
        <f t="shared" si="1"/>
        <v>#DIV/0!</v>
      </c>
      <c r="J42" s="342">
        <f t="shared" si="2"/>
        <v>0</v>
      </c>
    </row>
    <row r="43" spans="2:10" ht="13.5" hidden="1" customHeight="1">
      <c r="B43" s="253"/>
      <c r="C43" s="346"/>
      <c r="D43" s="261" t="s">
        <v>532</v>
      </c>
      <c r="E43" s="237"/>
      <c r="F43" s="237"/>
      <c r="G43" s="237"/>
      <c r="H43" s="344"/>
      <c r="I43" s="342" t="e">
        <f t="shared" si="1"/>
        <v>#DIV/0!</v>
      </c>
      <c r="J43" s="342">
        <f t="shared" si="2"/>
        <v>0</v>
      </c>
    </row>
    <row r="44" spans="2:10" ht="13.5" hidden="1" customHeight="1">
      <c r="B44" s="253"/>
      <c r="C44" s="346"/>
      <c r="D44" s="261" t="s">
        <v>495</v>
      </c>
      <c r="E44" s="237"/>
      <c r="F44" s="237"/>
      <c r="G44" s="237"/>
      <c r="H44" s="344"/>
      <c r="I44" s="342" t="e">
        <f t="shared" si="1"/>
        <v>#DIV/0!</v>
      </c>
      <c r="J44" s="342">
        <f t="shared" si="2"/>
        <v>0</v>
      </c>
    </row>
    <row r="45" spans="2:10" ht="13.5" customHeight="1">
      <c r="B45" s="253"/>
      <c r="C45" s="347" t="s">
        <v>533</v>
      </c>
      <c r="D45" s="261" t="s">
        <v>496</v>
      </c>
      <c r="E45" s="237"/>
      <c r="F45" s="237"/>
      <c r="G45" s="237"/>
      <c r="H45" s="344">
        <v>0.23100000000000001</v>
      </c>
      <c r="I45" s="342"/>
      <c r="J45" s="342">
        <f t="shared" si="2"/>
        <v>0.23100000000000001</v>
      </c>
    </row>
    <row r="46" spans="2:10" ht="13.5" hidden="1" customHeight="1">
      <c r="B46" s="253"/>
      <c r="C46" s="348" t="s">
        <v>534</v>
      </c>
      <c r="D46" s="261" t="s">
        <v>497</v>
      </c>
      <c r="E46" s="237"/>
      <c r="F46" s="344"/>
      <c r="G46" s="237"/>
      <c r="H46" s="344"/>
      <c r="I46" s="342" t="e">
        <f t="shared" si="1"/>
        <v>#DIV/0!</v>
      </c>
      <c r="J46" s="342">
        <f t="shared" si="2"/>
        <v>0</v>
      </c>
    </row>
    <row r="47" spans="2:10" ht="13.5" hidden="1" customHeight="1">
      <c r="B47" s="253"/>
      <c r="C47" s="347" t="s">
        <v>535</v>
      </c>
      <c r="D47" s="253" t="s">
        <v>498</v>
      </c>
      <c r="E47" s="237"/>
      <c r="F47" s="237"/>
      <c r="G47" s="237"/>
      <c r="H47" s="349"/>
      <c r="I47" s="342" t="e">
        <f t="shared" si="1"/>
        <v>#DIV/0!</v>
      </c>
      <c r="J47" s="342">
        <f t="shared" si="2"/>
        <v>0</v>
      </c>
    </row>
    <row r="48" spans="2:10" ht="12.75" hidden="1" customHeight="1">
      <c r="B48" s="253"/>
      <c r="C48" s="347" t="s">
        <v>536</v>
      </c>
      <c r="D48" s="253" t="s">
        <v>499</v>
      </c>
      <c r="E48" s="237"/>
      <c r="F48" s="237"/>
      <c r="G48" s="237"/>
      <c r="H48" s="344"/>
      <c r="I48" s="342" t="e">
        <f t="shared" si="1"/>
        <v>#DIV/0!</v>
      </c>
      <c r="J48" s="342">
        <f t="shared" si="2"/>
        <v>0</v>
      </c>
    </row>
    <row r="49" spans="2:10" ht="12.75" hidden="1" customHeight="1">
      <c r="B49" s="253"/>
      <c r="C49" s="343"/>
      <c r="D49" s="253" t="s">
        <v>211</v>
      </c>
      <c r="E49" s="237"/>
      <c r="F49" s="237"/>
      <c r="G49" s="237"/>
      <c r="H49" s="344"/>
      <c r="I49" s="342" t="e">
        <f t="shared" si="1"/>
        <v>#DIV/0!</v>
      </c>
      <c r="J49" s="342">
        <f t="shared" si="2"/>
        <v>0</v>
      </c>
    </row>
    <row r="50" spans="2:10" ht="12.75" hidden="1" customHeight="1">
      <c r="B50" s="253"/>
      <c r="C50" s="347" t="s">
        <v>537</v>
      </c>
      <c r="D50" s="253" t="s">
        <v>500</v>
      </c>
      <c r="E50" s="237"/>
      <c r="F50" s="237"/>
      <c r="G50" s="237"/>
      <c r="H50" s="344"/>
      <c r="I50" s="342" t="e">
        <f t="shared" si="1"/>
        <v>#DIV/0!</v>
      </c>
      <c r="J50" s="342">
        <f t="shared" si="2"/>
        <v>0</v>
      </c>
    </row>
    <row r="51" spans="2:10" ht="12.75" hidden="1" customHeight="1">
      <c r="B51" s="253"/>
      <c r="C51" s="343"/>
      <c r="D51" s="253" t="s">
        <v>213</v>
      </c>
      <c r="E51" s="237"/>
      <c r="F51" s="237"/>
      <c r="G51" s="237"/>
      <c r="H51" s="344"/>
      <c r="I51" s="342" t="e">
        <f t="shared" si="1"/>
        <v>#DIV/0!</v>
      </c>
      <c r="J51" s="342">
        <f t="shared" si="2"/>
        <v>0</v>
      </c>
    </row>
    <row r="52" spans="2:10" ht="12.75" customHeight="1">
      <c r="B52" s="253"/>
      <c r="C52" s="348" t="s">
        <v>538</v>
      </c>
      <c r="D52" s="262" t="s">
        <v>214</v>
      </c>
      <c r="E52" s="237">
        <v>0.63073999999999997</v>
      </c>
      <c r="F52" s="354">
        <v>0.63073999999999997</v>
      </c>
      <c r="G52" s="237">
        <v>0.63073999999999997</v>
      </c>
      <c r="H52" s="344">
        <v>0.63073999999999997</v>
      </c>
      <c r="I52" s="342">
        <f t="shared" si="1"/>
        <v>1</v>
      </c>
      <c r="J52" s="342">
        <f t="shared" si="2"/>
        <v>0</v>
      </c>
    </row>
    <row r="53" spans="2:10" ht="12.75" hidden="1" customHeight="1">
      <c r="B53" s="253"/>
      <c r="C53" s="343"/>
      <c r="D53" s="253" t="s">
        <v>353</v>
      </c>
      <c r="E53" s="237"/>
      <c r="F53" s="344"/>
      <c r="G53" s="237"/>
      <c r="H53" s="344"/>
      <c r="I53" s="342" t="e">
        <f t="shared" si="1"/>
        <v>#DIV/0!</v>
      </c>
      <c r="J53" s="342">
        <f t="shared" si="2"/>
        <v>0</v>
      </c>
    </row>
    <row r="54" spans="2:10" ht="12.75" customHeight="1">
      <c r="B54" s="253"/>
      <c r="C54" s="343">
        <v>1718001524</v>
      </c>
      <c r="D54" s="253" t="s">
        <v>501</v>
      </c>
      <c r="E54" s="237"/>
      <c r="F54" s="344"/>
      <c r="G54" s="237">
        <v>419.98000999999999</v>
      </c>
      <c r="H54" s="344"/>
      <c r="I54" s="342"/>
      <c r="J54" s="342">
        <f t="shared" si="2"/>
        <v>-419.98000999999999</v>
      </c>
    </row>
    <row r="55" spans="2:10" ht="12.75" hidden="1" customHeight="1">
      <c r="B55" s="253"/>
      <c r="C55" s="347" t="s">
        <v>539</v>
      </c>
      <c r="D55" s="253" t="s">
        <v>216</v>
      </c>
      <c r="E55" s="237"/>
      <c r="F55" s="344"/>
      <c r="G55" s="237"/>
      <c r="H55" s="344"/>
      <c r="I55" s="342"/>
      <c r="J55" s="342">
        <f t="shared" si="2"/>
        <v>0</v>
      </c>
    </row>
    <row r="56" spans="2:10" ht="12.75" hidden="1" customHeight="1">
      <c r="B56" s="253"/>
      <c r="C56" s="343"/>
      <c r="D56" s="253" t="s">
        <v>444</v>
      </c>
      <c r="E56" s="237"/>
      <c r="F56" s="344"/>
      <c r="G56" s="237"/>
      <c r="H56" s="344"/>
      <c r="I56" s="342"/>
      <c r="J56" s="342">
        <f t="shared" si="2"/>
        <v>0</v>
      </c>
    </row>
    <row r="57" spans="2:10" ht="12.75" hidden="1" customHeight="1">
      <c r="B57" s="253"/>
      <c r="C57" s="343">
        <v>1718002574</v>
      </c>
      <c r="D57" s="253" t="s">
        <v>445</v>
      </c>
      <c r="E57" s="237"/>
      <c r="F57" s="344"/>
      <c r="G57" s="237"/>
      <c r="H57" s="344"/>
      <c r="I57" s="342"/>
      <c r="J57" s="342">
        <f t="shared" si="2"/>
        <v>0</v>
      </c>
    </row>
    <row r="58" spans="2:10" ht="12.75" hidden="1" customHeight="1">
      <c r="B58" s="253"/>
      <c r="C58" s="343"/>
      <c r="D58" s="262" t="s">
        <v>217</v>
      </c>
      <c r="E58" s="237"/>
      <c r="F58" s="344"/>
      <c r="G58" s="237"/>
      <c r="H58" s="344"/>
      <c r="I58" s="342"/>
      <c r="J58" s="342">
        <f t="shared" si="2"/>
        <v>0</v>
      </c>
    </row>
    <row r="59" spans="2:10" ht="12.75" customHeight="1">
      <c r="B59" s="253"/>
      <c r="C59" s="348" t="s">
        <v>540</v>
      </c>
      <c r="D59" s="262" t="s">
        <v>444</v>
      </c>
      <c r="E59" s="237"/>
      <c r="F59" s="344"/>
      <c r="G59" s="237"/>
      <c r="H59" s="344">
        <v>0.434</v>
      </c>
      <c r="I59" s="342"/>
      <c r="J59" s="342">
        <f t="shared" si="2"/>
        <v>0.434</v>
      </c>
    </row>
    <row r="60" spans="2:10" ht="12.75" customHeight="1">
      <c r="B60" s="253"/>
      <c r="C60" s="348" t="s">
        <v>541</v>
      </c>
      <c r="D60" s="253" t="s">
        <v>502</v>
      </c>
      <c r="E60" s="237">
        <v>1.8851100000000001</v>
      </c>
      <c r="F60" s="344"/>
      <c r="G60" s="237"/>
      <c r="H60" s="344"/>
      <c r="I60" s="342"/>
      <c r="J60" s="342">
        <f t="shared" si="2"/>
        <v>0</v>
      </c>
    </row>
    <row r="61" spans="2:10" ht="12" hidden="1" customHeight="1">
      <c r="B61" s="253"/>
      <c r="C61" s="343"/>
      <c r="D61" s="253" t="s">
        <v>219</v>
      </c>
      <c r="E61" s="237"/>
      <c r="F61" s="344"/>
      <c r="G61" s="237"/>
      <c r="H61" s="344"/>
      <c r="I61" s="342" t="e">
        <f t="shared" si="1"/>
        <v>#DIV/0!</v>
      </c>
      <c r="J61" s="342">
        <f t="shared" si="2"/>
        <v>0</v>
      </c>
    </row>
    <row r="62" spans="2:10" ht="12.75" hidden="1" customHeight="1">
      <c r="B62" s="253"/>
      <c r="C62" s="343"/>
      <c r="D62" s="262" t="s">
        <v>220</v>
      </c>
      <c r="E62" s="237"/>
      <c r="F62" s="344"/>
      <c r="G62" s="237"/>
      <c r="H62" s="344"/>
      <c r="I62" s="342" t="e">
        <f t="shared" si="1"/>
        <v>#DIV/0!</v>
      </c>
      <c r="J62" s="342">
        <f t="shared" si="2"/>
        <v>0</v>
      </c>
    </row>
    <row r="63" spans="2:10" ht="15.75" customHeight="1">
      <c r="B63" s="253"/>
      <c r="C63" s="343">
        <v>1718002447</v>
      </c>
      <c r="D63" s="253" t="s">
        <v>355</v>
      </c>
      <c r="E63" s="237">
        <v>188.76393999999999</v>
      </c>
      <c r="F63" s="354">
        <v>221.14294000000001</v>
      </c>
      <c r="G63" s="237">
        <v>237.48393999999999</v>
      </c>
      <c r="H63" s="344">
        <v>244.88394</v>
      </c>
      <c r="I63" s="342">
        <f t="shared" si="1"/>
        <v>1.1073559029286668</v>
      </c>
      <c r="J63" s="342">
        <f t="shared" si="2"/>
        <v>7.4000000000000057</v>
      </c>
    </row>
    <row r="64" spans="2:10">
      <c r="B64" s="253"/>
      <c r="C64" s="343">
        <v>1718002479</v>
      </c>
      <c r="D64" s="255" t="s">
        <v>446</v>
      </c>
      <c r="E64" s="237">
        <v>15.124029999999999</v>
      </c>
      <c r="F64" s="354">
        <v>15.124029999999999</v>
      </c>
      <c r="G64" s="237"/>
      <c r="H64" s="344"/>
      <c r="I64" s="342">
        <f t="shared" si="1"/>
        <v>0</v>
      </c>
      <c r="J64" s="342">
        <f t="shared" si="2"/>
        <v>0</v>
      </c>
    </row>
    <row r="65" spans="2:10" ht="15.75" customHeight="1">
      <c r="B65" s="253"/>
      <c r="C65" s="343">
        <v>1718002091</v>
      </c>
      <c r="D65" s="253" t="s">
        <v>356</v>
      </c>
      <c r="E65" s="237">
        <v>181.04791</v>
      </c>
      <c r="F65" s="354">
        <v>82.645899999999997</v>
      </c>
      <c r="G65" s="237">
        <v>10.66516</v>
      </c>
      <c r="H65" s="344"/>
      <c r="I65" s="342">
        <f t="shared" si="1"/>
        <v>0</v>
      </c>
      <c r="J65" s="342">
        <f t="shared" si="2"/>
        <v>-10.66516</v>
      </c>
    </row>
    <row r="66" spans="2:10" ht="13.5" hidden="1" customHeight="1">
      <c r="B66" s="253"/>
      <c r="C66" s="343"/>
      <c r="D66" s="255" t="s">
        <v>447</v>
      </c>
      <c r="E66" s="237"/>
      <c r="F66" s="344"/>
      <c r="G66" s="237"/>
      <c r="H66" s="344"/>
      <c r="I66" s="342"/>
      <c r="J66" s="342">
        <f t="shared" si="2"/>
        <v>0</v>
      </c>
    </row>
    <row r="67" spans="2:10" ht="13.5" hidden="1" customHeight="1">
      <c r="B67" s="253"/>
      <c r="C67" s="343"/>
      <c r="D67" s="255" t="s">
        <v>357</v>
      </c>
      <c r="E67" s="237"/>
      <c r="F67" s="344"/>
      <c r="G67" s="237"/>
      <c r="H67" s="344"/>
      <c r="I67" s="342"/>
      <c r="J67" s="342">
        <f t="shared" si="2"/>
        <v>0</v>
      </c>
    </row>
    <row r="68" spans="2:10" ht="13.5" customHeight="1">
      <c r="B68" s="253"/>
      <c r="C68" s="343">
        <v>1718001877</v>
      </c>
      <c r="D68" s="255" t="s">
        <v>448</v>
      </c>
      <c r="E68" s="237">
        <v>5.7290000000000001</v>
      </c>
      <c r="F68" s="344"/>
      <c r="G68" s="237"/>
      <c r="H68" s="344"/>
      <c r="I68" s="342"/>
      <c r="J68" s="342">
        <f t="shared" si="2"/>
        <v>0</v>
      </c>
    </row>
    <row r="69" spans="2:10" ht="13.5" customHeight="1">
      <c r="B69" s="253"/>
      <c r="C69" s="343">
        <v>1718001901</v>
      </c>
      <c r="D69" s="255" t="s">
        <v>221</v>
      </c>
      <c r="E69" s="237">
        <v>16.562999999999999</v>
      </c>
      <c r="F69" s="354">
        <v>52.703000000000003</v>
      </c>
      <c r="G69" s="237">
        <v>46.45946</v>
      </c>
      <c r="H69" s="344">
        <v>14.451169999999999</v>
      </c>
      <c r="I69" s="342">
        <f t="shared" si="1"/>
        <v>0.27420014040946433</v>
      </c>
      <c r="J69" s="342">
        <f t="shared" si="2"/>
        <v>-32.008290000000002</v>
      </c>
    </row>
    <row r="70" spans="2:10" ht="12.75" customHeight="1">
      <c r="B70" s="253"/>
      <c r="C70" s="348" t="s">
        <v>476</v>
      </c>
      <c r="D70" s="255" t="s">
        <v>358</v>
      </c>
      <c r="E70" s="237">
        <v>114.77934</v>
      </c>
      <c r="F70" s="354">
        <v>27.867360000000001</v>
      </c>
      <c r="G70" s="237">
        <v>16.85736</v>
      </c>
      <c r="H70" s="344"/>
      <c r="I70" s="342">
        <f t="shared" si="1"/>
        <v>0</v>
      </c>
      <c r="J70" s="342">
        <f t="shared" si="2"/>
        <v>-16.85736</v>
      </c>
    </row>
    <row r="71" spans="2:10" ht="12.75" customHeight="1">
      <c r="B71" s="253"/>
      <c r="C71" s="343">
        <v>1718001884</v>
      </c>
      <c r="D71" s="255" t="s">
        <v>222</v>
      </c>
      <c r="E71" s="237">
        <v>126.4862</v>
      </c>
      <c r="F71" s="354">
        <v>158.78599</v>
      </c>
      <c r="G71" s="237">
        <v>155.47654</v>
      </c>
      <c r="H71" s="344">
        <v>137.72173000000001</v>
      </c>
      <c r="I71" s="342">
        <f t="shared" ref="I71:I75" si="5">H71/F71</f>
        <v>0.86734182278927763</v>
      </c>
      <c r="J71" s="342">
        <f t="shared" ref="J71:J122" si="6">H71-G71</f>
        <v>-17.754809999999992</v>
      </c>
    </row>
    <row r="72" spans="2:10" ht="12.75" customHeight="1">
      <c r="B72" s="253"/>
      <c r="C72" s="343"/>
      <c r="D72" s="255" t="s">
        <v>359</v>
      </c>
      <c r="E72" s="237">
        <v>2.61808</v>
      </c>
      <c r="F72" s="344"/>
      <c r="G72" s="237"/>
      <c r="H72" s="344"/>
      <c r="I72" s="342"/>
      <c r="J72" s="342">
        <f t="shared" si="6"/>
        <v>0</v>
      </c>
    </row>
    <row r="73" spans="2:10" hidden="1">
      <c r="B73" s="253"/>
      <c r="C73" s="343">
        <v>1718002084</v>
      </c>
      <c r="D73" s="255" t="s">
        <v>266</v>
      </c>
      <c r="E73" s="237"/>
      <c r="F73" s="344"/>
      <c r="G73" s="237"/>
      <c r="H73" s="344"/>
      <c r="I73" s="342"/>
      <c r="J73" s="342">
        <f t="shared" si="6"/>
        <v>0</v>
      </c>
    </row>
    <row r="74" spans="2:10" ht="12" customHeight="1">
      <c r="B74" s="253"/>
      <c r="C74" s="343">
        <v>1718002060</v>
      </c>
      <c r="D74" s="255" t="s">
        <v>503</v>
      </c>
      <c r="E74" s="237">
        <v>8.07</v>
      </c>
      <c r="F74" s="344"/>
      <c r="G74" s="237"/>
      <c r="H74" s="344"/>
      <c r="I74" s="342"/>
      <c r="J74" s="342">
        <f t="shared" si="6"/>
        <v>0</v>
      </c>
    </row>
    <row r="75" spans="2:10" ht="12.75" customHeight="1">
      <c r="B75" s="253"/>
      <c r="C75" s="343">
        <v>1718002694</v>
      </c>
      <c r="D75" s="253" t="s">
        <v>360</v>
      </c>
      <c r="E75" s="237">
        <v>120.50425</v>
      </c>
      <c r="F75" s="354">
        <v>173.64599999999999</v>
      </c>
      <c r="G75" s="237">
        <v>281.13200000000001</v>
      </c>
      <c r="H75" s="344">
        <v>115.63800000000001</v>
      </c>
      <c r="I75" s="342">
        <f t="shared" si="5"/>
        <v>0.66594105248609248</v>
      </c>
      <c r="J75" s="342">
        <f t="shared" si="6"/>
        <v>-165.494</v>
      </c>
    </row>
    <row r="76" spans="2:10" s="252" customFormat="1">
      <c r="B76" s="248" t="s">
        <v>231</v>
      </c>
      <c r="C76" s="340"/>
      <c r="D76" s="249" t="s">
        <v>232</v>
      </c>
      <c r="E76" s="273">
        <f>SUM(E77:E81)</f>
        <v>4536.8186500000002</v>
      </c>
      <c r="F76" s="258">
        <f>SUM(F77:F81)</f>
        <v>6256.6876300000004</v>
      </c>
      <c r="G76" s="258">
        <f>SUM(G77:G81)</f>
        <v>0</v>
      </c>
      <c r="H76" s="258">
        <f>SUM(H77:H81)</f>
        <v>0</v>
      </c>
      <c r="I76" s="342">
        <f t="shared" ref="I76:I122" si="7">H76/F76</f>
        <v>0</v>
      </c>
      <c r="J76" s="342">
        <f t="shared" si="6"/>
        <v>0</v>
      </c>
    </row>
    <row r="77" spans="2:10">
      <c r="B77" s="253"/>
      <c r="C77" s="346" t="s">
        <v>504</v>
      </c>
      <c r="D77" s="253" t="s">
        <v>361</v>
      </c>
      <c r="E77" s="237">
        <v>13.439</v>
      </c>
      <c r="F77" s="353">
        <v>13.439</v>
      </c>
      <c r="G77" s="237"/>
      <c r="H77" s="345"/>
      <c r="I77" s="342">
        <f t="shared" si="7"/>
        <v>0</v>
      </c>
      <c r="J77" s="342">
        <f t="shared" si="6"/>
        <v>0</v>
      </c>
    </row>
    <row r="78" spans="2:10" ht="12.75" customHeight="1">
      <c r="B78" s="253"/>
      <c r="C78" s="343">
        <v>1701036423</v>
      </c>
      <c r="D78" s="255" t="s">
        <v>481</v>
      </c>
      <c r="E78" s="237">
        <v>5.885E-2</v>
      </c>
      <c r="F78" s="345"/>
      <c r="G78" s="237"/>
      <c r="H78" s="345"/>
      <c r="I78" s="342"/>
      <c r="J78" s="342">
        <f t="shared" si="6"/>
        <v>0</v>
      </c>
    </row>
    <row r="79" spans="2:10" hidden="1">
      <c r="B79" s="253"/>
      <c r="C79" s="343">
        <v>1718000922</v>
      </c>
      <c r="D79" s="255" t="s">
        <v>559</v>
      </c>
      <c r="E79" s="237"/>
      <c r="F79" s="345"/>
      <c r="G79" s="237"/>
      <c r="H79" s="345"/>
      <c r="I79" s="342"/>
      <c r="J79" s="342">
        <f t="shared" si="6"/>
        <v>0</v>
      </c>
    </row>
    <row r="80" spans="2:10" ht="18" customHeight="1">
      <c r="B80" s="263"/>
      <c r="C80" s="343">
        <v>1701055472</v>
      </c>
      <c r="D80" s="255" t="s">
        <v>472</v>
      </c>
      <c r="E80" s="237">
        <v>269.31</v>
      </c>
      <c r="F80" s="353">
        <v>314.39600000000002</v>
      </c>
      <c r="G80" s="237"/>
      <c r="H80" s="345"/>
      <c r="I80" s="342">
        <f t="shared" si="7"/>
        <v>0</v>
      </c>
      <c r="J80" s="342">
        <f t="shared" si="6"/>
        <v>0</v>
      </c>
    </row>
    <row r="81" spans="2:10">
      <c r="B81" s="253"/>
      <c r="C81" s="343">
        <v>1718000658</v>
      </c>
      <c r="D81" s="253" t="s">
        <v>237</v>
      </c>
      <c r="E81" s="237">
        <v>4254.0108</v>
      </c>
      <c r="F81" s="353">
        <v>5928.8526300000003</v>
      </c>
      <c r="G81" s="237"/>
      <c r="H81" s="345"/>
      <c r="I81" s="342">
        <f t="shared" si="7"/>
        <v>0</v>
      </c>
      <c r="J81" s="342">
        <f t="shared" si="6"/>
        <v>0</v>
      </c>
    </row>
    <row r="82" spans="2:10" s="252" customFormat="1" ht="27" customHeight="1">
      <c r="B82" s="248" t="s">
        <v>238</v>
      </c>
      <c r="C82" s="340"/>
      <c r="D82" s="249" t="s">
        <v>239</v>
      </c>
      <c r="E82" s="258">
        <f>SUM(E83:E118)</f>
        <v>3949.3773300000003</v>
      </c>
      <c r="F82" s="258">
        <f t="shared" ref="F82:H82" si="8">SUM(F83:F118)</f>
        <v>1051.4523899999999</v>
      </c>
      <c r="G82" s="258">
        <f t="shared" si="8"/>
        <v>583.92630999999994</v>
      </c>
      <c r="H82" s="258">
        <f t="shared" si="8"/>
        <v>3344.1117200000003</v>
      </c>
      <c r="I82" s="342">
        <f t="shared" si="7"/>
        <v>3.1804689891855213</v>
      </c>
      <c r="J82" s="342">
        <f t="shared" si="6"/>
        <v>2760.1854100000005</v>
      </c>
    </row>
    <row r="83" spans="2:10" ht="16.5" customHeight="1">
      <c r="B83" s="263"/>
      <c r="C83" s="348" t="s">
        <v>482</v>
      </c>
      <c r="D83" s="255" t="s">
        <v>505</v>
      </c>
      <c r="E83" s="237">
        <v>30.734000000000002</v>
      </c>
      <c r="F83" s="354">
        <v>30.734000000000002</v>
      </c>
      <c r="G83" s="237"/>
      <c r="H83" s="344"/>
      <c r="I83" s="342">
        <f t="shared" si="7"/>
        <v>0</v>
      </c>
      <c r="J83" s="342">
        <f t="shared" si="6"/>
        <v>0</v>
      </c>
    </row>
    <row r="84" spans="2:10" hidden="1">
      <c r="B84" s="253"/>
      <c r="C84" s="343">
        <v>1718002454</v>
      </c>
      <c r="D84" s="255" t="s">
        <v>473</v>
      </c>
      <c r="E84" s="237"/>
      <c r="F84" s="345"/>
      <c r="G84" s="237"/>
      <c r="H84" s="345"/>
      <c r="I84" s="342"/>
      <c r="J84" s="342">
        <f t="shared" si="6"/>
        <v>0</v>
      </c>
    </row>
    <row r="85" spans="2:10" ht="12.75" customHeight="1">
      <c r="B85" s="253"/>
      <c r="C85" s="343">
        <v>1718002126</v>
      </c>
      <c r="D85" s="253" t="s">
        <v>242</v>
      </c>
      <c r="E85" s="237">
        <v>10.532080000000001</v>
      </c>
      <c r="F85" s="354">
        <v>51.226999999999997</v>
      </c>
      <c r="G85" s="237"/>
      <c r="H85" s="344"/>
      <c r="I85" s="342">
        <f t="shared" si="7"/>
        <v>0</v>
      </c>
      <c r="J85" s="342">
        <f t="shared" si="6"/>
        <v>0</v>
      </c>
    </row>
    <row r="86" spans="2:10" ht="12.75" customHeight="1">
      <c r="B86" s="253"/>
      <c r="C86" s="343">
        <v>1718002246</v>
      </c>
      <c r="D86" s="253" t="s">
        <v>243</v>
      </c>
      <c r="E86" s="237">
        <v>58.531010000000002</v>
      </c>
      <c r="F86" s="354">
        <v>7.9829999999999997</v>
      </c>
      <c r="G86" s="237"/>
      <c r="H86" s="344"/>
      <c r="I86" s="342">
        <f t="shared" si="7"/>
        <v>0</v>
      </c>
      <c r="J86" s="342">
        <f t="shared" si="6"/>
        <v>0</v>
      </c>
    </row>
    <row r="87" spans="2:10" hidden="1">
      <c r="B87" s="253"/>
      <c r="C87" s="343">
        <v>5406306334</v>
      </c>
      <c r="D87" s="253" t="s">
        <v>506</v>
      </c>
      <c r="E87" s="237"/>
      <c r="F87" s="344"/>
      <c r="G87" s="237"/>
      <c r="H87" s="344"/>
      <c r="I87" s="342" t="e">
        <f t="shared" si="7"/>
        <v>#DIV/0!</v>
      </c>
      <c r="J87" s="342">
        <f t="shared" si="6"/>
        <v>0</v>
      </c>
    </row>
    <row r="88" spans="2:10" ht="12.75" hidden="1" customHeight="1">
      <c r="B88" s="253"/>
      <c r="C88" s="343"/>
      <c r="D88" s="253" t="s">
        <v>365</v>
      </c>
      <c r="E88" s="237"/>
      <c r="F88" s="344"/>
      <c r="G88" s="237"/>
      <c r="H88" s="344"/>
      <c r="I88" s="342" t="e">
        <f t="shared" si="7"/>
        <v>#DIV/0!</v>
      </c>
      <c r="J88" s="342">
        <f t="shared" si="6"/>
        <v>0</v>
      </c>
    </row>
    <row r="89" spans="2:10" ht="12.75" customHeight="1">
      <c r="B89" s="253"/>
      <c r="C89" s="343">
        <v>1718002510</v>
      </c>
      <c r="D89" s="253" t="s">
        <v>366</v>
      </c>
      <c r="E89" s="237">
        <v>3159.0432000000001</v>
      </c>
      <c r="F89" s="354">
        <v>345.03967999999998</v>
      </c>
      <c r="G89" s="237"/>
      <c r="H89" s="344">
        <v>548.64500999999996</v>
      </c>
      <c r="I89" s="342">
        <f t="shared" si="7"/>
        <v>1.5900925076211525</v>
      </c>
      <c r="J89" s="342">
        <f t="shared" si="6"/>
        <v>548.64500999999996</v>
      </c>
    </row>
    <row r="90" spans="2:10" hidden="1">
      <c r="B90" s="253"/>
      <c r="C90" s="347" t="s">
        <v>542</v>
      </c>
      <c r="D90" s="253" t="s">
        <v>451</v>
      </c>
      <c r="E90" s="237"/>
      <c r="F90" s="344"/>
      <c r="G90" s="237"/>
      <c r="H90" s="344"/>
      <c r="I90" s="342"/>
      <c r="J90" s="342">
        <f t="shared" si="6"/>
        <v>0</v>
      </c>
    </row>
    <row r="91" spans="2:10" ht="12" customHeight="1">
      <c r="B91" s="253"/>
      <c r="C91" s="343">
        <v>1718002020</v>
      </c>
      <c r="D91" s="253" t="s">
        <v>507</v>
      </c>
      <c r="E91" s="237"/>
      <c r="F91" s="354">
        <v>3.04738</v>
      </c>
      <c r="G91" s="237"/>
      <c r="H91" s="344"/>
      <c r="I91" s="342">
        <f t="shared" si="7"/>
        <v>0</v>
      </c>
      <c r="J91" s="342">
        <f t="shared" si="6"/>
        <v>0</v>
      </c>
    </row>
    <row r="92" spans="2:10" ht="13.5" customHeight="1">
      <c r="B92" s="253"/>
      <c r="C92" s="343">
        <v>1701036078</v>
      </c>
      <c r="D92" s="253" t="s">
        <v>404</v>
      </c>
      <c r="E92" s="237">
        <v>0.45400000000000001</v>
      </c>
      <c r="F92" s="354">
        <v>10.37</v>
      </c>
      <c r="G92" s="237"/>
      <c r="H92" s="344"/>
      <c r="I92" s="342">
        <f t="shared" si="7"/>
        <v>0</v>
      </c>
      <c r="J92" s="342">
        <f t="shared" si="6"/>
        <v>0</v>
      </c>
    </row>
    <row r="93" spans="2:10">
      <c r="B93" s="253"/>
      <c r="C93" s="348" t="s">
        <v>475</v>
      </c>
      <c r="D93" s="253" t="s">
        <v>508</v>
      </c>
      <c r="E93" s="237">
        <v>3.0059999999999998</v>
      </c>
      <c r="F93" s="344"/>
      <c r="G93" s="237"/>
      <c r="H93" s="344"/>
      <c r="I93" s="342"/>
      <c r="J93" s="342">
        <f t="shared" si="6"/>
        <v>0</v>
      </c>
    </row>
    <row r="94" spans="2:10" ht="14.25" hidden="1" customHeight="1">
      <c r="B94" s="253"/>
      <c r="C94" s="343">
        <v>1701059029</v>
      </c>
      <c r="D94" s="253" t="s">
        <v>368</v>
      </c>
      <c r="E94" s="237"/>
      <c r="F94" s="344"/>
      <c r="G94" s="237"/>
      <c r="H94" s="344"/>
      <c r="I94" s="342" t="e">
        <f t="shared" si="7"/>
        <v>#DIV/0!</v>
      </c>
      <c r="J94" s="342">
        <f t="shared" si="6"/>
        <v>0</v>
      </c>
    </row>
    <row r="95" spans="2:10" ht="16.5" hidden="1" customHeight="1">
      <c r="B95" s="253"/>
      <c r="C95" s="343"/>
      <c r="D95" s="253" t="s">
        <v>369</v>
      </c>
      <c r="E95" s="237"/>
      <c r="F95" s="344"/>
      <c r="G95" s="237"/>
      <c r="H95" s="344"/>
      <c r="I95" s="342" t="e">
        <f t="shared" si="7"/>
        <v>#DIV/0!</v>
      </c>
      <c r="J95" s="342">
        <f t="shared" si="6"/>
        <v>0</v>
      </c>
    </row>
    <row r="96" spans="2:10" ht="16.5" customHeight="1">
      <c r="B96" s="253"/>
      <c r="C96" s="343">
        <v>1718002630</v>
      </c>
      <c r="D96" s="253" t="s">
        <v>427</v>
      </c>
      <c r="E96" s="237">
        <v>24.383189999999999</v>
      </c>
      <c r="F96" s="354">
        <v>47.559570000000001</v>
      </c>
      <c r="G96" s="237"/>
      <c r="H96" s="344"/>
      <c r="I96" s="342">
        <f t="shared" si="7"/>
        <v>0</v>
      </c>
      <c r="J96" s="342">
        <f t="shared" si="6"/>
        <v>0</v>
      </c>
    </row>
    <row r="97" spans="2:10" ht="16.5" hidden="1" customHeight="1">
      <c r="B97" s="253"/>
      <c r="C97" s="343">
        <v>1718002415</v>
      </c>
      <c r="D97" s="253" t="s">
        <v>409</v>
      </c>
      <c r="E97" s="237"/>
      <c r="F97" s="344"/>
      <c r="G97" s="237"/>
      <c r="H97" s="344"/>
      <c r="I97" s="342" t="e">
        <f t="shared" si="7"/>
        <v>#DIV/0!</v>
      </c>
      <c r="J97" s="342">
        <f t="shared" si="6"/>
        <v>0</v>
      </c>
    </row>
    <row r="98" spans="2:10" ht="16.5" hidden="1" customHeight="1">
      <c r="B98" s="253"/>
      <c r="C98" s="347" t="s">
        <v>543</v>
      </c>
      <c r="D98" s="253" t="s">
        <v>251</v>
      </c>
      <c r="E98" s="237"/>
      <c r="F98" s="344"/>
      <c r="G98" s="237"/>
      <c r="H98" s="344"/>
      <c r="I98" s="342" t="e">
        <f t="shared" si="7"/>
        <v>#DIV/0!</v>
      </c>
      <c r="J98" s="342">
        <f t="shared" si="6"/>
        <v>0</v>
      </c>
    </row>
    <row r="99" spans="2:10" ht="16.5" hidden="1" customHeight="1">
      <c r="B99" s="253"/>
      <c r="C99" s="343">
        <v>1718001796</v>
      </c>
      <c r="D99" s="253" t="s">
        <v>379</v>
      </c>
      <c r="E99" s="237"/>
      <c r="F99" s="344"/>
      <c r="G99" s="237"/>
      <c r="H99" s="344"/>
      <c r="I99" s="342" t="e">
        <f t="shared" si="7"/>
        <v>#DIV/0!</v>
      </c>
      <c r="J99" s="342">
        <f t="shared" si="6"/>
        <v>0</v>
      </c>
    </row>
    <row r="100" spans="2:10">
      <c r="B100" s="253"/>
      <c r="C100" s="343">
        <v>1718002334</v>
      </c>
      <c r="D100" s="253" t="s">
        <v>371</v>
      </c>
      <c r="E100" s="237">
        <v>3.4101499999999998</v>
      </c>
      <c r="F100" s="354">
        <v>3.3860000000000001</v>
      </c>
      <c r="G100" s="237"/>
      <c r="H100" s="344">
        <v>1.488</v>
      </c>
      <c r="I100" s="342">
        <f t="shared" si="7"/>
        <v>0.43945658594211456</v>
      </c>
      <c r="J100" s="342">
        <f t="shared" si="6"/>
        <v>1.488</v>
      </c>
    </row>
    <row r="101" spans="2:10" ht="12.75" hidden="1" customHeight="1">
      <c r="B101" s="253"/>
      <c r="C101" s="343">
        <v>1718002567</v>
      </c>
      <c r="D101" s="253" t="s">
        <v>372</v>
      </c>
      <c r="E101" s="237"/>
      <c r="F101" s="344"/>
      <c r="G101" s="237"/>
      <c r="H101" s="344"/>
      <c r="I101" s="342" t="e">
        <f t="shared" si="7"/>
        <v>#DIV/0!</v>
      </c>
      <c r="J101" s="342">
        <f t="shared" si="6"/>
        <v>0</v>
      </c>
    </row>
    <row r="102" spans="2:10" ht="12.75" hidden="1" customHeight="1">
      <c r="B102" s="253"/>
      <c r="C102" s="343">
        <v>1701059340</v>
      </c>
      <c r="D102" s="253" t="s">
        <v>454</v>
      </c>
      <c r="E102" s="237"/>
      <c r="F102" s="344"/>
      <c r="G102" s="237"/>
      <c r="H102" s="344"/>
      <c r="I102" s="342" t="e">
        <f t="shared" si="7"/>
        <v>#DIV/0!</v>
      </c>
      <c r="J102" s="342">
        <f t="shared" si="6"/>
        <v>0</v>
      </c>
    </row>
    <row r="103" spans="2:10" ht="12.75" customHeight="1">
      <c r="B103" s="253"/>
      <c r="C103" s="348">
        <v>1718002662</v>
      </c>
      <c r="D103" s="253" t="s">
        <v>509</v>
      </c>
      <c r="E103" s="237">
        <v>7.6378399999999997</v>
      </c>
      <c r="F103" s="354">
        <v>24.50337</v>
      </c>
      <c r="G103" s="237">
        <v>38.567369999999997</v>
      </c>
      <c r="H103" s="356">
        <v>38.567369999999997</v>
      </c>
      <c r="I103" s="342">
        <f t="shared" si="7"/>
        <v>1.5739618672860098</v>
      </c>
      <c r="J103" s="342">
        <f t="shared" si="6"/>
        <v>0</v>
      </c>
    </row>
    <row r="104" spans="2:10" ht="12.75" customHeight="1">
      <c r="B104" s="253"/>
      <c r="C104" s="348" t="s">
        <v>512</v>
      </c>
      <c r="D104" s="253" t="s">
        <v>513</v>
      </c>
      <c r="E104" s="237">
        <v>290.7543</v>
      </c>
      <c r="F104" s="354">
        <v>290.7543</v>
      </c>
      <c r="G104" s="237">
        <v>290.7543</v>
      </c>
      <c r="H104" s="344">
        <v>290.7543</v>
      </c>
      <c r="I104" s="342">
        <f t="shared" si="7"/>
        <v>1</v>
      </c>
      <c r="J104" s="342">
        <f t="shared" si="6"/>
        <v>0</v>
      </c>
    </row>
    <row r="105" spans="2:10" ht="12.75" hidden="1" customHeight="1">
      <c r="B105" s="253"/>
      <c r="C105" s="343">
        <v>1718002609</v>
      </c>
      <c r="D105" s="253" t="s">
        <v>510</v>
      </c>
      <c r="E105" s="237"/>
      <c r="F105" s="344"/>
      <c r="G105" s="237"/>
      <c r="H105" s="344"/>
      <c r="I105" s="342" t="e">
        <f t="shared" si="7"/>
        <v>#DIV/0!</v>
      </c>
      <c r="J105" s="342">
        <f t="shared" si="6"/>
        <v>0</v>
      </c>
    </row>
    <row r="106" spans="2:10" ht="16.5" customHeight="1">
      <c r="B106" s="253"/>
      <c r="C106" s="343">
        <v>1718001690</v>
      </c>
      <c r="D106" s="253" t="s">
        <v>544</v>
      </c>
      <c r="E106" s="237"/>
      <c r="F106" s="354">
        <v>1.6970000000000001</v>
      </c>
      <c r="G106" s="237">
        <v>254.60463999999999</v>
      </c>
      <c r="H106" s="344">
        <v>545.81204000000002</v>
      </c>
      <c r="I106" s="342">
        <f t="shared" si="7"/>
        <v>321.63349440188568</v>
      </c>
      <c r="J106" s="342">
        <f t="shared" si="6"/>
        <v>291.20740000000001</v>
      </c>
    </row>
    <row r="107" spans="2:10" ht="16.5" hidden="1" customHeight="1">
      <c r="B107" s="253"/>
      <c r="C107" s="347" t="s">
        <v>545</v>
      </c>
      <c r="D107" s="253" t="s">
        <v>546</v>
      </c>
      <c r="E107" s="237"/>
      <c r="F107" s="344"/>
      <c r="G107" s="237"/>
      <c r="H107" s="344"/>
      <c r="I107" s="342" t="e">
        <f t="shared" si="7"/>
        <v>#DIV/0!</v>
      </c>
      <c r="J107" s="342">
        <f t="shared" si="6"/>
        <v>0</v>
      </c>
    </row>
    <row r="108" spans="2:10" ht="16.5" customHeight="1">
      <c r="B108" s="253"/>
      <c r="C108" s="347" t="s">
        <v>547</v>
      </c>
      <c r="D108" s="253" t="s">
        <v>548</v>
      </c>
      <c r="E108" s="237"/>
      <c r="F108" s="344"/>
      <c r="G108" s="237"/>
      <c r="H108" s="344">
        <v>1917.963</v>
      </c>
      <c r="I108" s="342"/>
      <c r="J108" s="342">
        <f t="shared" si="6"/>
        <v>1917.963</v>
      </c>
    </row>
    <row r="109" spans="2:10" ht="16.5" customHeight="1">
      <c r="B109" s="253"/>
      <c r="C109" s="355" t="s">
        <v>556</v>
      </c>
      <c r="D109" s="253" t="s">
        <v>377</v>
      </c>
      <c r="E109" s="237"/>
      <c r="F109" s="344"/>
      <c r="G109" s="237"/>
      <c r="H109" s="344">
        <v>1E-3</v>
      </c>
      <c r="I109" s="342"/>
      <c r="J109" s="342">
        <f t="shared" si="6"/>
        <v>1E-3</v>
      </c>
    </row>
    <row r="110" spans="2:10" ht="16.5" customHeight="1">
      <c r="B110" s="253"/>
      <c r="C110" s="343"/>
      <c r="D110" s="253" t="s">
        <v>471</v>
      </c>
      <c r="E110" s="237"/>
      <c r="F110" s="354">
        <v>5.1660000000000004</v>
      </c>
      <c r="G110" s="237"/>
      <c r="H110" s="344"/>
      <c r="I110" s="342">
        <f t="shared" si="7"/>
        <v>0</v>
      </c>
      <c r="J110" s="342">
        <f t="shared" si="6"/>
        <v>0</v>
      </c>
    </row>
    <row r="111" spans="2:10" ht="15" customHeight="1">
      <c r="B111" s="253"/>
      <c r="C111" s="343">
        <v>1718001926</v>
      </c>
      <c r="D111" s="253" t="s">
        <v>256</v>
      </c>
      <c r="E111" s="237"/>
      <c r="F111" s="354">
        <v>0.88100000000000001</v>
      </c>
      <c r="G111" s="237"/>
      <c r="H111" s="344">
        <v>0.88100000000000001</v>
      </c>
      <c r="I111" s="342">
        <f t="shared" si="7"/>
        <v>1</v>
      </c>
      <c r="J111" s="342">
        <f t="shared" si="6"/>
        <v>0.88100000000000001</v>
      </c>
    </row>
    <row r="112" spans="2:10" ht="12.75" hidden="1" customHeight="1">
      <c r="B112" s="253"/>
      <c r="C112" s="343">
        <v>1718002341</v>
      </c>
      <c r="D112" s="264" t="s">
        <v>376</v>
      </c>
      <c r="E112" s="237">
        <v>360.89156000000003</v>
      </c>
      <c r="F112" s="354">
        <v>229.10409000000001</v>
      </c>
      <c r="G112" s="237"/>
      <c r="H112" s="344"/>
      <c r="I112" s="342">
        <f t="shared" si="7"/>
        <v>0</v>
      </c>
      <c r="J112" s="342">
        <f t="shared" si="6"/>
        <v>0</v>
      </c>
    </row>
    <row r="113" spans="2:10" ht="12.75" hidden="1" customHeight="1">
      <c r="B113" s="253"/>
      <c r="C113" s="343">
        <v>1718002422</v>
      </c>
      <c r="D113" s="253" t="s">
        <v>380</v>
      </c>
      <c r="E113" s="237"/>
      <c r="F113" s="344"/>
      <c r="G113" s="237"/>
      <c r="H113" s="344"/>
      <c r="I113" s="342" t="e">
        <f t="shared" si="7"/>
        <v>#DIV/0!</v>
      </c>
      <c r="J113" s="342">
        <f t="shared" si="6"/>
        <v>0</v>
      </c>
    </row>
    <row r="114" spans="2:10" ht="12.75" hidden="1" customHeight="1">
      <c r="B114" s="253"/>
      <c r="C114" s="348" t="s">
        <v>549</v>
      </c>
      <c r="D114" s="253" t="s">
        <v>550</v>
      </c>
      <c r="E114" s="237"/>
      <c r="F114" s="344"/>
      <c r="G114" s="237"/>
      <c r="H114" s="344"/>
      <c r="I114" s="342" t="e">
        <f t="shared" si="7"/>
        <v>#DIV/0!</v>
      </c>
      <c r="J114" s="342">
        <f t="shared" si="6"/>
        <v>0</v>
      </c>
    </row>
    <row r="115" spans="2:10" ht="12.75" hidden="1" customHeight="1">
      <c r="B115" s="253"/>
      <c r="C115" s="343"/>
      <c r="D115" s="253" t="s">
        <v>483</v>
      </c>
      <c r="E115" s="237"/>
      <c r="F115" s="344"/>
      <c r="G115" s="237"/>
      <c r="H115" s="344"/>
      <c r="I115" s="342" t="e">
        <f t="shared" si="7"/>
        <v>#DIV/0!</v>
      </c>
      <c r="J115" s="342">
        <f t="shared" si="6"/>
        <v>0</v>
      </c>
    </row>
    <row r="116" spans="2:10" ht="12.75" hidden="1" customHeight="1">
      <c r="B116" s="253"/>
      <c r="C116" s="343"/>
      <c r="D116" s="240" t="s">
        <v>286</v>
      </c>
      <c r="E116" s="237"/>
      <c r="F116" s="344"/>
      <c r="G116" s="237"/>
      <c r="H116" s="344"/>
      <c r="I116" s="342" t="e">
        <f t="shared" si="7"/>
        <v>#DIV/0!</v>
      </c>
      <c r="J116" s="342">
        <f t="shared" si="6"/>
        <v>0</v>
      </c>
    </row>
    <row r="117" spans="2:10" ht="12.75" hidden="1" customHeight="1">
      <c r="B117" s="253"/>
      <c r="C117" s="343">
        <v>1718002528</v>
      </c>
      <c r="D117" s="240" t="s">
        <v>470</v>
      </c>
      <c r="E117" s="237"/>
      <c r="F117" s="344"/>
      <c r="G117" s="237"/>
      <c r="H117" s="344"/>
      <c r="I117" s="342" t="e">
        <f t="shared" si="7"/>
        <v>#DIV/0!</v>
      </c>
      <c r="J117" s="342">
        <f t="shared" si="6"/>
        <v>0</v>
      </c>
    </row>
    <row r="118" spans="2:10" ht="16.5" hidden="1" customHeight="1">
      <c r="B118" s="240"/>
      <c r="C118" s="350"/>
      <c r="D118" s="240" t="s">
        <v>469</v>
      </c>
      <c r="E118" s="237"/>
      <c r="F118" s="237"/>
      <c r="G118" s="237"/>
      <c r="H118" s="344"/>
      <c r="I118" s="342" t="e">
        <f t="shared" si="7"/>
        <v>#DIV/0!</v>
      </c>
      <c r="J118" s="342">
        <f t="shared" si="6"/>
        <v>0</v>
      </c>
    </row>
    <row r="119" spans="2:10" s="252" customFormat="1" ht="12.75" customHeight="1">
      <c r="B119" s="279"/>
      <c r="C119" s="358"/>
      <c r="D119" s="359" t="s">
        <v>260</v>
      </c>
      <c r="E119" s="360">
        <f>E6+E18+E36+E76+E82</f>
        <v>13742.794099999999</v>
      </c>
      <c r="F119" s="360">
        <f>+F6+F18+F36+F82+F76</f>
        <v>15763.04319</v>
      </c>
      <c r="G119" s="360">
        <f>G6+G18+G36+G76+G82</f>
        <v>1752.6115199999999</v>
      </c>
      <c r="H119" s="360">
        <f>H6+H18+H36+H76+H82</f>
        <v>3862.7998000000002</v>
      </c>
      <c r="I119" s="357">
        <f t="shared" si="7"/>
        <v>0.24505419121420299</v>
      </c>
      <c r="J119" s="357">
        <f t="shared" si="6"/>
        <v>2110.1882800000003</v>
      </c>
    </row>
    <row r="120" spans="2:10" ht="16.5" customHeight="1">
      <c r="B120" s="239" t="s">
        <v>261</v>
      </c>
      <c r="C120" s="350"/>
      <c r="D120" s="238" t="s">
        <v>262</v>
      </c>
      <c r="E120" s="236">
        <v>5237.6619000000001</v>
      </c>
      <c r="F120" s="345">
        <v>794.7</v>
      </c>
      <c r="G120" s="236">
        <v>1344</v>
      </c>
      <c r="H120" s="345">
        <v>779.7</v>
      </c>
      <c r="I120" s="342">
        <f t="shared" si="7"/>
        <v>0.98112495281238199</v>
      </c>
      <c r="J120" s="342">
        <f t="shared" si="6"/>
        <v>-564.29999999999995</v>
      </c>
    </row>
    <row r="121" spans="2:10" ht="13.5" customHeight="1">
      <c r="B121" s="239" t="s">
        <v>263</v>
      </c>
      <c r="C121" s="350"/>
      <c r="D121" s="238" t="s">
        <v>264</v>
      </c>
      <c r="E121" s="236">
        <v>5775</v>
      </c>
      <c r="F121" s="345">
        <v>4179</v>
      </c>
      <c r="G121" s="236">
        <v>5362.6503199999997</v>
      </c>
      <c r="H121" s="345">
        <v>4735</v>
      </c>
      <c r="I121" s="342">
        <f t="shared" si="7"/>
        <v>1.1330461832974397</v>
      </c>
      <c r="J121" s="342">
        <f t="shared" si="6"/>
        <v>-627.65031999999974</v>
      </c>
    </row>
    <row r="122" spans="2:10" s="252" customFormat="1">
      <c r="B122" s="314"/>
      <c r="C122" s="361"/>
      <c r="D122" s="362" t="s">
        <v>265</v>
      </c>
      <c r="E122" s="360">
        <f>E119+E121+E120</f>
        <v>24755.455999999998</v>
      </c>
      <c r="F122" s="360">
        <f>F119+F121+F120</f>
        <v>20736.743190000001</v>
      </c>
      <c r="G122" s="360">
        <f>G119+G120+G121</f>
        <v>8459.2618399999992</v>
      </c>
      <c r="H122" s="360">
        <f>H119+H120+H121</f>
        <v>9377.4998000000014</v>
      </c>
      <c r="I122" s="357">
        <f t="shared" si="7"/>
        <v>0.45221661444513461</v>
      </c>
      <c r="J122" s="357">
        <f t="shared" si="6"/>
        <v>918.2379600000022</v>
      </c>
    </row>
    <row r="123" spans="2:10" ht="42" customHeight="1">
      <c r="I123" s="342"/>
    </row>
    <row r="124" spans="2:10" ht="14.25" customHeight="1">
      <c r="F124" s="268"/>
      <c r="G124" s="268"/>
    </row>
    <row r="125" spans="2:10" s="267" customFormat="1">
      <c r="D125" s="265"/>
      <c r="E125" s="266"/>
      <c r="H125" s="351"/>
    </row>
    <row r="126" spans="2:10" s="267" customFormat="1">
      <c r="D126" s="269"/>
      <c r="E126" s="266"/>
      <c r="H126" s="351"/>
    </row>
    <row r="127" spans="2:10" s="267" customFormat="1">
      <c r="D127" s="265"/>
      <c r="E127" s="266"/>
      <c r="H127" s="351"/>
    </row>
    <row r="128" spans="2:10" s="267" customFormat="1">
      <c r="D128" s="265"/>
      <c r="E128" s="266"/>
      <c r="H128" s="351"/>
    </row>
    <row r="129" spans="4:8" s="267" customFormat="1">
      <c r="D129" s="265"/>
      <c r="E129" s="266"/>
      <c r="H129" s="351"/>
    </row>
    <row r="130" spans="4:8" s="267" customFormat="1">
      <c r="D130" s="265"/>
      <c r="E130" s="266"/>
      <c r="H130" s="351"/>
    </row>
    <row r="131" spans="4:8" s="267" customFormat="1">
      <c r="D131" s="265"/>
      <c r="E131" s="266"/>
      <c r="H131" s="351"/>
    </row>
    <row r="132" spans="4:8" s="267" customFormat="1">
      <c r="D132" s="265"/>
      <c r="E132" s="266"/>
      <c r="H132" s="351"/>
    </row>
    <row r="133" spans="4:8" s="267" customFormat="1">
      <c r="D133" s="265"/>
      <c r="E133" s="266"/>
      <c r="H133" s="351"/>
    </row>
    <row r="134" spans="4:8" s="267" customFormat="1">
      <c r="D134" s="265"/>
      <c r="E134" s="266"/>
      <c r="H134" s="351"/>
    </row>
    <row r="135" spans="4:8" s="267" customFormat="1">
      <c r="D135" s="265"/>
      <c r="E135" s="266"/>
      <c r="H135" s="351"/>
    </row>
  </sheetData>
  <mergeCells count="5">
    <mergeCell ref="B3:B5"/>
    <mergeCell ref="D3:D5"/>
    <mergeCell ref="E3:H4"/>
    <mergeCell ref="I3:I5"/>
    <mergeCell ref="J3:J5"/>
  </mergeCells>
  <pageMargins left="0.23622047244094491" right="0.19685039370078741" top="0.31496062992125984" bottom="0.19685039370078741" header="0.31496062992125984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47" customWidth="1"/>
    <col min="2" max="2" width="12.28515625" style="277" customWidth="1"/>
    <col min="3" max="3" width="34.85546875" style="265" customWidth="1"/>
    <col min="4" max="4" width="10.42578125" style="266" customWidth="1"/>
    <col min="5" max="5" width="10.5703125" style="267" customWidth="1"/>
    <col min="6" max="6" width="11.42578125" style="267" customWidth="1"/>
    <col min="7" max="7" width="8.42578125" style="247" customWidth="1"/>
    <col min="8" max="8" width="7.7109375" style="247" customWidth="1"/>
    <col min="9" max="9" width="8.140625" style="267" customWidth="1"/>
    <col min="10" max="10" width="7.7109375" style="267" customWidth="1"/>
    <col min="11" max="11" width="7.7109375" style="247" customWidth="1"/>
    <col min="12" max="12" width="7.28515625" style="247" customWidth="1"/>
    <col min="13" max="13" width="8" style="267" customWidth="1"/>
    <col min="14" max="14" width="6.85546875" style="267" customWidth="1"/>
    <col min="15" max="15" width="9.28515625" style="247" customWidth="1"/>
    <col min="16" max="16" width="8.140625" style="247" customWidth="1"/>
    <col min="17" max="17" width="7.28515625" style="267" customWidth="1"/>
    <col min="18" max="18" width="7.5703125" style="267" customWidth="1"/>
    <col min="19" max="19" width="8.140625" style="247" customWidth="1"/>
    <col min="20" max="20" width="7" style="247" customWidth="1"/>
    <col min="21" max="21" width="7.5703125" style="267" customWidth="1"/>
    <col min="22" max="22" width="7" style="267" customWidth="1"/>
    <col min="23" max="23" width="6.5703125" style="247" customWidth="1"/>
    <col min="24" max="24" width="8.7109375" style="247" customWidth="1"/>
    <col min="25" max="26" width="5.5703125" style="317" hidden="1" customWidth="1"/>
    <col min="27" max="27" width="6.140625" style="247" hidden="1" customWidth="1"/>
    <col min="28" max="28" width="6" style="247" hidden="1" customWidth="1"/>
    <col min="29" max="30" width="5.5703125" style="267" hidden="1" customWidth="1"/>
    <col min="31" max="31" width="6" style="247" hidden="1" customWidth="1"/>
    <col min="32" max="32" width="6.140625" style="247" hidden="1" customWidth="1"/>
    <col min="33" max="34" width="5.85546875" style="247" hidden="1" customWidth="1"/>
    <col min="35" max="35" width="6.140625" style="247" hidden="1" customWidth="1"/>
    <col min="36" max="36" width="7.42578125" style="267" customWidth="1"/>
    <col min="37" max="37" width="7" style="267" customWidth="1"/>
    <col min="38" max="38" width="7" style="247" customWidth="1"/>
    <col min="39" max="39" width="4.85546875" style="247" customWidth="1"/>
    <col min="40" max="40" width="7.28515625" style="267" customWidth="1"/>
    <col min="41" max="41" width="8" style="267" customWidth="1"/>
    <col min="42" max="43" width="5.85546875" style="247" customWidth="1"/>
    <col min="44" max="44" width="6.85546875" style="247" customWidth="1"/>
    <col min="45" max="45" width="8.140625" style="247" customWidth="1"/>
    <col min="46" max="46" width="6.85546875" style="247" customWidth="1"/>
    <col min="47" max="47" width="5.85546875" style="247" customWidth="1"/>
    <col min="48" max="48" width="7" style="267" customWidth="1"/>
    <col min="49" max="49" width="8.42578125" style="267" customWidth="1"/>
    <col min="50" max="50" width="7" style="247" customWidth="1"/>
    <col min="51" max="51" width="9" style="247" customWidth="1"/>
    <col min="52" max="53" width="5.42578125" style="247" hidden="1" customWidth="1"/>
    <col min="54" max="54" width="4.85546875" style="247" hidden="1" customWidth="1"/>
    <col min="55" max="55" width="5.85546875" style="247" hidden="1" customWidth="1"/>
    <col min="56" max="57" width="6.28515625" style="267" hidden="1" customWidth="1"/>
    <col min="58" max="58" width="5.85546875" style="247" hidden="1" customWidth="1"/>
    <col min="59" max="59" width="6.85546875" style="247" hidden="1" customWidth="1"/>
    <col min="60" max="61" width="6.5703125" style="267" hidden="1" customWidth="1"/>
    <col min="62" max="62" width="5.85546875" style="247" hidden="1" customWidth="1"/>
    <col min="63" max="63" width="5.5703125" style="247" hidden="1" customWidth="1"/>
    <col min="64" max="64" width="7" style="247" customWidth="1"/>
    <col min="65" max="65" width="7.28515625" style="247" customWidth="1"/>
    <col min="66" max="66" width="5.5703125" style="247" customWidth="1"/>
    <col min="67" max="67" width="4.140625" style="247" customWidth="1"/>
    <col min="68" max="69" width="6.85546875" style="247" hidden="1" customWidth="1"/>
    <col min="70" max="70" width="5.5703125" style="247" hidden="1" customWidth="1"/>
    <col min="71" max="71" width="4.42578125" style="247" hidden="1" customWidth="1"/>
    <col min="72" max="72" width="6.5703125" style="247" hidden="1" customWidth="1"/>
    <col min="73" max="73" width="6" style="247" hidden="1" customWidth="1"/>
    <col min="74" max="74" width="5.140625" style="247" hidden="1" customWidth="1"/>
    <col min="75" max="75" width="5.7109375" style="247" hidden="1" customWidth="1"/>
    <col min="76" max="77" width="5.5703125" style="267" hidden="1" customWidth="1"/>
    <col min="78" max="78" width="5.5703125" style="247" hidden="1" customWidth="1"/>
    <col min="79" max="79" width="4.85546875" style="247" hidden="1" customWidth="1"/>
    <col min="80" max="81" width="6.5703125" style="247" hidden="1" customWidth="1"/>
    <col min="82" max="82" width="5.42578125" style="247" hidden="1" customWidth="1"/>
    <col min="83" max="83" width="5.7109375" style="247" hidden="1" customWidth="1"/>
    <col min="84" max="84" width="7.5703125" style="267" customWidth="1"/>
    <col min="85" max="85" width="8.42578125" style="267" customWidth="1"/>
    <col min="86" max="86" width="8.5703125" style="247" customWidth="1"/>
    <col min="87" max="87" width="7" style="247" customWidth="1"/>
    <col min="88" max="88" width="6.85546875" style="267" customWidth="1"/>
    <col min="89" max="89" width="6.5703125" style="267" customWidth="1"/>
    <col min="90" max="90" width="6.140625" style="247" customWidth="1"/>
    <col min="91" max="91" width="5.85546875" style="247" customWidth="1"/>
    <col min="92" max="92" width="7.140625" style="247" customWidth="1"/>
    <col min="93" max="93" width="7.28515625" style="247" customWidth="1"/>
    <col min="94" max="94" width="5.85546875" style="247" customWidth="1"/>
    <col min="95" max="95" width="5.7109375" style="247" customWidth="1"/>
    <col min="96" max="98" width="5.85546875" style="247" hidden="1" customWidth="1"/>
    <col min="99" max="99" width="5.7109375" style="247" hidden="1" customWidth="1"/>
    <col min="100" max="101" width="5.5703125" style="267" hidden="1" customWidth="1"/>
    <col min="102" max="102" width="5.85546875" style="247" hidden="1" customWidth="1"/>
    <col min="103" max="103" width="5.7109375" style="247" hidden="1" customWidth="1"/>
    <col min="104" max="105" width="5" style="267" hidden="1" customWidth="1"/>
    <col min="106" max="106" width="5.85546875" style="247" hidden="1" customWidth="1"/>
    <col min="107" max="107" width="5.140625" style="247" hidden="1" customWidth="1"/>
    <col min="108" max="108" width="7.140625" style="247" hidden="1" customWidth="1"/>
    <col min="109" max="109" width="7.28515625" style="247" hidden="1" customWidth="1"/>
    <col min="110" max="110" width="5.85546875" style="247" hidden="1" customWidth="1"/>
    <col min="111" max="111" width="4.42578125" style="247" hidden="1" customWidth="1"/>
    <col min="112" max="112" width="7.140625" style="247" customWidth="1"/>
    <col min="113" max="113" width="8.140625" style="247" customWidth="1"/>
    <col min="114" max="114" width="8" style="247" customWidth="1"/>
    <col min="115" max="115" width="6.140625" style="247" customWidth="1"/>
    <col min="116" max="253" width="9.140625" style="247"/>
    <col min="254" max="254" width="3.140625" style="247" customWidth="1"/>
    <col min="255" max="255" width="12.28515625" style="247" customWidth="1"/>
    <col min="256" max="256" width="34.85546875" style="247" customWidth="1"/>
    <col min="257" max="257" width="8.42578125" style="247" customWidth="1"/>
    <col min="258" max="258" width="8.28515625" style="247" customWidth="1"/>
    <col min="259" max="259" width="9.42578125" style="247" customWidth="1"/>
    <col min="260" max="260" width="8.28515625" style="247" customWidth="1"/>
    <col min="261" max="263" width="6.42578125" style="247" customWidth="1"/>
    <col min="264" max="264" width="7.140625" style="247" customWidth="1"/>
    <col min="265" max="265" width="4.5703125" style="247" customWidth="1"/>
    <col min="266" max="266" width="6.7109375" style="247" customWidth="1"/>
    <col min="267" max="267" width="6.85546875" style="247" customWidth="1"/>
    <col min="268" max="268" width="6.28515625" style="247" customWidth="1"/>
    <col min="269" max="269" width="4" style="247" customWidth="1"/>
    <col min="270" max="270" width="7.28515625" style="247" customWidth="1"/>
    <col min="271" max="271" width="7.5703125" style="247" customWidth="1"/>
    <col min="272" max="272" width="6" style="247" customWidth="1"/>
    <col min="273" max="273" width="4.7109375" style="247" customWidth="1"/>
    <col min="274" max="274" width="5.42578125" style="247" customWidth="1"/>
    <col min="275" max="275" width="5.7109375" style="247" customWidth="1"/>
    <col min="276" max="276" width="5.85546875" style="247" customWidth="1"/>
    <col min="277" max="277" width="5.7109375" style="247" customWidth="1"/>
    <col min="278" max="288" width="0" style="247" hidden="1" customWidth="1"/>
    <col min="289" max="289" width="5.85546875" style="247" customWidth="1"/>
    <col min="290" max="290" width="5.7109375" style="247" customWidth="1"/>
    <col min="291" max="291" width="5" style="247" customWidth="1"/>
    <col min="292" max="292" width="4.140625" style="247" customWidth="1"/>
    <col min="293" max="293" width="5.85546875" style="247" customWidth="1"/>
    <col min="294" max="294" width="5.7109375" style="247" customWidth="1"/>
    <col min="295" max="295" width="4.7109375" style="247" customWidth="1"/>
    <col min="296" max="296" width="4.42578125" style="247" customWidth="1"/>
    <col min="297" max="300" width="0" style="247" hidden="1" customWidth="1"/>
    <col min="301" max="301" width="5.85546875" style="247" customWidth="1"/>
    <col min="302" max="302" width="5.42578125" style="247" customWidth="1"/>
    <col min="303" max="303" width="5.28515625" style="247" customWidth="1"/>
    <col min="304" max="304" width="4.85546875" style="247" customWidth="1"/>
    <col min="305" max="316" width="0" style="247" hidden="1" customWidth="1"/>
    <col min="317" max="317" width="5.85546875" style="247" customWidth="1"/>
    <col min="318" max="318" width="5.42578125" style="247" customWidth="1"/>
    <col min="319" max="319" width="5.140625" style="247" customWidth="1"/>
    <col min="320" max="320" width="4.140625" style="247" customWidth="1"/>
    <col min="321" max="321" width="6.140625" style="247" customWidth="1"/>
    <col min="322" max="323" width="5.5703125" style="247" customWidth="1"/>
    <col min="324" max="324" width="4.42578125" style="247" customWidth="1"/>
    <col min="325" max="336" width="0" style="247" hidden="1" customWidth="1"/>
    <col min="337" max="337" width="7.5703125" style="247" customWidth="1"/>
    <col min="338" max="338" width="6.42578125" style="247" customWidth="1"/>
    <col min="339" max="339" width="5.42578125" style="247" customWidth="1"/>
    <col min="340" max="340" width="5.140625" style="247" customWidth="1"/>
    <col min="341" max="341" width="5.7109375" style="247" customWidth="1"/>
    <col min="342" max="342" width="5.42578125" style="247" customWidth="1"/>
    <col min="343" max="343" width="4.5703125" style="247" customWidth="1"/>
    <col min="344" max="344" width="5.42578125" style="247" customWidth="1"/>
    <col min="345" max="347" width="5.85546875" style="247" customWidth="1"/>
    <col min="348" max="348" width="4.42578125" style="247" customWidth="1"/>
    <col min="349" max="363" width="0" style="247" hidden="1" customWidth="1"/>
    <col min="364" max="364" width="9.140625" style="247" customWidth="1"/>
    <col min="365" max="509" width="9.140625" style="247"/>
    <col min="510" max="510" width="3.140625" style="247" customWidth="1"/>
    <col min="511" max="511" width="12.28515625" style="247" customWidth="1"/>
    <col min="512" max="512" width="34.85546875" style="247" customWidth="1"/>
    <col min="513" max="513" width="8.42578125" style="247" customWidth="1"/>
    <col min="514" max="514" width="8.28515625" style="247" customWidth="1"/>
    <col min="515" max="515" width="9.42578125" style="247" customWidth="1"/>
    <col min="516" max="516" width="8.28515625" style="247" customWidth="1"/>
    <col min="517" max="519" width="6.42578125" style="247" customWidth="1"/>
    <col min="520" max="520" width="7.140625" style="247" customWidth="1"/>
    <col min="521" max="521" width="4.5703125" style="247" customWidth="1"/>
    <col min="522" max="522" width="6.7109375" style="247" customWidth="1"/>
    <col min="523" max="523" width="6.85546875" style="247" customWidth="1"/>
    <col min="524" max="524" width="6.28515625" style="247" customWidth="1"/>
    <col min="525" max="525" width="4" style="247" customWidth="1"/>
    <col min="526" max="526" width="7.28515625" style="247" customWidth="1"/>
    <col min="527" max="527" width="7.5703125" style="247" customWidth="1"/>
    <col min="528" max="528" width="6" style="247" customWidth="1"/>
    <col min="529" max="529" width="4.7109375" style="247" customWidth="1"/>
    <col min="530" max="530" width="5.42578125" style="247" customWidth="1"/>
    <col min="531" max="531" width="5.7109375" style="247" customWidth="1"/>
    <col min="532" max="532" width="5.85546875" style="247" customWidth="1"/>
    <col min="533" max="533" width="5.7109375" style="247" customWidth="1"/>
    <col min="534" max="544" width="0" style="247" hidden="1" customWidth="1"/>
    <col min="545" max="545" width="5.85546875" style="247" customWidth="1"/>
    <col min="546" max="546" width="5.7109375" style="247" customWidth="1"/>
    <col min="547" max="547" width="5" style="247" customWidth="1"/>
    <col min="548" max="548" width="4.140625" style="247" customWidth="1"/>
    <col min="549" max="549" width="5.85546875" style="247" customWidth="1"/>
    <col min="550" max="550" width="5.7109375" style="247" customWidth="1"/>
    <col min="551" max="551" width="4.7109375" style="247" customWidth="1"/>
    <col min="552" max="552" width="4.42578125" style="247" customWidth="1"/>
    <col min="553" max="556" width="0" style="247" hidden="1" customWidth="1"/>
    <col min="557" max="557" width="5.85546875" style="247" customWidth="1"/>
    <col min="558" max="558" width="5.42578125" style="247" customWidth="1"/>
    <col min="559" max="559" width="5.28515625" style="247" customWidth="1"/>
    <col min="560" max="560" width="4.85546875" style="247" customWidth="1"/>
    <col min="561" max="572" width="0" style="247" hidden="1" customWidth="1"/>
    <col min="573" max="573" width="5.85546875" style="247" customWidth="1"/>
    <col min="574" max="574" width="5.42578125" style="247" customWidth="1"/>
    <col min="575" max="575" width="5.140625" style="247" customWidth="1"/>
    <col min="576" max="576" width="4.140625" style="247" customWidth="1"/>
    <col min="577" max="577" width="6.140625" style="247" customWidth="1"/>
    <col min="578" max="579" width="5.5703125" style="247" customWidth="1"/>
    <col min="580" max="580" width="4.42578125" style="247" customWidth="1"/>
    <col min="581" max="592" width="0" style="247" hidden="1" customWidth="1"/>
    <col min="593" max="593" width="7.5703125" style="247" customWidth="1"/>
    <col min="594" max="594" width="6.42578125" style="247" customWidth="1"/>
    <col min="595" max="595" width="5.42578125" style="247" customWidth="1"/>
    <col min="596" max="596" width="5.140625" style="247" customWidth="1"/>
    <col min="597" max="597" width="5.7109375" style="247" customWidth="1"/>
    <col min="598" max="598" width="5.42578125" style="247" customWidth="1"/>
    <col min="599" max="599" width="4.5703125" style="247" customWidth="1"/>
    <col min="600" max="600" width="5.42578125" style="247" customWidth="1"/>
    <col min="601" max="603" width="5.85546875" style="247" customWidth="1"/>
    <col min="604" max="604" width="4.42578125" style="247" customWidth="1"/>
    <col min="605" max="619" width="0" style="247" hidden="1" customWidth="1"/>
    <col min="620" max="620" width="9.140625" style="247" customWidth="1"/>
    <col min="621" max="765" width="9.140625" style="247"/>
    <col min="766" max="766" width="3.140625" style="247" customWidth="1"/>
    <col min="767" max="767" width="12.28515625" style="247" customWidth="1"/>
    <col min="768" max="768" width="34.85546875" style="247" customWidth="1"/>
    <col min="769" max="769" width="8.42578125" style="247" customWidth="1"/>
    <col min="770" max="770" width="8.28515625" style="247" customWidth="1"/>
    <col min="771" max="771" width="9.42578125" style="247" customWidth="1"/>
    <col min="772" max="772" width="8.28515625" style="247" customWidth="1"/>
    <col min="773" max="775" width="6.42578125" style="247" customWidth="1"/>
    <col min="776" max="776" width="7.140625" style="247" customWidth="1"/>
    <col min="777" max="777" width="4.5703125" style="247" customWidth="1"/>
    <col min="778" max="778" width="6.7109375" style="247" customWidth="1"/>
    <col min="779" max="779" width="6.85546875" style="247" customWidth="1"/>
    <col min="780" max="780" width="6.28515625" style="247" customWidth="1"/>
    <col min="781" max="781" width="4" style="247" customWidth="1"/>
    <col min="782" max="782" width="7.28515625" style="247" customWidth="1"/>
    <col min="783" max="783" width="7.5703125" style="247" customWidth="1"/>
    <col min="784" max="784" width="6" style="247" customWidth="1"/>
    <col min="785" max="785" width="4.7109375" style="247" customWidth="1"/>
    <col min="786" max="786" width="5.42578125" style="247" customWidth="1"/>
    <col min="787" max="787" width="5.7109375" style="247" customWidth="1"/>
    <col min="788" max="788" width="5.85546875" style="247" customWidth="1"/>
    <col min="789" max="789" width="5.7109375" style="247" customWidth="1"/>
    <col min="790" max="800" width="0" style="247" hidden="1" customWidth="1"/>
    <col min="801" max="801" width="5.85546875" style="247" customWidth="1"/>
    <col min="802" max="802" width="5.7109375" style="247" customWidth="1"/>
    <col min="803" max="803" width="5" style="247" customWidth="1"/>
    <col min="804" max="804" width="4.140625" style="247" customWidth="1"/>
    <col min="805" max="805" width="5.85546875" style="247" customWidth="1"/>
    <col min="806" max="806" width="5.7109375" style="247" customWidth="1"/>
    <col min="807" max="807" width="4.7109375" style="247" customWidth="1"/>
    <col min="808" max="808" width="4.42578125" style="247" customWidth="1"/>
    <col min="809" max="812" width="0" style="247" hidden="1" customWidth="1"/>
    <col min="813" max="813" width="5.85546875" style="247" customWidth="1"/>
    <col min="814" max="814" width="5.42578125" style="247" customWidth="1"/>
    <col min="815" max="815" width="5.28515625" style="247" customWidth="1"/>
    <col min="816" max="816" width="4.85546875" style="247" customWidth="1"/>
    <col min="817" max="828" width="0" style="247" hidden="1" customWidth="1"/>
    <col min="829" max="829" width="5.85546875" style="247" customWidth="1"/>
    <col min="830" max="830" width="5.42578125" style="247" customWidth="1"/>
    <col min="831" max="831" width="5.140625" style="247" customWidth="1"/>
    <col min="832" max="832" width="4.140625" style="247" customWidth="1"/>
    <col min="833" max="833" width="6.140625" style="247" customWidth="1"/>
    <col min="834" max="835" width="5.5703125" style="247" customWidth="1"/>
    <col min="836" max="836" width="4.42578125" style="247" customWidth="1"/>
    <col min="837" max="848" width="0" style="247" hidden="1" customWidth="1"/>
    <col min="849" max="849" width="7.5703125" style="247" customWidth="1"/>
    <col min="850" max="850" width="6.42578125" style="247" customWidth="1"/>
    <col min="851" max="851" width="5.42578125" style="247" customWidth="1"/>
    <col min="852" max="852" width="5.140625" style="247" customWidth="1"/>
    <col min="853" max="853" width="5.7109375" style="247" customWidth="1"/>
    <col min="854" max="854" width="5.42578125" style="247" customWidth="1"/>
    <col min="855" max="855" width="4.5703125" style="247" customWidth="1"/>
    <col min="856" max="856" width="5.42578125" style="247" customWidth="1"/>
    <col min="857" max="859" width="5.85546875" style="247" customWidth="1"/>
    <col min="860" max="860" width="4.42578125" style="247" customWidth="1"/>
    <col min="861" max="875" width="0" style="247" hidden="1" customWidth="1"/>
    <col min="876" max="876" width="9.140625" style="247" customWidth="1"/>
    <col min="877" max="1021" width="9.140625" style="247"/>
    <col min="1022" max="1022" width="3.140625" style="247" customWidth="1"/>
    <col min="1023" max="1023" width="12.28515625" style="247" customWidth="1"/>
    <col min="1024" max="1024" width="34.85546875" style="247" customWidth="1"/>
    <col min="1025" max="1025" width="8.42578125" style="247" customWidth="1"/>
    <col min="1026" max="1026" width="8.28515625" style="247" customWidth="1"/>
    <col min="1027" max="1027" width="9.42578125" style="247" customWidth="1"/>
    <col min="1028" max="1028" width="8.28515625" style="247" customWidth="1"/>
    <col min="1029" max="1031" width="6.42578125" style="247" customWidth="1"/>
    <col min="1032" max="1032" width="7.140625" style="247" customWidth="1"/>
    <col min="1033" max="1033" width="4.5703125" style="247" customWidth="1"/>
    <col min="1034" max="1034" width="6.7109375" style="247" customWidth="1"/>
    <col min="1035" max="1035" width="6.85546875" style="247" customWidth="1"/>
    <col min="1036" max="1036" width="6.28515625" style="247" customWidth="1"/>
    <col min="1037" max="1037" width="4" style="247" customWidth="1"/>
    <col min="1038" max="1038" width="7.28515625" style="247" customWidth="1"/>
    <col min="1039" max="1039" width="7.5703125" style="247" customWidth="1"/>
    <col min="1040" max="1040" width="6" style="247" customWidth="1"/>
    <col min="1041" max="1041" width="4.7109375" style="247" customWidth="1"/>
    <col min="1042" max="1042" width="5.42578125" style="247" customWidth="1"/>
    <col min="1043" max="1043" width="5.7109375" style="247" customWidth="1"/>
    <col min="1044" max="1044" width="5.85546875" style="247" customWidth="1"/>
    <col min="1045" max="1045" width="5.7109375" style="247" customWidth="1"/>
    <col min="1046" max="1056" width="0" style="247" hidden="1" customWidth="1"/>
    <col min="1057" max="1057" width="5.85546875" style="247" customWidth="1"/>
    <col min="1058" max="1058" width="5.7109375" style="247" customWidth="1"/>
    <col min="1059" max="1059" width="5" style="247" customWidth="1"/>
    <col min="1060" max="1060" width="4.140625" style="247" customWidth="1"/>
    <col min="1061" max="1061" width="5.85546875" style="247" customWidth="1"/>
    <col min="1062" max="1062" width="5.7109375" style="247" customWidth="1"/>
    <col min="1063" max="1063" width="4.7109375" style="247" customWidth="1"/>
    <col min="1064" max="1064" width="4.42578125" style="247" customWidth="1"/>
    <col min="1065" max="1068" width="0" style="247" hidden="1" customWidth="1"/>
    <col min="1069" max="1069" width="5.85546875" style="247" customWidth="1"/>
    <col min="1070" max="1070" width="5.42578125" style="247" customWidth="1"/>
    <col min="1071" max="1071" width="5.28515625" style="247" customWidth="1"/>
    <col min="1072" max="1072" width="4.85546875" style="247" customWidth="1"/>
    <col min="1073" max="1084" width="0" style="247" hidden="1" customWidth="1"/>
    <col min="1085" max="1085" width="5.85546875" style="247" customWidth="1"/>
    <col min="1086" max="1086" width="5.42578125" style="247" customWidth="1"/>
    <col min="1087" max="1087" width="5.140625" style="247" customWidth="1"/>
    <col min="1088" max="1088" width="4.140625" style="247" customWidth="1"/>
    <col min="1089" max="1089" width="6.140625" style="247" customWidth="1"/>
    <col min="1090" max="1091" width="5.5703125" style="247" customWidth="1"/>
    <col min="1092" max="1092" width="4.42578125" style="247" customWidth="1"/>
    <col min="1093" max="1104" width="0" style="247" hidden="1" customWidth="1"/>
    <col min="1105" max="1105" width="7.5703125" style="247" customWidth="1"/>
    <col min="1106" max="1106" width="6.42578125" style="247" customWidth="1"/>
    <col min="1107" max="1107" width="5.42578125" style="247" customWidth="1"/>
    <col min="1108" max="1108" width="5.140625" style="247" customWidth="1"/>
    <col min="1109" max="1109" width="5.7109375" style="247" customWidth="1"/>
    <col min="1110" max="1110" width="5.42578125" style="247" customWidth="1"/>
    <col min="1111" max="1111" width="4.5703125" style="247" customWidth="1"/>
    <col min="1112" max="1112" width="5.42578125" style="247" customWidth="1"/>
    <col min="1113" max="1115" width="5.85546875" style="247" customWidth="1"/>
    <col min="1116" max="1116" width="4.42578125" style="247" customWidth="1"/>
    <col min="1117" max="1131" width="0" style="247" hidden="1" customWidth="1"/>
    <col min="1132" max="1132" width="9.140625" style="247" customWidth="1"/>
    <col min="1133" max="1277" width="9.140625" style="247"/>
    <col min="1278" max="1278" width="3.140625" style="247" customWidth="1"/>
    <col min="1279" max="1279" width="12.28515625" style="247" customWidth="1"/>
    <col min="1280" max="1280" width="34.85546875" style="247" customWidth="1"/>
    <col min="1281" max="1281" width="8.42578125" style="247" customWidth="1"/>
    <col min="1282" max="1282" width="8.28515625" style="247" customWidth="1"/>
    <col min="1283" max="1283" width="9.42578125" style="247" customWidth="1"/>
    <col min="1284" max="1284" width="8.28515625" style="247" customWidth="1"/>
    <col min="1285" max="1287" width="6.42578125" style="247" customWidth="1"/>
    <col min="1288" max="1288" width="7.140625" style="247" customWidth="1"/>
    <col min="1289" max="1289" width="4.5703125" style="247" customWidth="1"/>
    <col min="1290" max="1290" width="6.7109375" style="247" customWidth="1"/>
    <col min="1291" max="1291" width="6.85546875" style="247" customWidth="1"/>
    <col min="1292" max="1292" width="6.28515625" style="247" customWidth="1"/>
    <col min="1293" max="1293" width="4" style="247" customWidth="1"/>
    <col min="1294" max="1294" width="7.28515625" style="247" customWidth="1"/>
    <col min="1295" max="1295" width="7.5703125" style="247" customWidth="1"/>
    <col min="1296" max="1296" width="6" style="247" customWidth="1"/>
    <col min="1297" max="1297" width="4.7109375" style="247" customWidth="1"/>
    <col min="1298" max="1298" width="5.42578125" style="247" customWidth="1"/>
    <col min="1299" max="1299" width="5.7109375" style="247" customWidth="1"/>
    <col min="1300" max="1300" width="5.85546875" style="247" customWidth="1"/>
    <col min="1301" max="1301" width="5.7109375" style="247" customWidth="1"/>
    <col min="1302" max="1312" width="0" style="247" hidden="1" customWidth="1"/>
    <col min="1313" max="1313" width="5.85546875" style="247" customWidth="1"/>
    <col min="1314" max="1314" width="5.7109375" style="247" customWidth="1"/>
    <col min="1315" max="1315" width="5" style="247" customWidth="1"/>
    <col min="1316" max="1316" width="4.140625" style="247" customWidth="1"/>
    <col min="1317" max="1317" width="5.85546875" style="247" customWidth="1"/>
    <col min="1318" max="1318" width="5.7109375" style="247" customWidth="1"/>
    <col min="1319" max="1319" width="4.7109375" style="247" customWidth="1"/>
    <col min="1320" max="1320" width="4.42578125" style="247" customWidth="1"/>
    <col min="1321" max="1324" width="0" style="247" hidden="1" customWidth="1"/>
    <col min="1325" max="1325" width="5.85546875" style="247" customWidth="1"/>
    <col min="1326" max="1326" width="5.42578125" style="247" customWidth="1"/>
    <col min="1327" max="1327" width="5.28515625" style="247" customWidth="1"/>
    <col min="1328" max="1328" width="4.85546875" style="247" customWidth="1"/>
    <col min="1329" max="1340" width="0" style="247" hidden="1" customWidth="1"/>
    <col min="1341" max="1341" width="5.85546875" style="247" customWidth="1"/>
    <col min="1342" max="1342" width="5.42578125" style="247" customWidth="1"/>
    <col min="1343" max="1343" width="5.140625" style="247" customWidth="1"/>
    <col min="1344" max="1344" width="4.140625" style="247" customWidth="1"/>
    <col min="1345" max="1345" width="6.140625" style="247" customWidth="1"/>
    <col min="1346" max="1347" width="5.5703125" style="247" customWidth="1"/>
    <col min="1348" max="1348" width="4.42578125" style="247" customWidth="1"/>
    <col min="1349" max="1360" width="0" style="247" hidden="1" customWidth="1"/>
    <col min="1361" max="1361" width="7.5703125" style="247" customWidth="1"/>
    <col min="1362" max="1362" width="6.42578125" style="247" customWidth="1"/>
    <col min="1363" max="1363" width="5.42578125" style="247" customWidth="1"/>
    <col min="1364" max="1364" width="5.140625" style="247" customWidth="1"/>
    <col min="1365" max="1365" width="5.7109375" style="247" customWidth="1"/>
    <col min="1366" max="1366" width="5.42578125" style="247" customWidth="1"/>
    <col min="1367" max="1367" width="4.5703125" style="247" customWidth="1"/>
    <col min="1368" max="1368" width="5.42578125" style="247" customWidth="1"/>
    <col min="1369" max="1371" width="5.85546875" style="247" customWidth="1"/>
    <col min="1372" max="1372" width="4.42578125" style="247" customWidth="1"/>
    <col min="1373" max="1387" width="0" style="247" hidden="1" customWidth="1"/>
    <col min="1388" max="1388" width="9.140625" style="247" customWidth="1"/>
    <col min="1389" max="1533" width="9.140625" style="247"/>
    <col min="1534" max="1534" width="3.140625" style="247" customWidth="1"/>
    <col min="1535" max="1535" width="12.28515625" style="247" customWidth="1"/>
    <col min="1536" max="1536" width="34.85546875" style="247" customWidth="1"/>
    <col min="1537" max="1537" width="8.42578125" style="247" customWidth="1"/>
    <col min="1538" max="1538" width="8.28515625" style="247" customWidth="1"/>
    <col min="1539" max="1539" width="9.42578125" style="247" customWidth="1"/>
    <col min="1540" max="1540" width="8.28515625" style="247" customWidth="1"/>
    <col min="1541" max="1543" width="6.42578125" style="247" customWidth="1"/>
    <col min="1544" max="1544" width="7.140625" style="247" customWidth="1"/>
    <col min="1545" max="1545" width="4.5703125" style="247" customWidth="1"/>
    <col min="1546" max="1546" width="6.7109375" style="247" customWidth="1"/>
    <col min="1547" max="1547" width="6.85546875" style="247" customWidth="1"/>
    <col min="1548" max="1548" width="6.28515625" style="247" customWidth="1"/>
    <col min="1549" max="1549" width="4" style="247" customWidth="1"/>
    <col min="1550" max="1550" width="7.28515625" style="247" customWidth="1"/>
    <col min="1551" max="1551" width="7.5703125" style="247" customWidth="1"/>
    <col min="1552" max="1552" width="6" style="247" customWidth="1"/>
    <col min="1553" max="1553" width="4.7109375" style="247" customWidth="1"/>
    <col min="1554" max="1554" width="5.42578125" style="247" customWidth="1"/>
    <col min="1555" max="1555" width="5.7109375" style="247" customWidth="1"/>
    <col min="1556" max="1556" width="5.85546875" style="247" customWidth="1"/>
    <col min="1557" max="1557" width="5.7109375" style="247" customWidth="1"/>
    <col min="1558" max="1568" width="0" style="247" hidden="1" customWidth="1"/>
    <col min="1569" max="1569" width="5.85546875" style="247" customWidth="1"/>
    <col min="1570" max="1570" width="5.7109375" style="247" customWidth="1"/>
    <col min="1571" max="1571" width="5" style="247" customWidth="1"/>
    <col min="1572" max="1572" width="4.140625" style="247" customWidth="1"/>
    <col min="1573" max="1573" width="5.85546875" style="247" customWidth="1"/>
    <col min="1574" max="1574" width="5.7109375" style="247" customWidth="1"/>
    <col min="1575" max="1575" width="4.7109375" style="247" customWidth="1"/>
    <col min="1576" max="1576" width="4.42578125" style="247" customWidth="1"/>
    <col min="1577" max="1580" width="0" style="247" hidden="1" customWidth="1"/>
    <col min="1581" max="1581" width="5.85546875" style="247" customWidth="1"/>
    <col min="1582" max="1582" width="5.42578125" style="247" customWidth="1"/>
    <col min="1583" max="1583" width="5.28515625" style="247" customWidth="1"/>
    <col min="1584" max="1584" width="4.85546875" style="247" customWidth="1"/>
    <col min="1585" max="1596" width="0" style="247" hidden="1" customWidth="1"/>
    <col min="1597" max="1597" width="5.85546875" style="247" customWidth="1"/>
    <col min="1598" max="1598" width="5.42578125" style="247" customWidth="1"/>
    <col min="1599" max="1599" width="5.140625" style="247" customWidth="1"/>
    <col min="1600" max="1600" width="4.140625" style="247" customWidth="1"/>
    <col min="1601" max="1601" width="6.140625" style="247" customWidth="1"/>
    <col min="1602" max="1603" width="5.5703125" style="247" customWidth="1"/>
    <col min="1604" max="1604" width="4.42578125" style="247" customWidth="1"/>
    <col min="1605" max="1616" width="0" style="247" hidden="1" customWidth="1"/>
    <col min="1617" max="1617" width="7.5703125" style="247" customWidth="1"/>
    <col min="1618" max="1618" width="6.42578125" style="247" customWidth="1"/>
    <col min="1619" max="1619" width="5.42578125" style="247" customWidth="1"/>
    <col min="1620" max="1620" width="5.140625" style="247" customWidth="1"/>
    <col min="1621" max="1621" width="5.7109375" style="247" customWidth="1"/>
    <col min="1622" max="1622" width="5.42578125" style="247" customWidth="1"/>
    <col min="1623" max="1623" width="4.5703125" style="247" customWidth="1"/>
    <col min="1624" max="1624" width="5.42578125" style="247" customWidth="1"/>
    <col min="1625" max="1627" width="5.85546875" style="247" customWidth="1"/>
    <col min="1628" max="1628" width="4.42578125" style="247" customWidth="1"/>
    <col min="1629" max="1643" width="0" style="247" hidden="1" customWidth="1"/>
    <col min="1644" max="1644" width="9.140625" style="247" customWidth="1"/>
    <col min="1645" max="1789" width="9.140625" style="247"/>
    <col min="1790" max="1790" width="3.140625" style="247" customWidth="1"/>
    <col min="1791" max="1791" width="12.28515625" style="247" customWidth="1"/>
    <col min="1792" max="1792" width="34.85546875" style="247" customWidth="1"/>
    <col min="1793" max="1793" width="8.42578125" style="247" customWidth="1"/>
    <col min="1794" max="1794" width="8.28515625" style="247" customWidth="1"/>
    <col min="1795" max="1795" width="9.42578125" style="247" customWidth="1"/>
    <col min="1796" max="1796" width="8.28515625" style="247" customWidth="1"/>
    <col min="1797" max="1799" width="6.42578125" style="247" customWidth="1"/>
    <col min="1800" max="1800" width="7.140625" style="247" customWidth="1"/>
    <col min="1801" max="1801" width="4.5703125" style="247" customWidth="1"/>
    <col min="1802" max="1802" width="6.7109375" style="247" customWidth="1"/>
    <col min="1803" max="1803" width="6.85546875" style="247" customWidth="1"/>
    <col min="1804" max="1804" width="6.28515625" style="247" customWidth="1"/>
    <col min="1805" max="1805" width="4" style="247" customWidth="1"/>
    <col min="1806" max="1806" width="7.28515625" style="247" customWidth="1"/>
    <col min="1807" max="1807" width="7.5703125" style="247" customWidth="1"/>
    <col min="1808" max="1808" width="6" style="247" customWidth="1"/>
    <col min="1809" max="1809" width="4.7109375" style="247" customWidth="1"/>
    <col min="1810" max="1810" width="5.42578125" style="247" customWidth="1"/>
    <col min="1811" max="1811" width="5.7109375" style="247" customWidth="1"/>
    <col min="1812" max="1812" width="5.85546875" style="247" customWidth="1"/>
    <col min="1813" max="1813" width="5.7109375" style="247" customWidth="1"/>
    <col min="1814" max="1824" width="0" style="247" hidden="1" customWidth="1"/>
    <col min="1825" max="1825" width="5.85546875" style="247" customWidth="1"/>
    <col min="1826" max="1826" width="5.7109375" style="247" customWidth="1"/>
    <col min="1827" max="1827" width="5" style="247" customWidth="1"/>
    <col min="1828" max="1828" width="4.140625" style="247" customWidth="1"/>
    <col min="1829" max="1829" width="5.85546875" style="247" customWidth="1"/>
    <col min="1830" max="1830" width="5.7109375" style="247" customWidth="1"/>
    <col min="1831" max="1831" width="4.7109375" style="247" customWidth="1"/>
    <col min="1832" max="1832" width="4.42578125" style="247" customWidth="1"/>
    <col min="1833" max="1836" width="0" style="247" hidden="1" customWidth="1"/>
    <col min="1837" max="1837" width="5.85546875" style="247" customWidth="1"/>
    <col min="1838" max="1838" width="5.42578125" style="247" customWidth="1"/>
    <col min="1839" max="1839" width="5.28515625" style="247" customWidth="1"/>
    <col min="1840" max="1840" width="4.85546875" style="247" customWidth="1"/>
    <col min="1841" max="1852" width="0" style="247" hidden="1" customWidth="1"/>
    <col min="1853" max="1853" width="5.85546875" style="247" customWidth="1"/>
    <col min="1854" max="1854" width="5.42578125" style="247" customWidth="1"/>
    <col min="1855" max="1855" width="5.140625" style="247" customWidth="1"/>
    <col min="1856" max="1856" width="4.140625" style="247" customWidth="1"/>
    <col min="1857" max="1857" width="6.140625" style="247" customWidth="1"/>
    <col min="1858" max="1859" width="5.5703125" style="247" customWidth="1"/>
    <col min="1860" max="1860" width="4.42578125" style="247" customWidth="1"/>
    <col min="1861" max="1872" width="0" style="247" hidden="1" customWidth="1"/>
    <col min="1873" max="1873" width="7.5703125" style="247" customWidth="1"/>
    <col min="1874" max="1874" width="6.42578125" style="247" customWidth="1"/>
    <col min="1875" max="1875" width="5.42578125" style="247" customWidth="1"/>
    <col min="1876" max="1876" width="5.140625" style="247" customWidth="1"/>
    <col min="1877" max="1877" width="5.7109375" style="247" customWidth="1"/>
    <col min="1878" max="1878" width="5.42578125" style="247" customWidth="1"/>
    <col min="1879" max="1879" width="4.5703125" style="247" customWidth="1"/>
    <col min="1880" max="1880" width="5.42578125" style="247" customWidth="1"/>
    <col min="1881" max="1883" width="5.85546875" style="247" customWidth="1"/>
    <col min="1884" max="1884" width="4.42578125" style="247" customWidth="1"/>
    <col min="1885" max="1899" width="0" style="247" hidden="1" customWidth="1"/>
    <col min="1900" max="1900" width="9.140625" style="247" customWidth="1"/>
    <col min="1901" max="2045" width="9.140625" style="247"/>
    <col min="2046" max="2046" width="3.140625" style="247" customWidth="1"/>
    <col min="2047" max="2047" width="12.28515625" style="247" customWidth="1"/>
    <col min="2048" max="2048" width="34.85546875" style="247" customWidth="1"/>
    <col min="2049" max="2049" width="8.42578125" style="247" customWidth="1"/>
    <col min="2050" max="2050" width="8.28515625" style="247" customWidth="1"/>
    <col min="2051" max="2051" width="9.42578125" style="247" customWidth="1"/>
    <col min="2052" max="2052" width="8.28515625" style="247" customWidth="1"/>
    <col min="2053" max="2055" width="6.42578125" style="247" customWidth="1"/>
    <col min="2056" max="2056" width="7.140625" style="247" customWidth="1"/>
    <col min="2057" max="2057" width="4.5703125" style="247" customWidth="1"/>
    <col min="2058" max="2058" width="6.7109375" style="247" customWidth="1"/>
    <col min="2059" max="2059" width="6.85546875" style="247" customWidth="1"/>
    <col min="2060" max="2060" width="6.28515625" style="247" customWidth="1"/>
    <col min="2061" max="2061" width="4" style="247" customWidth="1"/>
    <col min="2062" max="2062" width="7.28515625" style="247" customWidth="1"/>
    <col min="2063" max="2063" width="7.5703125" style="247" customWidth="1"/>
    <col min="2064" max="2064" width="6" style="247" customWidth="1"/>
    <col min="2065" max="2065" width="4.7109375" style="247" customWidth="1"/>
    <col min="2066" max="2066" width="5.42578125" style="247" customWidth="1"/>
    <col min="2067" max="2067" width="5.7109375" style="247" customWidth="1"/>
    <col min="2068" max="2068" width="5.85546875" style="247" customWidth="1"/>
    <col min="2069" max="2069" width="5.7109375" style="247" customWidth="1"/>
    <col min="2070" max="2080" width="0" style="247" hidden="1" customWidth="1"/>
    <col min="2081" max="2081" width="5.85546875" style="247" customWidth="1"/>
    <col min="2082" max="2082" width="5.7109375" style="247" customWidth="1"/>
    <col min="2083" max="2083" width="5" style="247" customWidth="1"/>
    <col min="2084" max="2084" width="4.140625" style="247" customWidth="1"/>
    <col min="2085" max="2085" width="5.85546875" style="247" customWidth="1"/>
    <col min="2086" max="2086" width="5.7109375" style="247" customWidth="1"/>
    <col min="2087" max="2087" width="4.7109375" style="247" customWidth="1"/>
    <col min="2088" max="2088" width="4.42578125" style="247" customWidth="1"/>
    <col min="2089" max="2092" width="0" style="247" hidden="1" customWidth="1"/>
    <col min="2093" max="2093" width="5.85546875" style="247" customWidth="1"/>
    <col min="2094" max="2094" width="5.42578125" style="247" customWidth="1"/>
    <col min="2095" max="2095" width="5.28515625" style="247" customWidth="1"/>
    <col min="2096" max="2096" width="4.85546875" style="247" customWidth="1"/>
    <col min="2097" max="2108" width="0" style="247" hidden="1" customWidth="1"/>
    <col min="2109" max="2109" width="5.85546875" style="247" customWidth="1"/>
    <col min="2110" max="2110" width="5.42578125" style="247" customWidth="1"/>
    <col min="2111" max="2111" width="5.140625" style="247" customWidth="1"/>
    <col min="2112" max="2112" width="4.140625" style="247" customWidth="1"/>
    <col min="2113" max="2113" width="6.140625" style="247" customWidth="1"/>
    <col min="2114" max="2115" width="5.5703125" style="247" customWidth="1"/>
    <col min="2116" max="2116" width="4.42578125" style="247" customWidth="1"/>
    <col min="2117" max="2128" width="0" style="247" hidden="1" customWidth="1"/>
    <col min="2129" max="2129" width="7.5703125" style="247" customWidth="1"/>
    <col min="2130" max="2130" width="6.42578125" style="247" customWidth="1"/>
    <col min="2131" max="2131" width="5.42578125" style="247" customWidth="1"/>
    <col min="2132" max="2132" width="5.140625" style="247" customWidth="1"/>
    <col min="2133" max="2133" width="5.7109375" style="247" customWidth="1"/>
    <col min="2134" max="2134" width="5.42578125" style="247" customWidth="1"/>
    <col min="2135" max="2135" width="4.5703125" style="247" customWidth="1"/>
    <col min="2136" max="2136" width="5.42578125" style="247" customWidth="1"/>
    <col min="2137" max="2139" width="5.85546875" style="247" customWidth="1"/>
    <col min="2140" max="2140" width="4.42578125" style="247" customWidth="1"/>
    <col min="2141" max="2155" width="0" style="247" hidden="1" customWidth="1"/>
    <col min="2156" max="2156" width="9.140625" style="247" customWidth="1"/>
    <col min="2157" max="2301" width="9.140625" style="247"/>
    <col min="2302" max="2302" width="3.140625" style="247" customWidth="1"/>
    <col min="2303" max="2303" width="12.28515625" style="247" customWidth="1"/>
    <col min="2304" max="2304" width="34.85546875" style="247" customWidth="1"/>
    <col min="2305" max="2305" width="8.42578125" style="247" customWidth="1"/>
    <col min="2306" max="2306" width="8.28515625" style="247" customWidth="1"/>
    <col min="2307" max="2307" width="9.42578125" style="247" customWidth="1"/>
    <col min="2308" max="2308" width="8.28515625" style="247" customWidth="1"/>
    <col min="2309" max="2311" width="6.42578125" style="247" customWidth="1"/>
    <col min="2312" max="2312" width="7.140625" style="247" customWidth="1"/>
    <col min="2313" max="2313" width="4.5703125" style="247" customWidth="1"/>
    <col min="2314" max="2314" width="6.7109375" style="247" customWidth="1"/>
    <col min="2315" max="2315" width="6.85546875" style="247" customWidth="1"/>
    <col min="2316" max="2316" width="6.28515625" style="247" customWidth="1"/>
    <col min="2317" max="2317" width="4" style="247" customWidth="1"/>
    <col min="2318" max="2318" width="7.28515625" style="247" customWidth="1"/>
    <col min="2319" max="2319" width="7.5703125" style="247" customWidth="1"/>
    <col min="2320" max="2320" width="6" style="247" customWidth="1"/>
    <col min="2321" max="2321" width="4.7109375" style="247" customWidth="1"/>
    <col min="2322" max="2322" width="5.42578125" style="247" customWidth="1"/>
    <col min="2323" max="2323" width="5.7109375" style="247" customWidth="1"/>
    <col min="2324" max="2324" width="5.85546875" style="247" customWidth="1"/>
    <col min="2325" max="2325" width="5.7109375" style="247" customWidth="1"/>
    <col min="2326" max="2336" width="0" style="247" hidden="1" customWidth="1"/>
    <col min="2337" max="2337" width="5.85546875" style="247" customWidth="1"/>
    <col min="2338" max="2338" width="5.7109375" style="247" customWidth="1"/>
    <col min="2339" max="2339" width="5" style="247" customWidth="1"/>
    <col min="2340" max="2340" width="4.140625" style="247" customWidth="1"/>
    <col min="2341" max="2341" width="5.85546875" style="247" customWidth="1"/>
    <col min="2342" max="2342" width="5.7109375" style="247" customWidth="1"/>
    <col min="2343" max="2343" width="4.7109375" style="247" customWidth="1"/>
    <col min="2344" max="2344" width="4.42578125" style="247" customWidth="1"/>
    <col min="2345" max="2348" width="0" style="247" hidden="1" customWidth="1"/>
    <col min="2349" max="2349" width="5.85546875" style="247" customWidth="1"/>
    <col min="2350" max="2350" width="5.42578125" style="247" customWidth="1"/>
    <col min="2351" max="2351" width="5.28515625" style="247" customWidth="1"/>
    <col min="2352" max="2352" width="4.85546875" style="247" customWidth="1"/>
    <col min="2353" max="2364" width="0" style="247" hidden="1" customWidth="1"/>
    <col min="2365" max="2365" width="5.85546875" style="247" customWidth="1"/>
    <col min="2366" max="2366" width="5.42578125" style="247" customWidth="1"/>
    <col min="2367" max="2367" width="5.140625" style="247" customWidth="1"/>
    <col min="2368" max="2368" width="4.140625" style="247" customWidth="1"/>
    <col min="2369" max="2369" width="6.140625" style="247" customWidth="1"/>
    <col min="2370" max="2371" width="5.5703125" style="247" customWidth="1"/>
    <col min="2372" max="2372" width="4.42578125" style="247" customWidth="1"/>
    <col min="2373" max="2384" width="0" style="247" hidden="1" customWidth="1"/>
    <col min="2385" max="2385" width="7.5703125" style="247" customWidth="1"/>
    <col min="2386" max="2386" width="6.42578125" style="247" customWidth="1"/>
    <col min="2387" max="2387" width="5.42578125" style="247" customWidth="1"/>
    <col min="2388" max="2388" width="5.140625" style="247" customWidth="1"/>
    <col min="2389" max="2389" width="5.7109375" style="247" customWidth="1"/>
    <col min="2390" max="2390" width="5.42578125" style="247" customWidth="1"/>
    <col min="2391" max="2391" width="4.5703125" style="247" customWidth="1"/>
    <col min="2392" max="2392" width="5.42578125" style="247" customWidth="1"/>
    <col min="2393" max="2395" width="5.85546875" style="247" customWidth="1"/>
    <col min="2396" max="2396" width="4.42578125" style="247" customWidth="1"/>
    <col min="2397" max="2411" width="0" style="247" hidden="1" customWidth="1"/>
    <col min="2412" max="2412" width="9.140625" style="247" customWidth="1"/>
    <col min="2413" max="2557" width="9.140625" style="247"/>
    <col min="2558" max="2558" width="3.140625" style="247" customWidth="1"/>
    <col min="2559" max="2559" width="12.28515625" style="247" customWidth="1"/>
    <col min="2560" max="2560" width="34.85546875" style="247" customWidth="1"/>
    <col min="2561" max="2561" width="8.42578125" style="247" customWidth="1"/>
    <col min="2562" max="2562" width="8.28515625" style="247" customWidth="1"/>
    <col min="2563" max="2563" width="9.42578125" style="247" customWidth="1"/>
    <col min="2564" max="2564" width="8.28515625" style="247" customWidth="1"/>
    <col min="2565" max="2567" width="6.42578125" style="247" customWidth="1"/>
    <col min="2568" max="2568" width="7.140625" style="247" customWidth="1"/>
    <col min="2569" max="2569" width="4.5703125" style="247" customWidth="1"/>
    <col min="2570" max="2570" width="6.7109375" style="247" customWidth="1"/>
    <col min="2571" max="2571" width="6.85546875" style="247" customWidth="1"/>
    <col min="2572" max="2572" width="6.28515625" style="247" customWidth="1"/>
    <col min="2573" max="2573" width="4" style="247" customWidth="1"/>
    <col min="2574" max="2574" width="7.28515625" style="247" customWidth="1"/>
    <col min="2575" max="2575" width="7.5703125" style="247" customWidth="1"/>
    <col min="2576" max="2576" width="6" style="247" customWidth="1"/>
    <col min="2577" max="2577" width="4.7109375" style="247" customWidth="1"/>
    <col min="2578" max="2578" width="5.42578125" style="247" customWidth="1"/>
    <col min="2579" max="2579" width="5.7109375" style="247" customWidth="1"/>
    <col min="2580" max="2580" width="5.85546875" style="247" customWidth="1"/>
    <col min="2581" max="2581" width="5.7109375" style="247" customWidth="1"/>
    <col min="2582" max="2592" width="0" style="247" hidden="1" customWidth="1"/>
    <col min="2593" max="2593" width="5.85546875" style="247" customWidth="1"/>
    <col min="2594" max="2594" width="5.7109375" style="247" customWidth="1"/>
    <col min="2595" max="2595" width="5" style="247" customWidth="1"/>
    <col min="2596" max="2596" width="4.140625" style="247" customWidth="1"/>
    <col min="2597" max="2597" width="5.85546875" style="247" customWidth="1"/>
    <col min="2598" max="2598" width="5.7109375" style="247" customWidth="1"/>
    <col min="2599" max="2599" width="4.7109375" style="247" customWidth="1"/>
    <col min="2600" max="2600" width="4.42578125" style="247" customWidth="1"/>
    <col min="2601" max="2604" width="0" style="247" hidden="1" customWidth="1"/>
    <col min="2605" max="2605" width="5.85546875" style="247" customWidth="1"/>
    <col min="2606" max="2606" width="5.42578125" style="247" customWidth="1"/>
    <col min="2607" max="2607" width="5.28515625" style="247" customWidth="1"/>
    <col min="2608" max="2608" width="4.85546875" style="247" customWidth="1"/>
    <col min="2609" max="2620" width="0" style="247" hidden="1" customWidth="1"/>
    <col min="2621" max="2621" width="5.85546875" style="247" customWidth="1"/>
    <col min="2622" max="2622" width="5.42578125" style="247" customWidth="1"/>
    <col min="2623" max="2623" width="5.140625" style="247" customWidth="1"/>
    <col min="2624" max="2624" width="4.140625" style="247" customWidth="1"/>
    <col min="2625" max="2625" width="6.140625" style="247" customWidth="1"/>
    <col min="2626" max="2627" width="5.5703125" style="247" customWidth="1"/>
    <col min="2628" max="2628" width="4.42578125" style="247" customWidth="1"/>
    <col min="2629" max="2640" width="0" style="247" hidden="1" customWidth="1"/>
    <col min="2641" max="2641" width="7.5703125" style="247" customWidth="1"/>
    <col min="2642" max="2642" width="6.42578125" style="247" customWidth="1"/>
    <col min="2643" max="2643" width="5.42578125" style="247" customWidth="1"/>
    <col min="2644" max="2644" width="5.140625" style="247" customWidth="1"/>
    <col min="2645" max="2645" width="5.7109375" style="247" customWidth="1"/>
    <col min="2646" max="2646" width="5.42578125" style="247" customWidth="1"/>
    <col min="2647" max="2647" width="4.5703125" style="247" customWidth="1"/>
    <col min="2648" max="2648" width="5.42578125" style="247" customWidth="1"/>
    <col min="2649" max="2651" width="5.85546875" style="247" customWidth="1"/>
    <col min="2652" max="2652" width="4.42578125" style="247" customWidth="1"/>
    <col min="2653" max="2667" width="0" style="247" hidden="1" customWidth="1"/>
    <col min="2668" max="2668" width="9.140625" style="247" customWidth="1"/>
    <col min="2669" max="2813" width="9.140625" style="247"/>
    <col min="2814" max="2814" width="3.140625" style="247" customWidth="1"/>
    <col min="2815" max="2815" width="12.28515625" style="247" customWidth="1"/>
    <col min="2816" max="2816" width="34.85546875" style="247" customWidth="1"/>
    <col min="2817" max="2817" width="8.42578125" style="247" customWidth="1"/>
    <col min="2818" max="2818" width="8.28515625" style="247" customWidth="1"/>
    <col min="2819" max="2819" width="9.42578125" style="247" customWidth="1"/>
    <col min="2820" max="2820" width="8.28515625" style="247" customWidth="1"/>
    <col min="2821" max="2823" width="6.42578125" style="247" customWidth="1"/>
    <col min="2824" max="2824" width="7.140625" style="247" customWidth="1"/>
    <col min="2825" max="2825" width="4.5703125" style="247" customWidth="1"/>
    <col min="2826" max="2826" width="6.7109375" style="247" customWidth="1"/>
    <col min="2827" max="2827" width="6.85546875" style="247" customWidth="1"/>
    <col min="2828" max="2828" width="6.28515625" style="247" customWidth="1"/>
    <col min="2829" max="2829" width="4" style="247" customWidth="1"/>
    <col min="2830" max="2830" width="7.28515625" style="247" customWidth="1"/>
    <col min="2831" max="2831" width="7.5703125" style="247" customWidth="1"/>
    <col min="2832" max="2832" width="6" style="247" customWidth="1"/>
    <col min="2833" max="2833" width="4.7109375" style="247" customWidth="1"/>
    <col min="2834" max="2834" width="5.42578125" style="247" customWidth="1"/>
    <col min="2835" max="2835" width="5.7109375" style="247" customWidth="1"/>
    <col min="2836" max="2836" width="5.85546875" style="247" customWidth="1"/>
    <col min="2837" max="2837" width="5.7109375" style="247" customWidth="1"/>
    <col min="2838" max="2848" width="0" style="247" hidden="1" customWidth="1"/>
    <col min="2849" max="2849" width="5.85546875" style="247" customWidth="1"/>
    <col min="2850" max="2850" width="5.7109375" style="247" customWidth="1"/>
    <col min="2851" max="2851" width="5" style="247" customWidth="1"/>
    <col min="2852" max="2852" width="4.140625" style="247" customWidth="1"/>
    <col min="2853" max="2853" width="5.85546875" style="247" customWidth="1"/>
    <col min="2854" max="2854" width="5.7109375" style="247" customWidth="1"/>
    <col min="2855" max="2855" width="4.7109375" style="247" customWidth="1"/>
    <col min="2856" max="2856" width="4.42578125" style="247" customWidth="1"/>
    <col min="2857" max="2860" width="0" style="247" hidden="1" customWidth="1"/>
    <col min="2861" max="2861" width="5.85546875" style="247" customWidth="1"/>
    <col min="2862" max="2862" width="5.42578125" style="247" customWidth="1"/>
    <col min="2863" max="2863" width="5.28515625" style="247" customWidth="1"/>
    <col min="2864" max="2864" width="4.85546875" style="247" customWidth="1"/>
    <col min="2865" max="2876" width="0" style="247" hidden="1" customWidth="1"/>
    <col min="2877" max="2877" width="5.85546875" style="247" customWidth="1"/>
    <col min="2878" max="2878" width="5.42578125" style="247" customWidth="1"/>
    <col min="2879" max="2879" width="5.140625" style="247" customWidth="1"/>
    <col min="2880" max="2880" width="4.140625" style="247" customWidth="1"/>
    <col min="2881" max="2881" width="6.140625" style="247" customWidth="1"/>
    <col min="2882" max="2883" width="5.5703125" style="247" customWidth="1"/>
    <col min="2884" max="2884" width="4.42578125" style="247" customWidth="1"/>
    <col min="2885" max="2896" width="0" style="247" hidden="1" customWidth="1"/>
    <col min="2897" max="2897" width="7.5703125" style="247" customWidth="1"/>
    <col min="2898" max="2898" width="6.42578125" style="247" customWidth="1"/>
    <col min="2899" max="2899" width="5.42578125" style="247" customWidth="1"/>
    <col min="2900" max="2900" width="5.140625" style="247" customWidth="1"/>
    <col min="2901" max="2901" width="5.7109375" style="247" customWidth="1"/>
    <col min="2902" max="2902" width="5.42578125" style="247" customWidth="1"/>
    <col min="2903" max="2903" width="4.5703125" style="247" customWidth="1"/>
    <col min="2904" max="2904" width="5.42578125" style="247" customWidth="1"/>
    <col min="2905" max="2907" width="5.85546875" style="247" customWidth="1"/>
    <col min="2908" max="2908" width="4.42578125" style="247" customWidth="1"/>
    <col min="2909" max="2923" width="0" style="247" hidden="1" customWidth="1"/>
    <col min="2924" max="2924" width="9.140625" style="247" customWidth="1"/>
    <col min="2925" max="3069" width="9.140625" style="247"/>
    <col min="3070" max="3070" width="3.140625" style="247" customWidth="1"/>
    <col min="3071" max="3071" width="12.28515625" style="247" customWidth="1"/>
    <col min="3072" max="3072" width="34.85546875" style="247" customWidth="1"/>
    <col min="3073" max="3073" width="8.42578125" style="247" customWidth="1"/>
    <col min="3074" max="3074" width="8.28515625" style="247" customWidth="1"/>
    <col min="3075" max="3075" width="9.42578125" style="247" customWidth="1"/>
    <col min="3076" max="3076" width="8.28515625" style="247" customWidth="1"/>
    <col min="3077" max="3079" width="6.42578125" style="247" customWidth="1"/>
    <col min="3080" max="3080" width="7.140625" style="247" customWidth="1"/>
    <col min="3081" max="3081" width="4.5703125" style="247" customWidth="1"/>
    <col min="3082" max="3082" width="6.7109375" style="247" customWidth="1"/>
    <col min="3083" max="3083" width="6.85546875" style="247" customWidth="1"/>
    <col min="3084" max="3084" width="6.28515625" style="247" customWidth="1"/>
    <col min="3085" max="3085" width="4" style="247" customWidth="1"/>
    <col min="3086" max="3086" width="7.28515625" style="247" customWidth="1"/>
    <col min="3087" max="3087" width="7.5703125" style="247" customWidth="1"/>
    <col min="3088" max="3088" width="6" style="247" customWidth="1"/>
    <col min="3089" max="3089" width="4.7109375" style="247" customWidth="1"/>
    <col min="3090" max="3090" width="5.42578125" style="247" customWidth="1"/>
    <col min="3091" max="3091" width="5.7109375" style="247" customWidth="1"/>
    <col min="3092" max="3092" width="5.85546875" style="247" customWidth="1"/>
    <col min="3093" max="3093" width="5.7109375" style="247" customWidth="1"/>
    <col min="3094" max="3104" width="0" style="247" hidden="1" customWidth="1"/>
    <col min="3105" max="3105" width="5.85546875" style="247" customWidth="1"/>
    <col min="3106" max="3106" width="5.7109375" style="247" customWidth="1"/>
    <col min="3107" max="3107" width="5" style="247" customWidth="1"/>
    <col min="3108" max="3108" width="4.140625" style="247" customWidth="1"/>
    <col min="3109" max="3109" width="5.85546875" style="247" customWidth="1"/>
    <col min="3110" max="3110" width="5.7109375" style="247" customWidth="1"/>
    <col min="3111" max="3111" width="4.7109375" style="247" customWidth="1"/>
    <col min="3112" max="3112" width="4.42578125" style="247" customWidth="1"/>
    <col min="3113" max="3116" width="0" style="247" hidden="1" customWidth="1"/>
    <col min="3117" max="3117" width="5.85546875" style="247" customWidth="1"/>
    <col min="3118" max="3118" width="5.42578125" style="247" customWidth="1"/>
    <col min="3119" max="3119" width="5.28515625" style="247" customWidth="1"/>
    <col min="3120" max="3120" width="4.85546875" style="247" customWidth="1"/>
    <col min="3121" max="3132" width="0" style="247" hidden="1" customWidth="1"/>
    <col min="3133" max="3133" width="5.85546875" style="247" customWidth="1"/>
    <col min="3134" max="3134" width="5.42578125" style="247" customWidth="1"/>
    <col min="3135" max="3135" width="5.140625" style="247" customWidth="1"/>
    <col min="3136" max="3136" width="4.140625" style="247" customWidth="1"/>
    <col min="3137" max="3137" width="6.140625" style="247" customWidth="1"/>
    <col min="3138" max="3139" width="5.5703125" style="247" customWidth="1"/>
    <col min="3140" max="3140" width="4.42578125" style="247" customWidth="1"/>
    <col min="3141" max="3152" width="0" style="247" hidden="1" customWidth="1"/>
    <col min="3153" max="3153" width="7.5703125" style="247" customWidth="1"/>
    <col min="3154" max="3154" width="6.42578125" style="247" customWidth="1"/>
    <col min="3155" max="3155" width="5.42578125" style="247" customWidth="1"/>
    <col min="3156" max="3156" width="5.140625" style="247" customWidth="1"/>
    <col min="3157" max="3157" width="5.7109375" style="247" customWidth="1"/>
    <col min="3158" max="3158" width="5.42578125" style="247" customWidth="1"/>
    <col min="3159" max="3159" width="4.5703125" style="247" customWidth="1"/>
    <col min="3160" max="3160" width="5.42578125" style="247" customWidth="1"/>
    <col min="3161" max="3163" width="5.85546875" style="247" customWidth="1"/>
    <col min="3164" max="3164" width="4.42578125" style="247" customWidth="1"/>
    <col min="3165" max="3179" width="0" style="247" hidden="1" customWidth="1"/>
    <col min="3180" max="3180" width="9.140625" style="247" customWidth="1"/>
    <col min="3181" max="3325" width="9.140625" style="247"/>
    <col min="3326" max="3326" width="3.140625" style="247" customWidth="1"/>
    <col min="3327" max="3327" width="12.28515625" style="247" customWidth="1"/>
    <col min="3328" max="3328" width="34.85546875" style="247" customWidth="1"/>
    <col min="3329" max="3329" width="8.42578125" style="247" customWidth="1"/>
    <col min="3330" max="3330" width="8.28515625" style="247" customWidth="1"/>
    <col min="3331" max="3331" width="9.42578125" style="247" customWidth="1"/>
    <col min="3332" max="3332" width="8.28515625" style="247" customWidth="1"/>
    <col min="3333" max="3335" width="6.42578125" style="247" customWidth="1"/>
    <col min="3336" max="3336" width="7.140625" style="247" customWidth="1"/>
    <col min="3337" max="3337" width="4.5703125" style="247" customWidth="1"/>
    <col min="3338" max="3338" width="6.7109375" style="247" customWidth="1"/>
    <col min="3339" max="3339" width="6.85546875" style="247" customWidth="1"/>
    <col min="3340" max="3340" width="6.28515625" style="247" customWidth="1"/>
    <col min="3341" max="3341" width="4" style="247" customWidth="1"/>
    <col min="3342" max="3342" width="7.28515625" style="247" customWidth="1"/>
    <col min="3343" max="3343" width="7.5703125" style="247" customWidth="1"/>
    <col min="3344" max="3344" width="6" style="247" customWidth="1"/>
    <col min="3345" max="3345" width="4.7109375" style="247" customWidth="1"/>
    <col min="3346" max="3346" width="5.42578125" style="247" customWidth="1"/>
    <col min="3347" max="3347" width="5.7109375" style="247" customWidth="1"/>
    <col min="3348" max="3348" width="5.85546875" style="247" customWidth="1"/>
    <col min="3349" max="3349" width="5.7109375" style="247" customWidth="1"/>
    <col min="3350" max="3360" width="0" style="247" hidden="1" customWidth="1"/>
    <col min="3361" max="3361" width="5.85546875" style="247" customWidth="1"/>
    <col min="3362" max="3362" width="5.7109375" style="247" customWidth="1"/>
    <col min="3363" max="3363" width="5" style="247" customWidth="1"/>
    <col min="3364" max="3364" width="4.140625" style="247" customWidth="1"/>
    <col min="3365" max="3365" width="5.85546875" style="247" customWidth="1"/>
    <col min="3366" max="3366" width="5.7109375" style="247" customWidth="1"/>
    <col min="3367" max="3367" width="4.7109375" style="247" customWidth="1"/>
    <col min="3368" max="3368" width="4.42578125" style="247" customWidth="1"/>
    <col min="3369" max="3372" width="0" style="247" hidden="1" customWidth="1"/>
    <col min="3373" max="3373" width="5.85546875" style="247" customWidth="1"/>
    <col min="3374" max="3374" width="5.42578125" style="247" customWidth="1"/>
    <col min="3375" max="3375" width="5.28515625" style="247" customWidth="1"/>
    <col min="3376" max="3376" width="4.85546875" style="247" customWidth="1"/>
    <col min="3377" max="3388" width="0" style="247" hidden="1" customWidth="1"/>
    <col min="3389" max="3389" width="5.85546875" style="247" customWidth="1"/>
    <col min="3390" max="3390" width="5.42578125" style="247" customWidth="1"/>
    <col min="3391" max="3391" width="5.140625" style="247" customWidth="1"/>
    <col min="3392" max="3392" width="4.140625" style="247" customWidth="1"/>
    <col min="3393" max="3393" width="6.140625" style="247" customWidth="1"/>
    <col min="3394" max="3395" width="5.5703125" style="247" customWidth="1"/>
    <col min="3396" max="3396" width="4.42578125" style="247" customWidth="1"/>
    <col min="3397" max="3408" width="0" style="247" hidden="1" customWidth="1"/>
    <col min="3409" max="3409" width="7.5703125" style="247" customWidth="1"/>
    <col min="3410" max="3410" width="6.42578125" style="247" customWidth="1"/>
    <col min="3411" max="3411" width="5.42578125" style="247" customWidth="1"/>
    <col min="3412" max="3412" width="5.140625" style="247" customWidth="1"/>
    <col min="3413" max="3413" width="5.7109375" style="247" customWidth="1"/>
    <col min="3414" max="3414" width="5.42578125" style="247" customWidth="1"/>
    <col min="3415" max="3415" width="4.5703125" style="247" customWidth="1"/>
    <col min="3416" max="3416" width="5.42578125" style="247" customWidth="1"/>
    <col min="3417" max="3419" width="5.85546875" style="247" customWidth="1"/>
    <col min="3420" max="3420" width="4.42578125" style="247" customWidth="1"/>
    <col min="3421" max="3435" width="0" style="247" hidden="1" customWidth="1"/>
    <col min="3436" max="3436" width="9.140625" style="247" customWidth="1"/>
    <col min="3437" max="3581" width="9.140625" style="247"/>
    <col min="3582" max="3582" width="3.140625" style="247" customWidth="1"/>
    <col min="3583" max="3583" width="12.28515625" style="247" customWidth="1"/>
    <col min="3584" max="3584" width="34.85546875" style="247" customWidth="1"/>
    <col min="3585" max="3585" width="8.42578125" style="247" customWidth="1"/>
    <col min="3586" max="3586" width="8.28515625" style="247" customWidth="1"/>
    <col min="3587" max="3587" width="9.42578125" style="247" customWidth="1"/>
    <col min="3588" max="3588" width="8.28515625" style="247" customWidth="1"/>
    <col min="3589" max="3591" width="6.42578125" style="247" customWidth="1"/>
    <col min="3592" max="3592" width="7.140625" style="247" customWidth="1"/>
    <col min="3593" max="3593" width="4.5703125" style="247" customWidth="1"/>
    <col min="3594" max="3594" width="6.7109375" style="247" customWidth="1"/>
    <col min="3595" max="3595" width="6.85546875" style="247" customWidth="1"/>
    <col min="3596" max="3596" width="6.28515625" style="247" customWidth="1"/>
    <col min="3597" max="3597" width="4" style="247" customWidth="1"/>
    <col min="3598" max="3598" width="7.28515625" style="247" customWidth="1"/>
    <col min="3599" max="3599" width="7.5703125" style="247" customWidth="1"/>
    <col min="3600" max="3600" width="6" style="247" customWidth="1"/>
    <col min="3601" max="3601" width="4.7109375" style="247" customWidth="1"/>
    <col min="3602" max="3602" width="5.42578125" style="247" customWidth="1"/>
    <col min="3603" max="3603" width="5.7109375" style="247" customWidth="1"/>
    <col min="3604" max="3604" width="5.85546875" style="247" customWidth="1"/>
    <col min="3605" max="3605" width="5.7109375" style="247" customWidth="1"/>
    <col min="3606" max="3616" width="0" style="247" hidden="1" customWidth="1"/>
    <col min="3617" max="3617" width="5.85546875" style="247" customWidth="1"/>
    <col min="3618" max="3618" width="5.7109375" style="247" customWidth="1"/>
    <col min="3619" max="3619" width="5" style="247" customWidth="1"/>
    <col min="3620" max="3620" width="4.140625" style="247" customWidth="1"/>
    <col min="3621" max="3621" width="5.85546875" style="247" customWidth="1"/>
    <col min="3622" max="3622" width="5.7109375" style="247" customWidth="1"/>
    <col min="3623" max="3623" width="4.7109375" style="247" customWidth="1"/>
    <col min="3624" max="3624" width="4.42578125" style="247" customWidth="1"/>
    <col min="3625" max="3628" width="0" style="247" hidden="1" customWidth="1"/>
    <col min="3629" max="3629" width="5.85546875" style="247" customWidth="1"/>
    <col min="3630" max="3630" width="5.42578125" style="247" customWidth="1"/>
    <col min="3631" max="3631" width="5.28515625" style="247" customWidth="1"/>
    <col min="3632" max="3632" width="4.85546875" style="247" customWidth="1"/>
    <col min="3633" max="3644" width="0" style="247" hidden="1" customWidth="1"/>
    <col min="3645" max="3645" width="5.85546875" style="247" customWidth="1"/>
    <col min="3646" max="3646" width="5.42578125" style="247" customWidth="1"/>
    <col min="3647" max="3647" width="5.140625" style="247" customWidth="1"/>
    <col min="3648" max="3648" width="4.140625" style="247" customWidth="1"/>
    <col min="3649" max="3649" width="6.140625" style="247" customWidth="1"/>
    <col min="3650" max="3651" width="5.5703125" style="247" customWidth="1"/>
    <col min="3652" max="3652" width="4.42578125" style="247" customWidth="1"/>
    <col min="3653" max="3664" width="0" style="247" hidden="1" customWidth="1"/>
    <col min="3665" max="3665" width="7.5703125" style="247" customWidth="1"/>
    <col min="3666" max="3666" width="6.42578125" style="247" customWidth="1"/>
    <col min="3667" max="3667" width="5.42578125" style="247" customWidth="1"/>
    <col min="3668" max="3668" width="5.140625" style="247" customWidth="1"/>
    <col min="3669" max="3669" width="5.7109375" style="247" customWidth="1"/>
    <col min="3670" max="3670" width="5.42578125" style="247" customWidth="1"/>
    <col min="3671" max="3671" width="4.5703125" style="247" customWidth="1"/>
    <col min="3672" max="3672" width="5.42578125" style="247" customWidth="1"/>
    <col min="3673" max="3675" width="5.85546875" style="247" customWidth="1"/>
    <col min="3676" max="3676" width="4.42578125" style="247" customWidth="1"/>
    <col min="3677" max="3691" width="0" style="247" hidden="1" customWidth="1"/>
    <col min="3692" max="3692" width="9.140625" style="247" customWidth="1"/>
    <col min="3693" max="3837" width="9.140625" style="247"/>
    <col min="3838" max="3838" width="3.140625" style="247" customWidth="1"/>
    <col min="3839" max="3839" width="12.28515625" style="247" customWidth="1"/>
    <col min="3840" max="3840" width="34.85546875" style="247" customWidth="1"/>
    <col min="3841" max="3841" width="8.42578125" style="247" customWidth="1"/>
    <col min="3842" max="3842" width="8.28515625" style="247" customWidth="1"/>
    <col min="3843" max="3843" width="9.42578125" style="247" customWidth="1"/>
    <col min="3844" max="3844" width="8.28515625" style="247" customWidth="1"/>
    <col min="3845" max="3847" width="6.42578125" style="247" customWidth="1"/>
    <col min="3848" max="3848" width="7.140625" style="247" customWidth="1"/>
    <col min="3849" max="3849" width="4.5703125" style="247" customWidth="1"/>
    <col min="3850" max="3850" width="6.7109375" style="247" customWidth="1"/>
    <col min="3851" max="3851" width="6.85546875" style="247" customWidth="1"/>
    <col min="3852" max="3852" width="6.28515625" style="247" customWidth="1"/>
    <col min="3853" max="3853" width="4" style="247" customWidth="1"/>
    <col min="3854" max="3854" width="7.28515625" style="247" customWidth="1"/>
    <col min="3855" max="3855" width="7.5703125" style="247" customWidth="1"/>
    <col min="3856" max="3856" width="6" style="247" customWidth="1"/>
    <col min="3857" max="3857" width="4.7109375" style="247" customWidth="1"/>
    <col min="3858" max="3858" width="5.42578125" style="247" customWidth="1"/>
    <col min="3859" max="3859" width="5.7109375" style="247" customWidth="1"/>
    <col min="3860" max="3860" width="5.85546875" style="247" customWidth="1"/>
    <col min="3861" max="3861" width="5.7109375" style="247" customWidth="1"/>
    <col min="3862" max="3872" width="0" style="247" hidden="1" customWidth="1"/>
    <col min="3873" max="3873" width="5.85546875" style="247" customWidth="1"/>
    <col min="3874" max="3874" width="5.7109375" style="247" customWidth="1"/>
    <col min="3875" max="3875" width="5" style="247" customWidth="1"/>
    <col min="3876" max="3876" width="4.140625" style="247" customWidth="1"/>
    <col min="3877" max="3877" width="5.85546875" style="247" customWidth="1"/>
    <col min="3878" max="3878" width="5.7109375" style="247" customWidth="1"/>
    <col min="3879" max="3879" width="4.7109375" style="247" customWidth="1"/>
    <col min="3880" max="3880" width="4.42578125" style="247" customWidth="1"/>
    <col min="3881" max="3884" width="0" style="247" hidden="1" customWidth="1"/>
    <col min="3885" max="3885" width="5.85546875" style="247" customWidth="1"/>
    <col min="3886" max="3886" width="5.42578125" style="247" customWidth="1"/>
    <col min="3887" max="3887" width="5.28515625" style="247" customWidth="1"/>
    <col min="3888" max="3888" width="4.85546875" style="247" customWidth="1"/>
    <col min="3889" max="3900" width="0" style="247" hidden="1" customWidth="1"/>
    <col min="3901" max="3901" width="5.85546875" style="247" customWidth="1"/>
    <col min="3902" max="3902" width="5.42578125" style="247" customWidth="1"/>
    <col min="3903" max="3903" width="5.140625" style="247" customWidth="1"/>
    <col min="3904" max="3904" width="4.140625" style="247" customWidth="1"/>
    <col min="3905" max="3905" width="6.140625" style="247" customWidth="1"/>
    <col min="3906" max="3907" width="5.5703125" style="247" customWidth="1"/>
    <col min="3908" max="3908" width="4.42578125" style="247" customWidth="1"/>
    <col min="3909" max="3920" width="0" style="247" hidden="1" customWidth="1"/>
    <col min="3921" max="3921" width="7.5703125" style="247" customWidth="1"/>
    <col min="3922" max="3922" width="6.42578125" style="247" customWidth="1"/>
    <col min="3923" max="3923" width="5.42578125" style="247" customWidth="1"/>
    <col min="3924" max="3924" width="5.140625" style="247" customWidth="1"/>
    <col min="3925" max="3925" width="5.7109375" style="247" customWidth="1"/>
    <col min="3926" max="3926" width="5.42578125" style="247" customWidth="1"/>
    <col min="3927" max="3927" width="4.5703125" style="247" customWidth="1"/>
    <col min="3928" max="3928" width="5.42578125" style="247" customWidth="1"/>
    <col min="3929" max="3931" width="5.85546875" style="247" customWidth="1"/>
    <col min="3932" max="3932" width="4.42578125" style="247" customWidth="1"/>
    <col min="3933" max="3947" width="0" style="247" hidden="1" customWidth="1"/>
    <col min="3948" max="3948" width="9.140625" style="247" customWidth="1"/>
    <col min="3949" max="4093" width="9.140625" style="247"/>
    <col min="4094" max="4094" width="3.140625" style="247" customWidth="1"/>
    <col min="4095" max="4095" width="12.28515625" style="247" customWidth="1"/>
    <col min="4096" max="4096" width="34.85546875" style="247" customWidth="1"/>
    <col min="4097" max="4097" width="8.42578125" style="247" customWidth="1"/>
    <col min="4098" max="4098" width="8.28515625" style="247" customWidth="1"/>
    <col min="4099" max="4099" width="9.42578125" style="247" customWidth="1"/>
    <col min="4100" max="4100" width="8.28515625" style="247" customWidth="1"/>
    <col min="4101" max="4103" width="6.42578125" style="247" customWidth="1"/>
    <col min="4104" max="4104" width="7.140625" style="247" customWidth="1"/>
    <col min="4105" max="4105" width="4.5703125" style="247" customWidth="1"/>
    <col min="4106" max="4106" width="6.7109375" style="247" customWidth="1"/>
    <col min="4107" max="4107" width="6.85546875" style="247" customWidth="1"/>
    <col min="4108" max="4108" width="6.28515625" style="247" customWidth="1"/>
    <col min="4109" max="4109" width="4" style="247" customWidth="1"/>
    <col min="4110" max="4110" width="7.28515625" style="247" customWidth="1"/>
    <col min="4111" max="4111" width="7.5703125" style="247" customWidth="1"/>
    <col min="4112" max="4112" width="6" style="247" customWidth="1"/>
    <col min="4113" max="4113" width="4.7109375" style="247" customWidth="1"/>
    <col min="4114" max="4114" width="5.42578125" style="247" customWidth="1"/>
    <col min="4115" max="4115" width="5.7109375" style="247" customWidth="1"/>
    <col min="4116" max="4116" width="5.85546875" style="247" customWidth="1"/>
    <col min="4117" max="4117" width="5.7109375" style="247" customWidth="1"/>
    <col min="4118" max="4128" width="0" style="247" hidden="1" customWidth="1"/>
    <col min="4129" max="4129" width="5.85546875" style="247" customWidth="1"/>
    <col min="4130" max="4130" width="5.7109375" style="247" customWidth="1"/>
    <col min="4131" max="4131" width="5" style="247" customWidth="1"/>
    <col min="4132" max="4132" width="4.140625" style="247" customWidth="1"/>
    <col min="4133" max="4133" width="5.85546875" style="247" customWidth="1"/>
    <col min="4134" max="4134" width="5.7109375" style="247" customWidth="1"/>
    <col min="4135" max="4135" width="4.7109375" style="247" customWidth="1"/>
    <col min="4136" max="4136" width="4.42578125" style="247" customWidth="1"/>
    <col min="4137" max="4140" width="0" style="247" hidden="1" customWidth="1"/>
    <col min="4141" max="4141" width="5.85546875" style="247" customWidth="1"/>
    <col min="4142" max="4142" width="5.42578125" style="247" customWidth="1"/>
    <col min="4143" max="4143" width="5.28515625" style="247" customWidth="1"/>
    <col min="4144" max="4144" width="4.85546875" style="247" customWidth="1"/>
    <col min="4145" max="4156" width="0" style="247" hidden="1" customWidth="1"/>
    <col min="4157" max="4157" width="5.85546875" style="247" customWidth="1"/>
    <col min="4158" max="4158" width="5.42578125" style="247" customWidth="1"/>
    <col min="4159" max="4159" width="5.140625" style="247" customWidth="1"/>
    <col min="4160" max="4160" width="4.140625" style="247" customWidth="1"/>
    <col min="4161" max="4161" width="6.140625" style="247" customWidth="1"/>
    <col min="4162" max="4163" width="5.5703125" style="247" customWidth="1"/>
    <col min="4164" max="4164" width="4.42578125" style="247" customWidth="1"/>
    <col min="4165" max="4176" width="0" style="247" hidden="1" customWidth="1"/>
    <col min="4177" max="4177" width="7.5703125" style="247" customWidth="1"/>
    <col min="4178" max="4178" width="6.42578125" style="247" customWidth="1"/>
    <col min="4179" max="4179" width="5.42578125" style="247" customWidth="1"/>
    <col min="4180" max="4180" width="5.140625" style="247" customWidth="1"/>
    <col min="4181" max="4181" width="5.7109375" style="247" customWidth="1"/>
    <col min="4182" max="4182" width="5.42578125" style="247" customWidth="1"/>
    <col min="4183" max="4183" width="4.5703125" style="247" customWidth="1"/>
    <col min="4184" max="4184" width="5.42578125" style="247" customWidth="1"/>
    <col min="4185" max="4187" width="5.85546875" style="247" customWidth="1"/>
    <col min="4188" max="4188" width="4.42578125" style="247" customWidth="1"/>
    <col min="4189" max="4203" width="0" style="247" hidden="1" customWidth="1"/>
    <col min="4204" max="4204" width="9.140625" style="247" customWidth="1"/>
    <col min="4205" max="4349" width="9.140625" style="247"/>
    <col min="4350" max="4350" width="3.140625" style="247" customWidth="1"/>
    <col min="4351" max="4351" width="12.28515625" style="247" customWidth="1"/>
    <col min="4352" max="4352" width="34.85546875" style="247" customWidth="1"/>
    <col min="4353" max="4353" width="8.42578125" style="247" customWidth="1"/>
    <col min="4354" max="4354" width="8.28515625" style="247" customWidth="1"/>
    <col min="4355" max="4355" width="9.42578125" style="247" customWidth="1"/>
    <col min="4356" max="4356" width="8.28515625" style="247" customWidth="1"/>
    <col min="4357" max="4359" width="6.42578125" style="247" customWidth="1"/>
    <col min="4360" max="4360" width="7.140625" style="247" customWidth="1"/>
    <col min="4361" max="4361" width="4.5703125" style="247" customWidth="1"/>
    <col min="4362" max="4362" width="6.7109375" style="247" customWidth="1"/>
    <col min="4363" max="4363" width="6.85546875" style="247" customWidth="1"/>
    <col min="4364" max="4364" width="6.28515625" style="247" customWidth="1"/>
    <col min="4365" max="4365" width="4" style="247" customWidth="1"/>
    <col min="4366" max="4366" width="7.28515625" style="247" customWidth="1"/>
    <col min="4367" max="4367" width="7.5703125" style="247" customWidth="1"/>
    <col min="4368" max="4368" width="6" style="247" customWidth="1"/>
    <col min="4369" max="4369" width="4.7109375" style="247" customWidth="1"/>
    <col min="4370" max="4370" width="5.42578125" style="247" customWidth="1"/>
    <col min="4371" max="4371" width="5.7109375" style="247" customWidth="1"/>
    <col min="4372" max="4372" width="5.85546875" style="247" customWidth="1"/>
    <col min="4373" max="4373" width="5.7109375" style="247" customWidth="1"/>
    <col min="4374" max="4384" width="0" style="247" hidden="1" customWidth="1"/>
    <col min="4385" max="4385" width="5.85546875" style="247" customWidth="1"/>
    <col min="4386" max="4386" width="5.7109375" style="247" customWidth="1"/>
    <col min="4387" max="4387" width="5" style="247" customWidth="1"/>
    <col min="4388" max="4388" width="4.140625" style="247" customWidth="1"/>
    <col min="4389" max="4389" width="5.85546875" style="247" customWidth="1"/>
    <col min="4390" max="4390" width="5.7109375" style="247" customWidth="1"/>
    <col min="4391" max="4391" width="4.7109375" style="247" customWidth="1"/>
    <col min="4392" max="4392" width="4.42578125" style="247" customWidth="1"/>
    <col min="4393" max="4396" width="0" style="247" hidden="1" customWidth="1"/>
    <col min="4397" max="4397" width="5.85546875" style="247" customWidth="1"/>
    <col min="4398" max="4398" width="5.42578125" style="247" customWidth="1"/>
    <col min="4399" max="4399" width="5.28515625" style="247" customWidth="1"/>
    <col min="4400" max="4400" width="4.85546875" style="247" customWidth="1"/>
    <col min="4401" max="4412" width="0" style="247" hidden="1" customWidth="1"/>
    <col min="4413" max="4413" width="5.85546875" style="247" customWidth="1"/>
    <col min="4414" max="4414" width="5.42578125" style="247" customWidth="1"/>
    <col min="4415" max="4415" width="5.140625" style="247" customWidth="1"/>
    <col min="4416" max="4416" width="4.140625" style="247" customWidth="1"/>
    <col min="4417" max="4417" width="6.140625" style="247" customWidth="1"/>
    <col min="4418" max="4419" width="5.5703125" style="247" customWidth="1"/>
    <col min="4420" max="4420" width="4.42578125" style="247" customWidth="1"/>
    <col min="4421" max="4432" width="0" style="247" hidden="1" customWidth="1"/>
    <col min="4433" max="4433" width="7.5703125" style="247" customWidth="1"/>
    <col min="4434" max="4434" width="6.42578125" style="247" customWidth="1"/>
    <col min="4435" max="4435" width="5.42578125" style="247" customWidth="1"/>
    <col min="4436" max="4436" width="5.140625" style="247" customWidth="1"/>
    <col min="4437" max="4437" width="5.7109375" style="247" customWidth="1"/>
    <col min="4438" max="4438" width="5.42578125" style="247" customWidth="1"/>
    <col min="4439" max="4439" width="4.5703125" style="247" customWidth="1"/>
    <col min="4440" max="4440" width="5.42578125" style="247" customWidth="1"/>
    <col min="4441" max="4443" width="5.85546875" style="247" customWidth="1"/>
    <col min="4444" max="4444" width="4.42578125" style="247" customWidth="1"/>
    <col min="4445" max="4459" width="0" style="247" hidden="1" customWidth="1"/>
    <col min="4460" max="4460" width="9.140625" style="247" customWidth="1"/>
    <col min="4461" max="4605" width="9.140625" style="247"/>
    <col min="4606" max="4606" width="3.140625" style="247" customWidth="1"/>
    <col min="4607" max="4607" width="12.28515625" style="247" customWidth="1"/>
    <col min="4608" max="4608" width="34.85546875" style="247" customWidth="1"/>
    <col min="4609" max="4609" width="8.42578125" style="247" customWidth="1"/>
    <col min="4610" max="4610" width="8.28515625" style="247" customWidth="1"/>
    <col min="4611" max="4611" width="9.42578125" style="247" customWidth="1"/>
    <col min="4612" max="4612" width="8.28515625" style="247" customWidth="1"/>
    <col min="4613" max="4615" width="6.42578125" style="247" customWidth="1"/>
    <col min="4616" max="4616" width="7.140625" style="247" customWidth="1"/>
    <col min="4617" max="4617" width="4.5703125" style="247" customWidth="1"/>
    <col min="4618" max="4618" width="6.7109375" style="247" customWidth="1"/>
    <col min="4619" max="4619" width="6.85546875" style="247" customWidth="1"/>
    <col min="4620" max="4620" width="6.28515625" style="247" customWidth="1"/>
    <col min="4621" max="4621" width="4" style="247" customWidth="1"/>
    <col min="4622" max="4622" width="7.28515625" style="247" customWidth="1"/>
    <col min="4623" max="4623" width="7.5703125" style="247" customWidth="1"/>
    <col min="4624" max="4624" width="6" style="247" customWidth="1"/>
    <col min="4625" max="4625" width="4.7109375" style="247" customWidth="1"/>
    <col min="4626" max="4626" width="5.42578125" style="247" customWidth="1"/>
    <col min="4627" max="4627" width="5.7109375" style="247" customWidth="1"/>
    <col min="4628" max="4628" width="5.85546875" style="247" customWidth="1"/>
    <col min="4629" max="4629" width="5.7109375" style="247" customWidth="1"/>
    <col min="4630" max="4640" width="0" style="247" hidden="1" customWidth="1"/>
    <col min="4641" max="4641" width="5.85546875" style="247" customWidth="1"/>
    <col min="4642" max="4642" width="5.7109375" style="247" customWidth="1"/>
    <col min="4643" max="4643" width="5" style="247" customWidth="1"/>
    <col min="4644" max="4644" width="4.140625" style="247" customWidth="1"/>
    <col min="4645" max="4645" width="5.85546875" style="247" customWidth="1"/>
    <col min="4646" max="4646" width="5.7109375" style="247" customWidth="1"/>
    <col min="4647" max="4647" width="4.7109375" style="247" customWidth="1"/>
    <col min="4648" max="4648" width="4.42578125" style="247" customWidth="1"/>
    <col min="4649" max="4652" width="0" style="247" hidden="1" customWidth="1"/>
    <col min="4653" max="4653" width="5.85546875" style="247" customWidth="1"/>
    <col min="4654" max="4654" width="5.42578125" style="247" customWidth="1"/>
    <col min="4655" max="4655" width="5.28515625" style="247" customWidth="1"/>
    <col min="4656" max="4656" width="4.85546875" style="247" customWidth="1"/>
    <col min="4657" max="4668" width="0" style="247" hidden="1" customWidth="1"/>
    <col min="4669" max="4669" width="5.85546875" style="247" customWidth="1"/>
    <col min="4670" max="4670" width="5.42578125" style="247" customWidth="1"/>
    <col min="4671" max="4671" width="5.140625" style="247" customWidth="1"/>
    <col min="4672" max="4672" width="4.140625" style="247" customWidth="1"/>
    <col min="4673" max="4673" width="6.140625" style="247" customWidth="1"/>
    <col min="4674" max="4675" width="5.5703125" style="247" customWidth="1"/>
    <col min="4676" max="4676" width="4.42578125" style="247" customWidth="1"/>
    <col min="4677" max="4688" width="0" style="247" hidden="1" customWidth="1"/>
    <col min="4689" max="4689" width="7.5703125" style="247" customWidth="1"/>
    <col min="4690" max="4690" width="6.42578125" style="247" customWidth="1"/>
    <col min="4691" max="4691" width="5.42578125" style="247" customWidth="1"/>
    <col min="4692" max="4692" width="5.140625" style="247" customWidth="1"/>
    <col min="4693" max="4693" width="5.7109375" style="247" customWidth="1"/>
    <col min="4694" max="4694" width="5.42578125" style="247" customWidth="1"/>
    <col min="4695" max="4695" width="4.5703125" style="247" customWidth="1"/>
    <col min="4696" max="4696" width="5.42578125" style="247" customWidth="1"/>
    <col min="4697" max="4699" width="5.85546875" style="247" customWidth="1"/>
    <col min="4700" max="4700" width="4.42578125" style="247" customWidth="1"/>
    <col min="4701" max="4715" width="0" style="247" hidden="1" customWidth="1"/>
    <col min="4716" max="4716" width="9.140625" style="247" customWidth="1"/>
    <col min="4717" max="4861" width="9.140625" style="247"/>
    <col min="4862" max="4862" width="3.140625" style="247" customWidth="1"/>
    <col min="4863" max="4863" width="12.28515625" style="247" customWidth="1"/>
    <col min="4864" max="4864" width="34.85546875" style="247" customWidth="1"/>
    <col min="4865" max="4865" width="8.42578125" style="247" customWidth="1"/>
    <col min="4866" max="4866" width="8.28515625" style="247" customWidth="1"/>
    <col min="4867" max="4867" width="9.42578125" style="247" customWidth="1"/>
    <col min="4868" max="4868" width="8.28515625" style="247" customWidth="1"/>
    <col min="4869" max="4871" width="6.42578125" style="247" customWidth="1"/>
    <col min="4872" max="4872" width="7.140625" style="247" customWidth="1"/>
    <col min="4873" max="4873" width="4.5703125" style="247" customWidth="1"/>
    <col min="4874" max="4874" width="6.7109375" style="247" customWidth="1"/>
    <col min="4875" max="4875" width="6.85546875" style="247" customWidth="1"/>
    <col min="4876" max="4876" width="6.28515625" style="247" customWidth="1"/>
    <col min="4877" max="4877" width="4" style="247" customWidth="1"/>
    <col min="4878" max="4878" width="7.28515625" style="247" customWidth="1"/>
    <col min="4879" max="4879" width="7.5703125" style="247" customWidth="1"/>
    <col min="4880" max="4880" width="6" style="247" customWidth="1"/>
    <col min="4881" max="4881" width="4.7109375" style="247" customWidth="1"/>
    <col min="4882" max="4882" width="5.42578125" style="247" customWidth="1"/>
    <col min="4883" max="4883" width="5.7109375" style="247" customWidth="1"/>
    <col min="4884" max="4884" width="5.85546875" style="247" customWidth="1"/>
    <col min="4885" max="4885" width="5.7109375" style="247" customWidth="1"/>
    <col min="4886" max="4896" width="0" style="247" hidden="1" customWidth="1"/>
    <col min="4897" max="4897" width="5.85546875" style="247" customWidth="1"/>
    <col min="4898" max="4898" width="5.7109375" style="247" customWidth="1"/>
    <col min="4899" max="4899" width="5" style="247" customWidth="1"/>
    <col min="4900" max="4900" width="4.140625" style="247" customWidth="1"/>
    <col min="4901" max="4901" width="5.85546875" style="247" customWidth="1"/>
    <col min="4902" max="4902" width="5.7109375" style="247" customWidth="1"/>
    <col min="4903" max="4903" width="4.7109375" style="247" customWidth="1"/>
    <col min="4904" max="4904" width="4.42578125" style="247" customWidth="1"/>
    <col min="4905" max="4908" width="0" style="247" hidden="1" customWidth="1"/>
    <col min="4909" max="4909" width="5.85546875" style="247" customWidth="1"/>
    <col min="4910" max="4910" width="5.42578125" style="247" customWidth="1"/>
    <col min="4911" max="4911" width="5.28515625" style="247" customWidth="1"/>
    <col min="4912" max="4912" width="4.85546875" style="247" customWidth="1"/>
    <col min="4913" max="4924" width="0" style="247" hidden="1" customWidth="1"/>
    <col min="4925" max="4925" width="5.85546875" style="247" customWidth="1"/>
    <col min="4926" max="4926" width="5.42578125" style="247" customWidth="1"/>
    <col min="4927" max="4927" width="5.140625" style="247" customWidth="1"/>
    <col min="4928" max="4928" width="4.140625" style="247" customWidth="1"/>
    <col min="4929" max="4929" width="6.140625" style="247" customWidth="1"/>
    <col min="4930" max="4931" width="5.5703125" style="247" customWidth="1"/>
    <col min="4932" max="4932" width="4.42578125" style="247" customWidth="1"/>
    <col min="4933" max="4944" width="0" style="247" hidden="1" customWidth="1"/>
    <col min="4945" max="4945" width="7.5703125" style="247" customWidth="1"/>
    <col min="4946" max="4946" width="6.42578125" style="247" customWidth="1"/>
    <col min="4947" max="4947" width="5.42578125" style="247" customWidth="1"/>
    <col min="4948" max="4948" width="5.140625" style="247" customWidth="1"/>
    <col min="4949" max="4949" width="5.7109375" style="247" customWidth="1"/>
    <col min="4950" max="4950" width="5.42578125" style="247" customWidth="1"/>
    <col min="4951" max="4951" width="4.5703125" style="247" customWidth="1"/>
    <col min="4952" max="4952" width="5.42578125" style="247" customWidth="1"/>
    <col min="4953" max="4955" width="5.85546875" style="247" customWidth="1"/>
    <col min="4956" max="4956" width="4.42578125" style="247" customWidth="1"/>
    <col min="4957" max="4971" width="0" style="247" hidden="1" customWidth="1"/>
    <col min="4972" max="4972" width="9.140625" style="247" customWidth="1"/>
    <col min="4973" max="5117" width="9.140625" style="247"/>
    <col min="5118" max="5118" width="3.140625" style="247" customWidth="1"/>
    <col min="5119" max="5119" width="12.28515625" style="247" customWidth="1"/>
    <col min="5120" max="5120" width="34.85546875" style="247" customWidth="1"/>
    <col min="5121" max="5121" width="8.42578125" style="247" customWidth="1"/>
    <col min="5122" max="5122" width="8.28515625" style="247" customWidth="1"/>
    <col min="5123" max="5123" width="9.42578125" style="247" customWidth="1"/>
    <col min="5124" max="5124" width="8.28515625" style="247" customWidth="1"/>
    <col min="5125" max="5127" width="6.42578125" style="247" customWidth="1"/>
    <col min="5128" max="5128" width="7.140625" style="247" customWidth="1"/>
    <col min="5129" max="5129" width="4.5703125" style="247" customWidth="1"/>
    <col min="5130" max="5130" width="6.7109375" style="247" customWidth="1"/>
    <col min="5131" max="5131" width="6.85546875" style="247" customWidth="1"/>
    <col min="5132" max="5132" width="6.28515625" style="247" customWidth="1"/>
    <col min="5133" max="5133" width="4" style="247" customWidth="1"/>
    <col min="5134" max="5134" width="7.28515625" style="247" customWidth="1"/>
    <col min="5135" max="5135" width="7.5703125" style="247" customWidth="1"/>
    <col min="5136" max="5136" width="6" style="247" customWidth="1"/>
    <col min="5137" max="5137" width="4.7109375" style="247" customWidth="1"/>
    <col min="5138" max="5138" width="5.42578125" style="247" customWidth="1"/>
    <col min="5139" max="5139" width="5.7109375" style="247" customWidth="1"/>
    <col min="5140" max="5140" width="5.85546875" style="247" customWidth="1"/>
    <col min="5141" max="5141" width="5.7109375" style="247" customWidth="1"/>
    <col min="5142" max="5152" width="0" style="247" hidden="1" customWidth="1"/>
    <col min="5153" max="5153" width="5.85546875" style="247" customWidth="1"/>
    <col min="5154" max="5154" width="5.7109375" style="247" customWidth="1"/>
    <col min="5155" max="5155" width="5" style="247" customWidth="1"/>
    <col min="5156" max="5156" width="4.140625" style="247" customWidth="1"/>
    <col min="5157" max="5157" width="5.85546875" style="247" customWidth="1"/>
    <col min="5158" max="5158" width="5.7109375" style="247" customWidth="1"/>
    <col min="5159" max="5159" width="4.7109375" style="247" customWidth="1"/>
    <col min="5160" max="5160" width="4.42578125" style="247" customWidth="1"/>
    <col min="5161" max="5164" width="0" style="247" hidden="1" customWidth="1"/>
    <col min="5165" max="5165" width="5.85546875" style="247" customWidth="1"/>
    <col min="5166" max="5166" width="5.42578125" style="247" customWidth="1"/>
    <col min="5167" max="5167" width="5.28515625" style="247" customWidth="1"/>
    <col min="5168" max="5168" width="4.85546875" style="247" customWidth="1"/>
    <col min="5169" max="5180" width="0" style="247" hidden="1" customWidth="1"/>
    <col min="5181" max="5181" width="5.85546875" style="247" customWidth="1"/>
    <col min="5182" max="5182" width="5.42578125" style="247" customWidth="1"/>
    <col min="5183" max="5183" width="5.140625" style="247" customWidth="1"/>
    <col min="5184" max="5184" width="4.140625" style="247" customWidth="1"/>
    <col min="5185" max="5185" width="6.140625" style="247" customWidth="1"/>
    <col min="5186" max="5187" width="5.5703125" style="247" customWidth="1"/>
    <col min="5188" max="5188" width="4.42578125" style="247" customWidth="1"/>
    <col min="5189" max="5200" width="0" style="247" hidden="1" customWidth="1"/>
    <col min="5201" max="5201" width="7.5703125" style="247" customWidth="1"/>
    <col min="5202" max="5202" width="6.42578125" style="247" customWidth="1"/>
    <col min="5203" max="5203" width="5.42578125" style="247" customWidth="1"/>
    <col min="5204" max="5204" width="5.140625" style="247" customWidth="1"/>
    <col min="5205" max="5205" width="5.7109375" style="247" customWidth="1"/>
    <col min="5206" max="5206" width="5.42578125" style="247" customWidth="1"/>
    <col min="5207" max="5207" width="4.5703125" style="247" customWidth="1"/>
    <col min="5208" max="5208" width="5.42578125" style="247" customWidth="1"/>
    <col min="5209" max="5211" width="5.85546875" style="247" customWidth="1"/>
    <col min="5212" max="5212" width="4.42578125" style="247" customWidth="1"/>
    <col min="5213" max="5227" width="0" style="247" hidden="1" customWidth="1"/>
    <col min="5228" max="5228" width="9.140625" style="247" customWidth="1"/>
    <col min="5229" max="5373" width="9.140625" style="247"/>
    <col min="5374" max="5374" width="3.140625" style="247" customWidth="1"/>
    <col min="5375" max="5375" width="12.28515625" style="247" customWidth="1"/>
    <col min="5376" max="5376" width="34.85546875" style="247" customWidth="1"/>
    <col min="5377" max="5377" width="8.42578125" style="247" customWidth="1"/>
    <col min="5378" max="5378" width="8.28515625" style="247" customWidth="1"/>
    <col min="5379" max="5379" width="9.42578125" style="247" customWidth="1"/>
    <col min="5380" max="5380" width="8.28515625" style="247" customWidth="1"/>
    <col min="5381" max="5383" width="6.42578125" style="247" customWidth="1"/>
    <col min="5384" max="5384" width="7.140625" style="247" customWidth="1"/>
    <col min="5385" max="5385" width="4.5703125" style="247" customWidth="1"/>
    <col min="5386" max="5386" width="6.7109375" style="247" customWidth="1"/>
    <col min="5387" max="5387" width="6.85546875" style="247" customWidth="1"/>
    <col min="5388" max="5388" width="6.28515625" style="247" customWidth="1"/>
    <col min="5389" max="5389" width="4" style="247" customWidth="1"/>
    <col min="5390" max="5390" width="7.28515625" style="247" customWidth="1"/>
    <col min="5391" max="5391" width="7.5703125" style="247" customWidth="1"/>
    <col min="5392" max="5392" width="6" style="247" customWidth="1"/>
    <col min="5393" max="5393" width="4.7109375" style="247" customWidth="1"/>
    <col min="5394" max="5394" width="5.42578125" style="247" customWidth="1"/>
    <col min="5395" max="5395" width="5.7109375" style="247" customWidth="1"/>
    <col min="5396" max="5396" width="5.85546875" style="247" customWidth="1"/>
    <col min="5397" max="5397" width="5.7109375" style="247" customWidth="1"/>
    <col min="5398" max="5408" width="0" style="247" hidden="1" customWidth="1"/>
    <col min="5409" max="5409" width="5.85546875" style="247" customWidth="1"/>
    <col min="5410" max="5410" width="5.7109375" style="247" customWidth="1"/>
    <col min="5411" max="5411" width="5" style="247" customWidth="1"/>
    <col min="5412" max="5412" width="4.140625" style="247" customWidth="1"/>
    <col min="5413" max="5413" width="5.85546875" style="247" customWidth="1"/>
    <col min="5414" max="5414" width="5.7109375" style="247" customWidth="1"/>
    <col min="5415" max="5415" width="4.7109375" style="247" customWidth="1"/>
    <col min="5416" max="5416" width="4.42578125" style="247" customWidth="1"/>
    <col min="5417" max="5420" width="0" style="247" hidden="1" customWidth="1"/>
    <col min="5421" max="5421" width="5.85546875" style="247" customWidth="1"/>
    <col min="5422" max="5422" width="5.42578125" style="247" customWidth="1"/>
    <col min="5423" max="5423" width="5.28515625" style="247" customWidth="1"/>
    <col min="5424" max="5424" width="4.85546875" style="247" customWidth="1"/>
    <col min="5425" max="5436" width="0" style="247" hidden="1" customWidth="1"/>
    <col min="5437" max="5437" width="5.85546875" style="247" customWidth="1"/>
    <col min="5438" max="5438" width="5.42578125" style="247" customWidth="1"/>
    <col min="5439" max="5439" width="5.140625" style="247" customWidth="1"/>
    <col min="5440" max="5440" width="4.140625" style="247" customWidth="1"/>
    <col min="5441" max="5441" width="6.140625" style="247" customWidth="1"/>
    <col min="5442" max="5443" width="5.5703125" style="247" customWidth="1"/>
    <col min="5444" max="5444" width="4.42578125" style="247" customWidth="1"/>
    <col min="5445" max="5456" width="0" style="247" hidden="1" customWidth="1"/>
    <col min="5457" max="5457" width="7.5703125" style="247" customWidth="1"/>
    <col min="5458" max="5458" width="6.42578125" style="247" customWidth="1"/>
    <col min="5459" max="5459" width="5.42578125" style="247" customWidth="1"/>
    <col min="5460" max="5460" width="5.140625" style="247" customWidth="1"/>
    <col min="5461" max="5461" width="5.7109375" style="247" customWidth="1"/>
    <col min="5462" max="5462" width="5.42578125" style="247" customWidth="1"/>
    <col min="5463" max="5463" width="4.5703125" style="247" customWidth="1"/>
    <col min="5464" max="5464" width="5.42578125" style="247" customWidth="1"/>
    <col min="5465" max="5467" width="5.85546875" style="247" customWidth="1"/>
    <col min="5468" max="5468" width="4.42578125" style="247" customWidth="1"/>
    <col min="5469" max="5483" width="0" style="247" hidden="1" customWidth="1"/>
    <col min="5484" max="5484" width="9.140625" style="247" customWidth="1"/>
    <col min="5485" max="5629" width="9.140625" style="247"/>
    <col min="5630" max="5630" width="3.140625" style="247" customWidth="1"/>
    <col min="5631" max="5631" width="12.28515625" style="247" customWidth="1"/>
    <col min="5632" max="5632" width="34.85546875" style="247" customWidth="1"/>
    <col min="5633" max="5633" width="8.42578125" style="247" customWidth="1"/>
    <col min="5634" max="5634" width="8.28515625" style="247" customWidth="1"/>
    <col min="5635" max="5635" width="9.42578125" style="247" customWidth="1"/>
    <col min="5636" max="5636" width="8.28515625" style="247" customWidth="1"/>
    <col min="5637" max="5639" width="6.42578125" style="247" customWidth="1"/>
    <col min="5640" max="5640" width="7.140625" style="247" customWidth="1"/>
    <col min="5641" max="5641" width="4.5703125" style="247" customWidth="1"/>
    <col min="5642" max="5642" width="6.7109375" style="247" customWidth="1"/>
    <col min="5643" max="5643" width="6.85546875" style="247" customWidth="1"/>
    <col min="5644" max="5644" width="6.28515625" style="247" customWidth="1"/>
    <col min="5645" max="5645" width="4" style="247" customWidth="1"/>
    <col min="5646" max="5646" width="7.28515625" style="247" customWidth="1"/>
    <col min="5647" max="5647" width="7.5703125" style="247" customWidth="1"/>
    <col min="5648" max="5648" width="6" style="247" customWidth="1"/>
    <col min="5649" max="5649" width="4.7109375" style="247" customWidth="1"/>
    <col min="5650" max="5650" width="5.42578125" style="247" customWidth="1"/>
    <col min="5651" max="5651" width="5.7109375" style="247" customWidth="1"/>
    <col min="5652" max="5652" width="5.85546875" style="247" customWidth="1"/>
    <col min="5653" max="5653" width="5.7109375" style="247" customWidth="1"/>
    <col min="5654" max="5664" width="0" style="247" hidden="1" customWidth="1"/>
    <col min="5665" max="5665" width="5.85546875" style="247" customWidth="1"/>
    <col min="5666" max="5666" width="5.7109375" style="247" customWidth="1"/>
    <col min="5667" max="5667" width="5" style="247" customWidth="1"/>
    <col min="5668" max="5668" width="4.140625" style="247" customWidth="1"/>
    <col min="5669" max="5669" width="5.85546875" style="247" customWidth="1"/>
    <col min="5670" max="5670" width="5.7109375" style="247" customWidth="1"/>
    <col min="5671" max="5671" width="4.7109375" style="247" customWidth="1"/>
    <col min="5672" max="5672" width="4.42578125" style="247" customWidth="1"/>
    <col min="5673" max="5676" width="0" style="247" hidden="1" customWidth="1"/>
    <col min="5677" max="5677" width="5.85546875" style="247" customWidth="1"/>
    <col min="5678" max="5678" width="5.42578125" style="247" customWidth="1"/>
    <col min="5679" max="5679" width="5.28515625" style="247" customWidth="1"/>
    <col min="5680" max="5680" width="4.85546875" style="247" customWidth="1"/>
    <col min="5681" max="5692" width="0" style="247" hidden="1" customWidth="1"/>
    <col min="5693" max="5693" width="5.85546875" style="247" customWidth="1"/>
    <col min="5694" max="5694" width="5.42578125" style="247" customWidth="1"/>
    <col min="5695" max="5695" width="5.140625" style="247" customWidth="1"/>
    <col min="5696" max="5696" width="4.140625" style="247" customWidth="1"/>
    <col min="5697" max="5697" width="6.140625" style="247" customWidth="1"/>
    <col min="5698" max="5699" width="5.5703125" style="247" customWidth="1"/>
    <col min="5700" max="5700" width="4.42578125" style="247" customWidth="1"/>
    <col min="5701" max="5712" width="0" style="247" hidden="1" customWidth="1"/>
    <col min="5713" max="5713" width="7.5703125" style="247" customWidth="1"/>
    <col min="5714" max="5714" width="6.42578125" style="247" customWidth="1"/>
    <col min="5715" max="5715" width="5.42578125" style="247" customWidth="1"/>
    <col min="5716" max="5716" width="5.140625" style="247" customWidth="1"/>
    <col min="5717" max="5717" width="5.7109375" style="247" customWidth="1"/>
    <col min="5718" max="5718" width="5.42578125" style="247" customWidth="1"/>
    <col min="5719" max="5719" width="4.5703125" style="247" customWidth="1"/>
    <col min="5720" max="5720" width="5.42578125" style="247" customWidth="1"/>
    <col min="5721" max="5723" width="5.85546875" style="247" customWidth="1"/>
    <col min="5724" max="5724" width="4.42578125" style="247" customWidth="1"/>
    <col min="5725" max="5739" width="0" style="247" hidden="1" customWidth="1"/>
    <col min="5740" max="5740" width="9.140625" style="247" customWidth="1"/>
    <col min="5741" max="5885" width="9.140625" style="247"/>
    <col min="5886" max="5886" width="3.140625" style="247" customWidth="1"/>
    <col min="5887" max="5887" width="12.28515625" style="247" customWidth="1"/>
    <col min="5888" max="5888" width="34.85546875" style="247" customWidth="1"/>
    <col min="5889" max="5889" width="8.42578125" style="247" customWidth="1"/>
    <col min="5890" max="5890" width="8.28515625" style="247" customWidth="1"/>
    <col min="5891" max="5891" width="9.42578125" style="247" customWidth="1"/>
    <col min="5892" max="5892" width="8.28515625" style="247" customWidth="1"/>
    <col min="5893" max="5895" width="6.42578125" style="247" customWidth="1"/>
    <col min="5896" max="5896" width="7.140625" style="247" customWidth="1"/>
    <col min="5897" max="5897" width="4.5703125" style="247" customWidth="1"/>
    <col min="5898" max="5898" width="6.7109375" style="247" customWidth="1"/>
    <col min="5899" max="5899" width="6.85546875" style="247" customWidth="1"/>
    <col min="5900" max="5900" width="6.28515625" style="247" customWidth="1"/>
    <col min="5901" max="5901" width="4" style="247" customWidth="1"/>
    <col min="5902" max="5902" width="7.28515625" style="247" customWidth="1"/>
    <col min="5903" max="5903" width="7.5703125" style="247" customWidth="1"/>
    <col min="5904" max="5904" width="6" style="247" customWidth="1"/>
    <col min="5905" max="5905" width="4.7109375" style="247" customWidth="1"/>
    <col min="5906" max="5906" width="5.42578125" style="247" customWidth="1"/>
    <col min="5907" max="5907" width="5.7109375" style="247" customWidth="1"/>
    <col min="5908" max="5908" width="5.85546875" style="247" customWidth="1"/>
    <col min="5909" max="5909" width="5.7109375" style="247" customWidth="1"/>
    <col min="5910" max="5920" width="0" style="247" hidden="1" customWidth="1"/>
    <col min="5921" max="5921" width="5.85546875" style="247" customWidth="1"/>
    <col min="5922" max="5922" width="5.7109375" style="247" customWidth="1"/>
    <col min="5923" max="5923" width="5" style="247" customWidth="1"/>
    <col min="5924" max="5924" width="4.140625" style="247" customWidth="1"/>
    <col min="5925" max="5925" width="5.85546875" style="247" customWidth="1"/>
    <col min="5926" max="5926" width="5.7109375" style="247" customWidth="1"/>
    <col min="5927" max="5927" width="4.7109375" style="247" customWidth="1"/>
    <col min="5928" max="5928" width="4.42578125" style="247" customWidth="1"/>
    <col min="5929" max="5932" width="0" style="247" hidden="1" customWidth="1"/>
    <col min="5933" max="5933" width="5.85546875" style="247" customWidth="1"/>
    <col min="5934" max="5934" width="5.42578125" style="247" customWidth="1"/>
    <col min="5935" max="5935" width="5.28515625" style="247" customWidth="1"/>
    <col min="5936" max="5936" width="4.85546875" style="247" customWidth="1"/>
    <col min="5937" max="5948" width="0" style="247" hidden="1" customWidth="1"/>
    <col min="5949" max="5949" width="5.85546875" style="247" customWidth="1"/>
    <col min="5950" max="5950" width="5.42578125" style="247" customWidth="1"/>
    <col min="5951" max="5951" width="5.140625" style="247" customWidth="1"/>
    <col min="5952" max="5952" width="4.140625" style="247" customWidth="1"/>
    <col min="5953" max="5953" width="6.140625" style="247" customWidth="1"/>
    <col min="5954" max="5955" width="5.5703125" style="247" customWidth="1"/>
    <col min="5956" max="5956" width="4.42578125" style="247" customWidth="1"/>
    <col min="5957" max="5968" width="0" style="247" hidden="1" customWidth="1"/>
    <col min="5969" max="5969" width="7.5703125" style="247" customWidth="1"/>
    <col min="5970" max="5970" width="6.42578125" style="247" customWidth="1"/>
    <col min="5971" max="5971" width="5.42578125" style="247" customWidth="1"/>
    <col min="5972" max="5972" width="5.140625" style="247" customWidth="1"/>
    <col min="5973" max="5973" width="5.7109375" style="247" customWidth="1"/>
    <col min="5974" max="5974" width="5.42578125" style="247" customWidth="1"/>
    <col min="5975" max="5975" width="4.5703125" style="247" customWidth="1"/>
    <col min="5976" max="5976" width="5.42578125" style="247" customWidth="1"/>
    <col min="5977" max="5979" width="5.85546875" style="247" customWidth="1"/>
    <col min="5980" max="5980" width="4.42578125" style="247" customWidth="1"/>
    <col min="5981" max="5995" width="0" style="247" hidden="1" customWidth="1"/>
    <col min="5996" max="5996" width="9.140625" style="247" customWidth="1"/>
    <col min="5997" max="6141" width="9.140625" style="247"/>
    <col min="6142" max="6142" width="3.140625" style="247" customWidth="1"/>
    <col min="6143" max="6143" width="12.28515625" style="247" customWidth="1"/>
    <col min="6144" max="6144" width="34.85546875" style="247" customWidth="1"/>
    <col min="6145" max="6145" width="8.42578125" style="247" customWidth="1"/>
    <col min="6146" max="6146" width="8.28515625" style="247" customWidth="1"/>
    <col min="6147" max="6147" width="9.42578125" style="247" customWidth="1"/>
    <col min="6148" max="6148" width="8.28515625" style="247" customWidth="1"/>
    <col min="6149" max="6151" width="6.42578125" style="247" customWidth="1"/>
    <col min="6152" max="6152" width="7.140625" style="247" customWidth="1"/>
    <col min="6153" max="6153" width="4.5703125" style="247" customWidth="1"/>
    <col min="6154" max="6154" width="6.7109375" style="247" customWidth="1"/>
    <col min="6155" max="6155" width="6.85546875" style="247" customWidth="1"/>
    <col min="6156" max="6156" width="6.28515625" style="247" customWidth="1"/>
    <col min="6157" max="6157" width="4" style="247" customWidth="1"/>
    <col min="6158" max="6158" width="7.28515625" style="247" customWidth="1"/>
    <col min="6159" max="6159" width="7.5703125" style="247" customWidth="1"/>
    <col min="6160" max="6160" width="6" style="247" customWidth="1"/>
    <col min="6161" max="6161" width="4.7109375" style="247" customWidth="1"/>
    <col min="6162" max="6162" width="5.42578125" style="247" customWidth="1"/>
    <col min="6163" max="6163" width="5.7109375" style="247" customWidth="1"/>
    <col min="6164" max="6164" width="5.85546875" style="247" customWidth="1"/>
    <col min="6165" max="6165" width="5.7109375" style="247" customWidth="1"/>
    <col min="6166" max="6176" width="0" style="247" hidden="1" customWidth="1"/>
    <col min="6177" max="6177" width="5.85546875" style="247" customWidth="1"/>
    <col min="6178" max="6178" width="5.7109375" style="247" customWidth="1"/>
    <col min="6179" max="6179" width="5" style="247" customWidth="1"/>
    <col min="6180" max="6180" width="4.140625" style="247" customWidth="1"/>
    <col min="6181" max="6181" width="5.85546875" style="247" customWidth="1"/>
    <col min="6182" max="6182" width="5.7109375" style="247" customWidth="1"/>
    <col min="6183" max="6183" width="4.7109375" style="247" customWidth="1"/>
    <col min="6184" max="6184" width="4.42578125" style="247" customWidth="1"/>
    <col min="6185" max="6188" width="0" style="247" hidden="1" customWidth="1"/>
    <col min="6189" max="6189" width="5.85546875" style="247" customWidth="1"/>
    <col min="6190" max="6190" width="5.42578125" style="247" customWidth="1"/>
    <col min="6191" max="6191" width="5.28515625" style="247" customWidth="1"/>
    <col min="6192" max="6192" width="4.85546875" style="247" customWidth="1"/>
    <col min="6193" max="6204" width="0" style="247" hidden="1" customWidth="1"/>
    <col min="6205" max="6205" width="5.85546875" style="247" customWidth="1"/>
    <col min="6206" max="6206" width="5.42578125" style="247" customWidth="1"/>
    <col min="6207" max="6207" width="5.140625" style="247" customWidth="1"/>
    <col min="6208" max="6208" width="4.140625" style="247" customWidth="1"/>
    <col min="6209" max="6209" width="6.140625" style="247" customWidth="1"/>
    <col min="6210" max="6211" width="5.5703125" style="247" customWidth="1"/>
    <col min="6212" max="6212" width="4.42578125" style="247" customWidth="1"/>
    <col min="6213" max="6224" width="0" style="247" hidden="1" customWidth="1"/>
    <col min="6225" max="6225" width="7.5703125" style="247" customWidth="1"/>
    <col min="6226" max="6226" width="6.42578125" style="247" customWidth="1"/>
    <col min="6227" max="6227" width="5.42578125" style="247" customWidth="1"/>
    <col min="6228" max="6228" width="5.140625" style="247" customWidth="1"/>
    <col min="6229" max="6229" width="5.7109375" style="247" customWidth="1"/>
    <col min="6230" max="6230" width="5.42578125" style="247" customWidth="1"/>
    <col min="6231" max="6231" width="4.5703125" style="247" customWidth="1"/>
    <col min="6232" max="6232" width="5.42578125" style="247" customWidth="1"/>
    <col min="6233" max="6235" width="5.85546875" style="247" customWidth="1"/>
    <col min="6236" max="6236" width="4.42578125" style="247" customWidth="1"/>
    <col min="6237" max="6251" width="0" style="247" hidden="1" customWidth="1"/>
    <col min="6252" max="6252" width="9.140625" style="247" customWidth="1"/>
    <col min="6253" max="6397" width="9.140625" style="247"/>
    <col min="6398" max="6398" width="3.140625" style="247" customWidth="1"/>
    <col min="6399" max="6399" width="12.28515625" style="247" customWidth="1"/>
    <col min="6400" max="6400" width="34.85546875" style="247" customWidth="1"/>
    <col min="6401" max="6401" width="8.42578125" style="247" customWidth="1"/>
    <col min="6402" max="6402" width="8.28515625" style="247" customWidth="1"/>
    <col min="6403" max="6403" width="9.42578125" style="247" customWidth="1"/>
    <col min="6404" max="6404" width="8.28515625" style="247" customWidth="1"/>
    <col min="6405" max="6407" width="6.42578125" style="247" customWidth="1"/>
    <col min="6408" max="6408" width="7.140625" style="247" customWidth="1"/>
    <col min="6409" max="6409" width="4.5703125" style="247" customWidth="1"/>
    <col min="6410" max="6410" width="6.7109375" style="247" customWidth="1"/>
    <col min="6411" max="6411" width="6.85546875" style="247" customWidth="1"/>
    <col min="6412" max="6412" width="6.28515625" style="247" customWidth="1"/>
    <col min="6413" max="6413" width="4" style="247" customWidth="1"/>
    <col min="6414" max="6414" width="7.28515625" style="247" customWidth="1"/>
    <col min="6415" max="6415" width="7.5703125" style="247" customWidth="1"/>
    <col min="6416" max="6416" width="6" style="247" customWidth="1"/>
    <col min="6417" max="6417" width="4.7109375" style="247" customWidth="1"/>
    <col min="6418" max="6418" width="5.42578125" style="247" customWidth="1"/>
    <col min="6419" max="6419" width="5.7109375" style="247" customWidth="1"/>
    <col min="6420" max="6420" width="5.85546875" style="247" customWidth="1"/>
    <col min="6421" max="6421" width="5.7109375" style="247" customWidth="1"/>
    <col min="6422" max="6432" width="0" style="247" hidden="1" customWidth="1"/>
    <col min="6433" max="6433" width="5.85546875" style="247" customWidth="1"/>
    <col min="6434" max="6434" width="5.7109375" style="247" customWidth="1"/>
    <col min="6435" max="6435" width="5" style="247" customWidth="1"/>
    <col min="6436" max="6436" width="4.140625" style="247" customWidth="1"/>
    <col min="6437" max="6437" width="5.85546875" style="247" customWidth="1"/>
    <col min="6438" max="6438" width="5.7109375" style="247" customWidth="1"/>
    <col min="6439" max="6439" width="4.7109375" style="247" customWidth="1"/>
    <col min="6440" max="6440" width="4.42578125" style="247" customWidth="1"/>
    <col min="6441" max="6444" width="0" style="247" hidden="1" customWidth="1"/>
    <col min="6445" max="6445" width="5.85546875" style="247" customWidth="1"/>
    <col min="6446" max="6446" width="5.42578125" style="247" customWidth="1"/>
    <col min="6447" max="6447" width="5.28515625" style="247" customWidth="1"/>
    <col min="6448" max="6448" width="4.85546875" style="247" customWidth="1"/>
    <col min="6449" max="6460" width="0" style="247" hidden="1" customWidth="1"/>
    <col min="6461" max="6461" width="5.85546875" style="247" customWidth="1"/>
    <col min="6462" max="6462" width="5.42578125" style="247" customWidth="1"/>
    <col min="6463" max="6463" width="5.140625" style="247" customWidth="1"/>
    <col min="6464" max="6464" width="4.140625" style="247" customWidth="1"/>
    <col min="6465" max="6465" width="6.140625" style="247" customWidth="1"/>
    <col min="6466" max="6467" width="5.5703125" style="247" customWidth="1"/>
    <col min="6468" max="6468" width="4.42578125" style="247" customWidth="1"/>
    <col min="6469" max="6480" width="0" style="247" hidden="1" customWidth="1"/>
    <col min="6481" max="6481" width="7.5703125" style="247" customWidth="1"/>
    <col min="6482" max="6482" width="6.42578125" style="247" customWidth="1"/>
    <col min="6483" max="6483" width="5.42578125" style="247" customWidth="1"/>
    <col min="6484" max="6484" width="5.140625" style="247" customWidth="1"/>
    <col min="6485" max="6485" width="5.7109375" style="247" customWidth="1"/>
    <col min="6486" max="6486" width="5.42578125" style="247" customWidth="1"/>
    <col min="6487" max="6487" width="4.5703125" style="247" customWidth="1"/>
    <col min="6488" max="6488" width="5.42578125" style="247" customWidth="1"/>
    <col min="6489" max="6491" width="5.85546875" style="247" customWidth="1"/>
    <col min="6492" max="6492" width="4.42578125" style="247" customWidth="1"/>
    <col min="6493" max="6507" width="0" style="247" hidden="1" customWidth="1"/>
    <col min="6508" max="6508" width="9.140625" style="247" customWidth="1"/>
    <col min="6509" max="6653" width="9.140625" style="247"/>
    <col min="6654" max="6654" width="3.140625" style="247" customWidth="1"/>
    <col min="6655" max="6655" width="12.28515625" style="247" customWidth="1"/>
    <col min="6656" max="6656" width="34.85546875" style="247" customWidth="1"/>
    <col min="6657" max="6657" width="8.42578125" style="247" customWidth="1"/>
    <col min="6658" max="6658" width="8.28515625" style="247" customWidth="1"/>
    <col min="6659" max="6659" width="9.42578125" style="247" customWidth="1"/>
    <col min="6660" max="6660" width="8.28515625" style="247" customWidth="1"/>
    <col min="6661" max="6663" width="6.42578125" style="247" customWidth="1"/>
    <col min="6664" max="6664" width="7.140625" style="247" customWidth="1"/>
    <col min="6665" max="6665" width="4.5703125" style="247" customWidth="1"/>
    <col min="6666" max="6666" width="6.7109375" style="247" customWidth="1"/>
    <col min="6667" max="6667" width="6.85546875" style="247" customWidth="1"/>
    <col min="6668" max="6668" width="6.28515625" style="247" customWidth="1"/>
    <col min="6669" max="6669" width="4" style="247" customWidth="1"/>
    <col min="6670" max="6670" width="7.28515625" style="247" customWidth="1"/>
    <col min="6671" max="6671" width="7.5703125" style="247" customWidth="1"/>
    <col min="6672" max="6672" width="6" style="247" customWidth="1"/>
    <col min="6673" max="6673" width="4.7109375" style="247" customWidth="1"/>
    <col min="6674" max="6674" width="5.42578125" style="247" customWidth="1"/>
    <col min="6675" max="6675" width="5.7109375" style="247" customWidth="1"/>
    <col min="6676" max="6676" width="5.85546875" style="247" customWidth="1"/>
    <col min="6677" max="6677" width="5.7109375" style="247" customWidth="1"/>
    <col min="6678" max="6688" width="0" style="247" hidden="1" customWidth="1"/>
    <col min="6689" max="6689" width="5.85546875" style="247" customWidth="1"/>
    <col min="6690" max="6690" width="5.7109375" style="247" customWidth="1"/>
    <col min="6691" max="6691" width="5" style="247" customWidth="1"/>
    <col min="6692" max="6692" width="4.140625" style="247" customWidth="1"/>
    <col min="6693" max="6693" width="5.85546875" style="247" customWidth="1"/>
    <col min="6694" max="6694" width="5.7109375" style="247" customWidth="1"/>
    <col min="6695" max="6695" width="4.7109375" style="247" customWidth="1"/>
    <col min="6696" max="6696" width="4.42578125" style="247" customWidth="1"/>
    <col min="6697" max="6700" width="0" style="247" hidden="1" customWidth="1"/>
    <col min="6701" max="6701" width="5.85546875" style="247" customWidth="1"/>
    <col min="6702" max="6702" width="5.42578125" style="247" customWidth="1"/>
    <col min="6703" max="6703" width="5.28515625" style="247" customWidth="1"/>
    <col min="6704" max="6704" width="4.85546875" style="247" customWidth="1"/>
    <col min="6705" max="6716" width="0" style="247" hidden="1" customWidth="1"/>
    <col min="6717" max="6717" width="5.85546875" style="247" customWidth="1"/>
    <col min="6718" max="6718" width="5.42578125" style="247" customWidth="1"/>
    <col min="6719" max="6719" width="5.140625" style="247" customWidth="1"/>
    <col min="6720" max="6720" width="4.140625" style="247" customWidth="1"/>
    <col min="6721" max="6721" width="6.140625" style="247" customWidth="1"/>
    <col min="6722" max="6723" width="5.5703125" style="247" customWidth="1"/>
    <col min="6724" max="6724" width="4.42578125" style="247" customWidth="1"/>
    <col min="6725" max="6736" width="0" style="247" hidden="1" customWidth="1"/>
    <col min="6737" max="6737" width="7.5703125" style="247" customWidth="1"/>
    <col min="6738" max="6738" width="6.42578125" style="247" customWidth="1"/>
    <col min="6739" max="6739" width="5.42578125" style="247" customWidth="1"/>
    <col min="6740" max="6740" width="5.140625" style="247" customWidth="1"/>
    <col min="6741" max="6741" width="5.7109375" style="247" customWidth="1"/>
    <col min="6742" max="6742" width="5.42578125" style="247" customWidth="1"/>
    <col min="6743" max="6743" width="4.5703125" style="247" customWidth="1"/>
    <col min="6744" max="6744" width="5.42578125" style="247" customWidth="1"/>
    <col min="6745" max="6747" width="5.85546875" style="247" customWidth="1"/>
    <col min="6748" max="6748" width="4.42578125" style="247" customWidth="1"/>
    <col min="6749" max="6763" width="0" style="247" hidden="1" customWidth="1"/>
    <col min="6764" max="6764" width="9.140625" style="247" customWidth="1"/>
    <col min="6765" max="6909" width="9.140625" style="247"/>
    <col min="6910" max="6910" width="3.140625" style="247" customWidth="1"/>
    <col min="6911" max="6911" width="12.28515625" style="247" customWidth="1"/>
    <col min="6912" max="6912" width="34.85546875" style="247" customWidth="1"/>
    <col min="6913" max="6913" width="8.42578125" style="247" customWidth="1"/>
    <col min="6914" max="6914" width="8.28515625" style="247" customWidth="1"/>
    <col min="6915" max="6915" width="9.42578125" style="247" customWidth="1"/>
    <col min="6916" max="6916" width="8.28515625" style="247" customWidth="1"/>
    <col min="6917" max="6919" width="6.42578125" style="247" customWidth="1"/>
    <col min="6920" max="6920" width="7.140625" style="247" customWidth="1"/>
    <col min="6921" max="6921" width="4.5703125" style="247" customWidth="1"/>
    <col min="6922" max="6922" width="6.7109375" style="247" customWidth="1"/>
    <col min="6923" max="6923" width="6.85546875" style="247" customWidth="1"/>
    <col min="6924" max="6924" width="6.28515625" style="247" customWidth="1"/>
    <col min="6925" max="6925" width="4" style="247" customWidth="1"/>
    <col min="6926" max="6926" width="7.28515625" style="247" customWidth="1"/>
    <col min="6927" max="6927" width="7.5703125" style="247" customWidth="1"/>
    <col min="6928" max="6928" width="6" style="247" customWidth="1"/>
    <col min="6929" max="6929" width="4.7109375" style="247" customWidth="1"/>
    <col min="6930" max="6930" width="5.42578125" style="247" customWidth="1"/>
    <col min="6931" max="6931" width="5.7109375" style="247" customWidth="1"/>
    <col min="6932" max="6932" width="5.85546875" style="247" customWidth="1"/>
    <col min="6933" max="6933" width="5.7109375" style="247" customWidth="1"/>
    <col min="6934" max="6944" width="0" style="247" hidden="1" customWidth="1"/>
    <col min="6945" max="6945" width="5.85546875" style="247" customWidth="1"/>
    <col min="6946" max="6946" width="5.7109375" style="247" customWidth="1"/>
    <col min="6947" max="6947" width="5" style="247" customWidth="1"/>
    <col min="6948" max="6948" width="4.140625" style="247" customWidth="1"/>
    <col min="6949" max="6949" width="5.85546875" style="247" customWidth="1"/>
    <col min="6950" max="6950" width="5.7109375" style="247" customWidth="1"/>
    <col min="6951" max="6951" width="4.7109375" style="247" customWidth="1"/>
    <col min="6952" max="6952" width="4.42578125" style="247" customWidth="1"/>
    <col min="6953" max="6956" width="0" style="247" hidden="1" customWidth="1"/>
    <col min="6957" max="6957" width="5.85546875" style="247" customWidth="1"/>
    <col min="6958" max="6958" width="5.42578125" style="247" customWidth="1"/>
    <col min="6959" max="6959" width="5.28515625" style="247" customWidth="1"/>
    <col min="6960" max="6960" width="4.85546875" style="247" customWidth="1"/>
    <col min="6961" max="6972" width="0" style="247" hidden="1" customWidth="1"/>
    <col min="6973" max="6973" width="5.85546875" style="247" customWidth="1"/>
    <col min="6974" max="6974" width="5.42578125" style="247" customWidth="1"/>
    <col min="6975" max="6975" width="5.140625" style="247" customWidth="1"/>
    <col min="6976" max="6976" width="4.140625" style="247" customWidth="1"/>
    <col min="6977" max="6977" width="6.140625" style="247" customWidth="1"/>
    <col min="6978" max="6979" width="5.5703125" style="247" customWidth="1"/>
    <col min="6980" max="6980" width="4.42578125" style="247" customWidth="1"/>
    <col min="6981" max="6992" width="0" style="247" hidden="1" customWidth="1"/>
    <col min="6993" max="6993" width="7.5703125" style="247" customWidth="1"/>
    <col min="6994" max="6994" width="6.42578125" style="247" customWidth="1"/>
    <col min="6995" max="6995" width="5.42578125" style="247" customWidth="1"/>
    <col min="6996" max="6996" width="5.140625" style="247" customWidth="1"/>
    <col min="6997" max="6997" width="5.7109375" style="247" customWidth="1"/>
    <col min="6998" max="6998" width="5.42578125" style="247" customWidth="1"/>
    <col min="6999" max="6999" width="4.5703125" style="247" customWidth="1"/>
    <col min="7000" max="7000" width="5.42578125" style="247" customWidth="1"/>
    <col min="7001" max="7003" width="5.85546875" style="247" customWidth="1"/>
    <col min="7004" max="7004" width="4.42578125" style="247" customWidth="1"/>
    <col min="7005" max="7019" width="0" style="247" hidden="1" customWidth="1"/>
    <col min="7020" max="7020" width="9.140625" style="247" customWidth="1"/>
    <col min="7021" max="7165" width="9.140625" style="247"/>
    <col min="7166" max="7166" width="3.140625" style="247" customWidth="1"/>
    <col min="7167" max="7167" width="12.28515625" style="247" customWidth="1"/>
    <col min="7168" max="7168" width="34.85546875" style="247" customWidth="1"/>
    <col min="7169" max="7169" width="8.42578125" style="247" customWidth="1"/>
    <col min="7170" max="7170" width="8.28515625" style="247" customWidth="1"/>
    <col min="7171" max="7171" width="9.42578125" style="247" customWidth="1"/>
    <col min="7172" max="7172" width="8.28515625" style="247" customWidth="1"/>
    <col min="7173" max="7175" width="6.42578125" style="247" customWidth="1"/>
    <col min="7176" max="7176" width="7.140625" style="247" customWidth="1"/>
    <col min="7177" max="7177" width="4.5703125" style="247" customWidth="1"/>
    <col min="7178" max="7178" width="6.7109375" style="247" customWidth="1"/>
    <col min="7179" max="7179" width="6.85546875" style="247" customWidth="1"/>
    <col min="7180" max="7180" width="6.28515625" style="247" customWidth="1"/>
    <col min="7181" max="7181" width="4" style="247" customWidth="1"/>
    <col min="7182" max="7182" width="7.28515625" style="247" customWidth="1"/>
    <col min="7183" max="7183" width="7.5703125" style="247" customWidth="1"/>
    <col min="7184" max="7184" width="6" style="247" customWidth="1"/>
    <col min="7185" max="7185" width="4.7109375" style="247" customWidth="1"/>
    <col min="7186" max="7186" width="5.42578125" style="247" customWidth="1"/>
    <col min="7187" max="7187" width="5.7109375" style="247" customWidth="1"/>
    <col min="7188" max="7188" width="5.85546875" style="247" customWidth="1"/>
    <col min="7189" max="7189" width="5.7109375" style="247" customWidth="1"/>
    <col min="7190" max="7200" width="0" style="247" hidden="1" customWidth="1"/>
    <col min="7201" max="7201" width="5.85546875" style="247" customWidth="1"/>
    <col min="7202" max="7202" width="5.7109375" style="247" customWidth="1"/>
    <col min="7203" max="7203" width="5" style="247" customWidth="1"/>
    <col min="7204" max="7204" width="4.140625" style="247" customWidth="1"/>
    <col min="7205" max="7205" width="5.85546875" style="247" customWidth="1"/>
    <col min="7206" max="7206" width="5.7109375" style="247" customWidth="1"/>
    <col min="7207" max="7207" width="4.7109375" style="247" customWidth="1"/>
    <col min="7208" max="7208" width="4.42578125" style="247" customWidth="1"/>
    <col min="7209" max="7212" width="0" style="247" hidden="1" customWidth="1"/>
    <col min="7213" max="7213" width="5.85546875" style="247" customWidth="1"/>
    <col min="7214" max="7214" width="5.42578125" style="247" customWidth="1"/>
    <col min="7215" max="7215" width="5.28515625" style="247" customWidth="1"/>
    <col min="7216" max="7216" width="4.85546875" style="247" customWidth="1"/>
    <col min="7217" max="7228" width="0" style="247" hidden="1" customWidth="1"/>
    <col min="7229" max="7229" width="5.85546875" style="247" customWidth="1"/>
    <col min="7230" max="7230" width="5.42578125" style="247" customWidth="1"/>
    <col min="7231" max="7231" width="5.140625" style="247" customWidth="1"/>
    <col min="7232" max="7232" width="4.140625" style="247" customWidth="1"/>
    <col min="7233" max="7233" width="6.140625" style="247" customWidth="1"/>
    <col min="7234" max="7235" width="5.5703125" style="247" customWidth="1"/>
    <col min="7236" max="7236" width="4.42578125" style="247" customWidth="1"/>
    <col min="7237" max="7248" width="0" style="247" hidden="1" customWidth="1"/>
    <col min="7249" max="7249" width="7.5703125" style="247" customWidth="1"/>
    <col min="7250" max="7250" width="6.42578125" style="247" customWidth="1"/>
    <col min="7251" max="7251" width="5.42578125" style="247" customWidth="1"/>
    <col min="7252" max="7252" width="5.140625" style="247" customWidth="1"/>
    <col min="7253" max="7253" width="5.7109375" style="247" customWidth="1"/>
    <col min="7254" max="7254" width="5.42578125" style="247" customWidth="1"/>
    <col min="7255" max="7255" width="4.5703125" style="247" customWidth="1"/>
    <col min="7256" max="7256" width="5.42578125" style="247" customWidth="1"/>
    <col min="7257" max="7259" width="5.85546875" style="247" customWidth="1"/>
    <col min="7260" max="7260" width="4.42578125" style="247" customWidth="1"/>
    <col min="7261" max="7275" width="0" style="247" hidden="1" customWidth="1"/>
    <col min="7276" max="7276" width="9.140625" style="247" customWidth="1"/>
    <col min="7277" max="7421" width="9.140625" style="247"/>
    <col min="7422" max="7422" width="3.140625" style="247" customWidth="1"/>
    <col min="7423" max="7423" width="12.28515625" style="247" customWidth="1"/>
    <col min="7424" max="7424" width="34.85546875" style="247" customWidth="1"/>
    <col min="7425" max="7425" width="8.42578125" style="247" customWidth="1"/>
    <col min="7426" max="7426" width="8.28515625" style="247" customWidth="1"/>
    <col min="7427" max="7427" width="9.42578125" style="247" customWidth="1"/>
    <col min="7428" max="7428" width="8.28515625" style="247" customWidth="1"/>
    <col min="7429" max="7431" width="6.42578125" style="247" customWidth="1"/>
    <col min="7432" max="7432" width="7.140625" style="247" customWidth="1"/>
    <col min="7433" max="7433" width="4.5703125" style="247" customWidth="1"/>
    <col min="7434" max="7434" width="6.7109375" style="247" customWidth="1"/>
    <col min="7435" max="7435" width="6.85546875" style="247" customWidth="1"/>
    <col min="7436" max="7436" width="6.28515625" style="247" customWidth="1"/>
    <col min="7437" max="7437" width="4" style="247" customWidth="1"/>
    <col min="7438" max="7438" width="7.28515625" style="247" customWidth="1"/>
    <col min="7439" max="7439" width="7.5703125" style="247" customWidth="1"/>
    <col min="7440" max="7440" width="6" style="247" customWidth="1"/>
    <col min="7441" max="7441" width="4.7109375" style="247" customWidth="1"/>
    <col min="7442" max="7442" width="5.42578125" style="247" customWidth="1"/>
    <col min="7443" max="7443" width="5.7109375" style="247" customWidth="1"/>
    <col min="7444" max="7444" width="5.85546875" style="247" customWidth="1"/>
    <col min="7445" max="7445" width="5.7109375" style="247" customWidth="1"/>
    <col min="7446" max="7456" width="0" style="247" hidden="1" customWidth="1"/>
    <col min="7457" max="7457" width="5.85546875" style="247" customWidth="1"/>
    <col min="7458" max="7458" width="5.7109375" style="247" customWidth="1"/>
    <col min="7459" max="7459" width="5" style="247" customWidth="1"/>
    <col min="7460" max="7460" width="4.140625" style="247" customWidth="1"/>
    <col min="7461" max="7461" width="5.85546875" style="247" customWidth="1"/>
    <col min="7462" max="7462" width="5.7109375" style="247" customWidth="1"/>
    <col min="7463" max="7463" width="4.7109375" style="247" customWidth="1"/>
    <col min="7464" max="7464" width="4.42578125" style="247" customWidth="1"/>
    <col min="7465" max="7468" width="0" style="247" hidden="1" customWidth="1"/>
    <col min="7469" max="7469" width="5.85546875" style="247" customWidth="1"/>
    <col min="7470" max="7470" width="5.42578125" style="247" customWidth="1"/>
    <col min="7471" max="7471" width="5.28515625" style="247" customWidth="1"/>
    <col min="7472" max="7472" width="4.85546875" style="247" customWidth="1"/>
    <col min="7473" max="7484" width="0" style="247" hidden="1" customWidth="1"/>
    <col min="7485" max="7485" width="5.85546875" style="247" customWidth="1"/>
    <col min="7486" max="7486" width="5.42578125" style="247" customWidth="1"/>
    <col min="7487" max="7487" width="5.140625" style="247" customWidth="1"/>
    <col min="7488" max="7488" width="4.140625" style="247" customWidth="1"/>
    <col min="7489" max="7489" width="6.140625" style="247" customWidth="1"/>
    <col min="7490" max="7491" width="5.5703125" style="247" customWidth="1"/>
    <col min="7492" max="7492" width="4.42578125" style="247" customWidth="1"/>
    <col min="7493" max="7504" width="0" style="247" hidden="1" customWidth="1"/>
    <col min="7505" max="7505" width="7.5703125" style="247" customWidth="1"/>
    <col min="7506" max="7506" width="6.42578125" style="247" customWidth="1"/>
    <col min="7507" max="7507" width="5.42578125" style="247" customWidth="1"/>
    <col min="7508" max="7508" width="5.140625" style="247" customWidth="1"/>
    <col min="7509" max="7509" width="5.7109375" style="247" customWidth="1"/>
    <col min="7510" max="7510" width="5.42578125" style="247" customWidth="1"/>
    <col min="7511" max="7511" width="4.5703125" style="247" customWidth="1"/>
    <col min="7512" max="7512" width="5.42578125" style="247" customWidth="1"/>
    <col min="7513" max="7515" width="5.85546875" style="247" customWidth="1"/>
    <col min="7516" max="7516" width="4.42578125" style="247" customWidth="1"/>
    <col min="7517" max="7531" width="0" style="247" hidden="1" customWidth="1"/>
    <col min="7532" max="7532" width="9.140625" style="247" customWidth="1"/>
    <col min="7533" max="7677" width="9.140625" style="247"/>
    <col min="7678" max="7678" width="3.140625" style="247" customWidth="1"/>
    <col min="7679" max="7679" width="12.28515625" style="247" customWidth="1"/>
    <col min="7680" max="7680" width="34.85546875" style="247" customWidth="1"/>
    <col min="7681" max="7681" width="8.42578125" style="247" customWidth="1"/>
    <col min="7682" max="7682" width="8.28515625" style="247" customWidth="1"/>
    <col min="7683" max="7683" width="9.42578125" style="247" customWidth="1"/>
    <col min="7684" max="7684" width="8.28515625" style="247" customWidth="1"/>
    <col min="7685" max="7687" width="6.42578125" style="247" customWidth="1"/>
    <col min="7688" max="7688" width="7.140625" style="247" customWidth="1"/>
    <col min="7689" max="7689" width="4.5703125" style="247" customWidth="1"/>
    <col min="7690" max="7690" width="6.7109375" style="247" customWidth="1"/>
    <col min="7691" max="7691" width="6.85546875" style="247" customWidth="1"/>
    <col min="7692" max="7692" width="6.28515625" style="247" customWidth="1"/>
    <col min="7693" max="7693" width="4" style="247" customWidth="1"/>
    <col min="7694" max="7694" width="7.28515625" style="247" customWidth="1"/>
    <col min="7695" max="7695" width="7.5703125" style="247" customWidth="1"/>
    <col min="7696" max="7696" width="6" style="247" customWidth="1"/>
    <col min="7697" max="7697" width="4.7109375" style="247" customWidth="1"/>
    <col min="7698" max="7698" width="5.42578125" style="247" customWidth="1"/>
    <col min="7699" max="7699" width="5.7109375" style="247" customWidth="1"/>
    <col min="7700" max="7700" width="5.85546875" style="247" customWidth="1"/>
    <col min="7701" max="7701" width="5.7109375" style="247" customWidth="1"/>
    <col min="7702" max="7712" width="0" style="247" hidden="1" customWidth="1"/>
    <col min="7713" max="7713" width="5.85546875" style="247" customWidth="1"/>
    <col min="7714" max="7714" width="5.7109375" style="247" customWidth="1"/>
    <col min="7715" max="7715" width="5" style="247" customWidth="1"/>
    <col min="7716" max="7716" width="4.140625" style="247" customWidth="1"/>
    <col min="7717" max="7717" width="5.85546875" style="247" customWidth="1"/>
    <col min="7718" max="7718" width="5.7109375" style="247" customWidth="1"/>
    <col min="7719" max="7719" width="4.7109375" style="247" customWidth="1"/>
    <col min="7720" max="7720" width="4.42578125" style="247" customWidth="1"/>
    <col min="7721" max="7724" width="0" style="247" hidden="1" customWidth="1"/>
    <col min="7725" max="7725" width="5.85546875" style="247" customWidth="1"/>
    <col min="7726" max="7726" width="5.42578125" style="247" customWidth="1"/>
    <col min="7727" max="7727" width="5.28515625" style="247" customWidth="1"/>
    <col min="7728" max="7728" width="4.85546875" style="247" customWidth="1"/>
    <col min="7729" max="7740" width="0" style="247" hidden="1" customWidth="1"/>
    <col min="7741" max="7741" width="5.85546875" style="247" customWidth="1"/>
    <col min="7742" max="7742" width="5.42578125" style="247" customWidth="1"/>
    <col min="7743" max="7743" width="5.140625" style="247" customWidth="1"/>
    <col min="7744" max="7744" width="4.140625" style="247" customWidth="1"/>
    <col min="7745" max="7745" width="6.140625" style="247" customWidth="1"/>
    <col min="7746" max="7747" width="5.5703125" style="247" customWidth="1"/>
    <col min="7748" max="7748" width="4.42578125" style="247" customWidth="1"/>
    <col min="7749" max="7760" width="0" style="247" hidden="1" customWidth="1"/>
    <col min="7761" max="7761" width="7.5703125" style="247" customWidth="1"/>
    <col min="7762" max="7762" width="6.42578125" style="247" customWidth="1"/>
    <col min="7763" max="7763" width="5.42578125" style="247" customWidth="1"/>
    <col min="7764" max="7764" width="5.140625" style="247" customWidth="1"/>
    <col min="7765" max="7765" width="5.7109375" style="247" customWidth="1"/>
    <col min="7766" max="7766" width="5.42578125" style="247" customWidth="1"/>
    <col min="7767" max="7767" width="4.5703125" style="247" customWidth="1"/>
    <col min="7768" max="7768" width="5.42578125" style="247" customWidth="1"/>
    <col min="7769" max="7771" width="5.85546875" style="247" customWidth="1"/>
    <col min="7772" max="7772" width="4.42578125" style="247" customWidth="1"/>
    <col min="7773" max="7787" width="0" style="247" hidden="1" customWidth="1"/>
    <col min="7788" max="7788" width="9.140625" style="247" customWidth="1"/>
    <col min="7789" max="7933" width="9.140625" style="247"/>
    <col min="7934" max="7934" width="3.140625" style="247" customWidth="1"/>
    <col min="7935" max="7935" width="12.28515625" style="247" customWidth="1"/>
    <col min="7936" max="7936" width="34.85546875" style="247" customWidth="1"/>
    <col min="7937" max="7937" width="8.42578125" style="247" customWidth="1"/>
    <col min="7938" max="7938" width="8.28515625" style="247" customWidth="1"/>
    <col min="7939" max="7939" width="9.42578125" style="247" customWidth="1"/>
    <col min="7940" max="7940" width="8.28515625" style="247" customWidth="1"/>
    <col min="7941" max="7943" width="6.42578125" style="247" customWidth="1"/>
    <col min="7944" max="7944" width="7.140625" style="247" customWidth="1"/>
    <col min="7945" max="7945" width="4.5703125" style="247" customWidth="1"/>
    <col min="7946" max="7946" width="6.7109375" style="247" customWidth="1"/>
    <col min="7947" max="7947" width="6.85546875" style="247" customWidth="1"/>
    <col min="7948" max="7948" width="6.28515625" style="247" customWidth="1"/>
    <col min="7949" max="7949" width="4" style="247" customWidth="1"/>
    <col min="7950" max="7950" width="7.28515625" style="247" customWidth="1"/>
    <col min="7951" max="7951" width="7.5703125" style="247" customWidth="1"/>
    <col min="7952" max="7952" width="6" style="247" customWidth="1"/>
    <col min="7953" max="7953" width="4.7109375" style="247" customWidth="1"/>
    <col min="7954" max="7954" width="5.42578125" style="247" customWidth="1"/>
    <col min="7955" max="7955" width="5.7109375" style="247" customWidth="1"/>
    <col min="7956" max="7956" width="5.85546875" style="247" customWidth="1"/>
    <col min="7957" max="7957" width="5.7109375" style="247" customWidth="1"/>
    <col min="7958" max="7968" width="0" style="247" hidden="1" customWidth="1"/>
    <col min="7969" max="7969" width="5.85546875" style="247" customWidth="1"/>
    <col min="7970" max="7970" width="5.7109375" style="247" customWidth="1"/>
    <col min="7971" max="7971" width="5" style="247" customWidth="1"/>
    <col min="7972" max="7972" width="4.140625" style="247" customWidth="1"/>
    <col min="7973" max="7973" width="5.85546875" style="247" customWidth="1"/>
    <col min="7974" max="7974" width="5.7109375" style="247" customWidth="1"/>
    <col min="7975" max="7975" width="4.7109375" style="247" customWidth="1"/>
    <col min="7976" max="7976" width="4.42578125" style="247" customWidth="1"/>
    <col min="7977" max="7980" width="0" style="247" hidden="1" customWidth="1"/>
    <col min="7981" max="7981" width="5.85546875" style="247" customWidth="1"/>
    <col min="7982" max="7982" width="5.42578125" style="247" customWidth="1"/>
    <col min="7983" max="7983" width="5.28515625" style="247" customWidth="1"/>
    <col min="7984" max="7984" width="4.85546875" style="247" customWidth="1"/>
    <col min="7985" max="7996" width="0" style="247" hidden="1" customWidth="1"/>
    <col min="7997" max="7997" width="5.85546875" style="247" customWidth="1"/>
    <col min="7998" max="7998" width="5.42578125" style="247" customWidth="1"/>
    <col min="7999" max="7999" width="5.140625" style="247" customWidth="1"/>
    <col min="8000" max="8000" width="4.140625" style="247" customWidth="1"/>
    <col min="8001" max="8001" width="6.140625" style="247" customWidth="1"/>
    <col min="8002" max="8003" width="5.5703125" style="247" customWidth="1"/>
    <col min="8004" max="8004" width="4.42578125" style="247" customWidth="1"/>
    <col min="8005" max="8016" width="0" style="247" hidden="1" customWidth="1"/>
    <col min="8017" max="8017" width="7.5703125" style="247" customWidth="1"/>
    <col min="8018" max="8018" width="6.42578125" style="247" customWidth="1"/>
    <col min="8019" max="8019" width="5.42578125" style="247" customWidth="1"/>
    <col min="8020" max="8020" width="5.140625" style="247" customWidth="1"/>
    <col min="8021" max="8021" width="5.7109375" style="247" customWidth="1"/>
    <col min="8022" max="8022" width="5.42578125" style="247" customWidth="1"/>
    <col min="8023" max="8023" width="4.5703125" style="247" customWidth="1"/>
    <col min="8024" max="8024" width="5.42578125" style="247" customWidth="1"/>
    <col min="8025" max="8027" width="5.85546875" style="247" customWidth="1"/>
    <col min="8028" max="8028" width="4.42578125" style="247" customWidth="1"/>
    <col min="8029" max="8043" width="0" style="247" hidden="1" customWidth="1"/>
    <col min="8044" max="8044" width="9.140625" style="247" customWidth="1"/>
    <col min="8045" max="8189" width="9.140625" style="247"/>
    <col min="8190" max="8190" width="3.140625" style="247" customWidth="1"/>
    <col min="8191" max="8191" width="12.28515625" style="247" customWidth="1"/>
    <col min="8192" max="8192" width="34.85546875" style="247" customWidth="1"/>
    <col min="8193" max="8193" width="8.42578125" style="247" customWidth="1"/>
    <col min="8194" max="8194" width="8.28515625" style="247" customWidth="1"/>
    <col min="8195" max="8195" width="9.42578125" style="247" customWidth="1"/>
    <col min="8196" max="8196" width="8.28515625" style="247" customWidth="1"/>
    <col min="8197" max="8199" width="6.42578125" style="247" customWidth="1"/>
    <col min="8200" max="8200" width="7.140625" style="247" customWidth="1"/>
    <col min="8201" max="8201" width="4.5703125" style="247" customWidth="1"/>
    <col min="8202" max="8202" width="6.7109375" style="247" customWidth="1"/>
    <col min="8203" max="8203" width="6.85546875" style="247" customWidth="1"/>
    <col min="8204" max="8204" width="6.28515625" style="247" customWidth="1"/>
    <col min="8205" max="8205" width="4" style="247" customWidth="1"/>
    <col min="8206" max="8206" width="7.28515625" style="247" customWidth="1"/>
    <col min="8207" max="8207" width="7.5703125" style="247" customWidth="1"/>
    <col min="8208" max="8208" width="6" style="247" customWidth="1"/>
    <col min="8209" max="8209" width="4.7109375" style="247" customWidth="1"/>
    <col min="8210" max="8210" width="5.42578125" style="247" customWidth="1"/>
    <col min="8211" max="8211" width="5.7109375" style="247" customWidth="1"/>
    <col min="8212" max="8212" width="5.85546875" style="247" customWidth="1"/>
    <col min="8213" max="8213" width="5.7109375" style="247" customWidth="1"/>
    <col min="8214" max="8224" width="0" style="247" hidden="1" customWidth="1"/>
    <col min="8225" max="8225" width="5.85546875" style="247" customWidth="1"/>
    <col min="8226" max="8226" width="5.7109375" style="247" customWidth="1"/>
    <col min="8227" max="8227" width="5" style="247" customWidth="1"/>
    <col min="8228" max="8228" width="4.140625" style="247" customWidth="1"/>
    <col min="8229" max="8229" width="5.85546875" style="247" customWidth="1"/>
    <col min="8230" max="8230" width="5.7109375" style="247" customWidth="1"/>
    <col min="8231" max="8231" width="4.7109375" style="247" customWidth="1"/>
    <col min="8232" max="8232" width="4.42578125" style="247" customWidth="1"/>
    <col min="8233" max="8236" width="0" style="247" hidden="1" customWidth="1"/>
    <col min="8237" max="8237" width="5.85546875" style="247" customWidth="1"/>
    <col min="8238" max="8238" width="5.42578125" style="247" customWidth="1"/>
    <col min="8239" max="8239" width="5.28515625" style="247" customWidth="1"/>
    <col min="8240" max="8240" width="4.85546875" style="247" customWidth="1"/>
    <col min="8241" max="8252" width="0" style="247" hidden="1" customWidth="1"/>
    <col min="8253" max="8253" width="5.85546875" style="247" customWidth="1"/>
    <col min="8254" max="8254" width="5.42578125" style="247" customWidth="1"/>
    <col min="8255" max="8255" width="5.140625" style="247" customWidth="1"/>
    <col min="8256" max="8256" width="4.140625" style="247" customWidth="1"/>
    <col min="8257" max="8257" width="6.140625" style="247" customWidth="1"/>
    <col min="8258" max="8259" width="5.5703125" style="247" customWidth="1"/>
    <col min="8260" max="8260" width="4.42578125" style="247" customWidth="1"/>
    <col min="8261" max="8272" width="0" style="247" hidden="1" customWidth="1"/>
    <col min="8273" max="8273" width="7.5703125" style="247" customWidth="1"/>
    <col min="8274" max="8274" width="6.42578125" style="247" customWidth="1"/>
    <col min="8275" max="8275" width="5.42578125" style="247" customWidth="1"/>
    <col min="8276" max="8276" width="5.140625" style="247" customWidth="1"/>
    <col min="8277" max="8277" width="5.7109375" style="247" customWidth="1"/>
    <col min="8278" max="8278" width="5.42578125" style="247" customWidth="1"/>
    <col min="8279" max="8279" width="4.5703125" style="247" customWidth="1"/>
    <col min="8280" max="8280" width="5.42578125" style="247" customWidth="1"/>
    <col min="8281" max="8283" width="5.85546875" style="247" customWidth="1"/>
    <col min="8284" max="8284" width="4.42578125" style="247" customWidth="1"/>
    <col min="8285" max="8299" width="0" style="247" hidden="1" customWidth="1"/>
    <col min="8300" max="8300" width="9.140625" style="247" customWidth="1"/>
    <col min="8301" max="8445" width="9.140625" style="247"/>
    <col min="8446" max="8446" width="3.140625" style="247" customWidth="1"/>
    <col min="8447" max="8447" width="12.28515625" style="247" customWidth="1"/>
    <col min="8448" max="8448" width="34.85546875" style="247" customWidth="1"/>
    <col min="8449" max="8449" width="8.42578125" style="247" customWidth="1"/>
    <col min="8450" max="8450" width="8.28515625" style="247" customWidth="1"/>
    <col min="8451" max="8451" width="9.42578125" style="247" customWidth="1"/>
    <col min="8452" max="8452" width="8.28515625" style="247" customWidth="1"/>
    <col min="8453" max="8455" width="6.42578125" style="247" customWidth="1"/>
    <col min="8456" max="8456" width="7.140625" style="247" customWidth="1"/>
    <col min="8457" max="8457" width="4.5703125" style="247" customWidth="1"/>
    <col min="8458" max="8458" width="6.7109375" style="247" customWidth="1"/>
    <col min="8459" max="8459" width="6.85546875" style="247" customWidth="1"/>
    <col min="8460" max="8460" width="6.28515625" style="247" customWidth="1"/>
    <col min="8461" max="8461" width="4" style="247" customWidth="1"/>
    <col min="8462" max="8462" width="7.28515625" style="247" customWidth="1"/>
    <col min="8463" max="8463" width="7.5703125" style="247" customWidth="1"/>
    <col min="8464" max="8464" width="6" style="247" customWidth="1"/>
    <col min="8465" max="8465" width="4.7109375" style="247" customWidth="1"/>
    <col min="8466" max="8466" width="5.42578125" style="247" customWidth="1"/>
    <col min="8467" max="8467" width="5.7109375" style="247" customWidth="1"/>
    <col min="8468" max="8468" width="5.85546875" style="247" customWidth="1"/>
    <col min="8469" max="8469" width="5.7109375" style="247" customWidth="1"/>
    <col min="8470" max="8480" width="0" style="247" hidden="1" customWidth="1"/>
    <col min="8481" max="8481" width="5.85546875" style="247" customWidth="1"/>
    <col min="8482" max="8482" width="5.7109375" style="247" customWidth="1"/>
    <col min="8483" max="8483" width="5" style="247" customWidth="1"/>
    <col min="8484" max="8484" width="4.140625" style="247" customWidth="1"/>
    <col min="8485" max="8485" width="5.85546875" style="247" customWidth="1"/>
    <col min="8486" max="8486" width="5.7109375" style="247" customWidth="1"/>
    <col min="8487" max="8487" width="4.7109375" style="247" customWidth="1"/>
    <col min="8488" max="8488" width="4.42578125" style="247" customWidth="1"/>
    <col min="8489" max="8492" width="0" style="247" hidden="1" customWidth="1"/>
    <col min="8493" max="8493" width="5.85546875" style="247" customWidth="1"/>
    <col min="8494" max="8494" width="5.42578125" style="247" customWidth="1"/>
    <col min="8495" max="8495" width="5.28515625" style="247" customWidth="1"/>
    <col min="8496" max="8496" width="4.85546875" style="247" customWidth="1"/>
    <col min="8497" max="8508" width="0" style="247" hidden="1" customWidth="1"/>
    <col min="8509" max="8509" width="5.85546875" style="247" customWidth="1"/>
    <col min="8510" max="8510" width="5.42578125" style="247" customWidth="1"/>
    <col min="8511" max="8511" width="5.140625" style="247" customWidth="1"/>
    <col min="8512" max="8512" width="4.140625" style="247" customWidth="1"/>
    <col min="8513" max="8513" width="6.140625" style="247" customWidth="1"/>
    <col min="8514" max="8515" width="5.5703125" style="247" customWidth="1"/>
    <col min="8516" max="8516" width="4.42578125" style="247" customWidth="1"/>
    <col min="8517" max="8528" width="0" style="247" hidden="1" customWidth="1"/>
    <col min="8529" max="8529" width="7.5703125" style="247" customWidth="1"/>
    <col min="8530" max="8530" width="6.42578125" style="247" customWidth="1"/>
    <col min="8531" max="8531" width="5.42578125" style="247" customWidth="1"/>
    <col min="8532" max="8532" width="5.140625" style="247" customWidth="1"/>
    <col min="8533" max="8533" width="5.7109375" style="247" customWidth="1"/>
    <col min="8534" max="8534" width="5.42578125" style="247" customWidth="1"/>
    <col min="8535" max="8535" width="4.5703125" style="247" customWidth="1"/>
    <col min="8536" max="8536" width="5.42578125" style="247" customWidth="1"/>
    <col min="8537" max="8539" width="5.85546875" style="247" customWidth="1"/>
    <col min="8540" max="8540" width="4.42578125" style="247" customWidth="1"/>
    <col min="8541" max="8555" width="0" style="247" hidden="1" customWidth="1"/>
    <col min="8556" max="8556" width="9.140625" style="247" customWidth="1"/>
    <col min="8557" max="8701" width="9.140625" style="247"/>
    <col min="8702" max="8702" width="3.140625" style="247" customWidth="1"/>
    <col min="8703" max="8703" width="12.28515625" style="247" customWidth="1"/>
    <col min="8704" max="8704" width="34.85546875" style="247" customWidth="1"/>
    <col min="8705" max="8705" width="8.42578125" style="247" customWidth="1"/>
    <col min="8706" max="8706" width="8.28515625" style="247" customWidth="1"/>
    <col min="8707" max="8707" width="9.42578125" style="247" customWidth="1"/>
    <col min="8708" max="8708" width="8.28515625" style="247" customWidth="1"/>
    <col min="8709" max="8711" width="6.42578125" style="247" customWidth="1"/>
    <col min="8712" max="8712" width="7.140625" style="247" customWidth="1"/>
    <col min="8713" max="8713" width="4.5703125" style="247" customWidth="1"/>
    <col min="8714" max="8714" width="6.7109375" style="247" customWidth="1"/>
    <col min="8715" max="8715" width="6.85546875" style="247" customWidth="1"/>
    <col min="8716" max="8716" width="6.28515625" style="247" customWidth="1"/>
    <col min="8717" max="8717" width="4" style="247" customWidth="1"/>
    <col min="8718" max="8718" width="7.28515625" style="247" customWidth="1"/>
    <col min="8719" max="8719" width="7.5703125" style="247" customWidth="1"/>
    <col min="8720" max="8720" width="6" style="247" customWidth="1"/>
    <col min="8721" max="8721" width="4.7109375" style="247" customWidth="1"/>
    <col min="8722" max="8722" width="5.42578125" style="247" customWidth="1"/>
    <col min="8723" max="8723" width="5.7109375" style="247" customWidth="1"/>
    <col min="8724" max="8724" width="5.85546875" style="247" customWidth="1"/>
    <col min="8725" max="8725" width="5.7109375" style="247" customWidth="1"/>
    <col min="8726" max="8736" width="0" style="247" hidden="1" customWidth="1"/>
    <col min="8737" max="8737" width="5.85546875" style="247" customWidth="1"/>
    <col min="8738" max="8738" width="5.7109375" style="247" customWidth="1"/>
    <col min="8739" max="8739" width="5" style="247" customWidth="1"/>
    <col min="8740" max="8740" width="4.140625" style="247" customWidth="1"/>
    <col min="8741" max="8741" width="5.85546875" style="247" customWidth="1"/>
    <col min="8742" max="8742" width="5.7109375" style="247" customWidth="1"/>
    <col min="8743" max="8743" width="4.7109375" style="247" customWidth="1"/>
    <col min="8744" max="8744" width="4.42578125" style="247" customWidth="1"/>
    <col min="8745" max="8748" width="0" style="247" hidden="1" customWidth="1"/>
    <col min="8749" max="8749" width="5.85546875" style="247" customWidth="1"/>
    <col min="8750" max="8750" width="5.42578125" style="247" customWidth="1"/>
    <col min="8751" max="8751" width="5.28515625" style="247" customWidth="1"/>
    <col min="8752" max="8752" width="4.85546875" style="247" customWidth="1"/>
    <col min="8753" max="8764" width="0" style="247" hidden="1" customWidth="1"/>
    <col min="8765" max="8765" width="5.85546875" style="247" customWidth="1"/>
    <col min="8766" max="8766" width="5.42578125" style="247" customWidth="1"/>
    <col min="8767" max="8767" width="5.140625" style="247" customWidth="1"/>
    <col min="8768" max="8768" width="4.140625" style="247" customWidth="1"/>
    <col min="8769" max="8769" width="6.140625" style="247" customWidth="1"/>
    <col min="8770" max="8771" width="5.5703125" style="247" customWidth="1"/>
    <col min="8772" max="8772" width="4.42578125" style="247" customWidth="1"/>
    <col min="8773" max="8784" width="0" style="247" hidden="1" customWidth="1"/>
    <col min="8785" max="8785" width="7.5703125" style="247" customWidth="1"/>
    <col min="8786" max="8786" width="6.42578125" style="247" customWidth="1"/>
    <col min="8787" max="8787" width="5.42578125" style="247" customWidth="1"/>
    <col min="8788" max="8788" width="5.140625" style="247" customWidth="1"/>
    <col min="8789" max="8789" width="5.7109375" style="247" customWidth="1"/>
    <col min="8790" max="8790" width="5.42578125" style="247" customWidth="1"/>
    <col min="8791" max="8791" width="4.5703125" style="247" customWidth="1"/>
    <col min="8792" max="8792" width="5.42578125" style="247" customWidth="1"/>
    <col min="8793" max="8795" width="5.85546875" style="247" customWidth="1"/>
    <col min="8796" max="8796" width="4.42578125" style="247" customWidth="1"/>
    <col min="8797" max="8811" width="0" style="247" hidden="1" customWidth="1"/>
    <col min="8812" max="8812" width="9.140625" style="247" customWidth="1"/>
    <col min="8813" max="8957" width="9.140625" style="247"/>
    <col min="8958" max="8958" width="3.140625" style="247" customWidth="1"/>
    <col min="8959" max="8959" width="12.28515625" style="247" customWidth="1"/>
    <col min="8960" max="8960" width="34.85546875" style="247" customWidth="1"/>
    <col min="8961" max="8961" width="8.42578125" style="247" customWidth="1"/>
    <col min="8962" max="8962" width="8.28515625" style="247" customWidth="1"/>
    <col min="8963" max="8963" width="9.42578125" style="247" customWidth="1"/>
    <col min="8964" max="8964" width="8.28515625" style="247" customWidth="1"/>
    <col min="8965" max="8967" width="6.42578125" style="247" customWidth="1"/>
    <col min="8968" max="8968" width="7.140625" style="247" customWidth="1"/>
    <col min="8969" max="8969" width="4.5703125" style="247" customWidth="1"/>
    <col min="8970" max="8970" width="6.7109375" style="247" customWidth="1"/>
    <col min="8971" max="8971" width="6.85546875" style="247" customWidth="1"/>
    <col min="8972" max="8972" width="6.28515625" style="247" customWidth="1"/>
    <col min="8973" max="8973" width="4" style="247" customWidth="1"/>
    <col min="8974" max="8974" width="7.28515625" style="247" customWidth="1"/>
    <col min="8975" max="8975" width="7.5703125" style="247" customWidth="1"/>
    <col min="8976" max="8976" width="6" style="247" customWidth="1"/>
    <col min="8977" max="8977" width="4.7109375" style="247" customWidth="1"/>
    <col min="8978" max="8978" width="5.42578125" style="247" customWidth="1"/>
    <col min="8979" max="8979" width="5.7109375" style="247" customWidth="1"/>
    <col min="8980" max="8980" width="5.85546875" style="247" customWidth="1"/>
    <col min="8981" max="8981" width="5.7109375" style="247" customWidth="1"/>
    <col min="8982" max="8992" width="0" style="247" hidden="1" customWidth="1"/>
    <col min="8993" max="8993" width="5.85546875" style="247" customWidth="1"/>
    <col min="8994" max="8994" width="5.7109375" style="247" customWidth="1"/>
    <col min="8995" max="8995" width="5" style="247" customWidth="1"/>
    <col min="8996" max="8996" width="4.140625" style="247" customWidth="1"/>
    <col min="8997" max="8997" width="5.85546875" style="247" customWidth="1"/>
    <col min="8998" max="8998" width="5.7109375" style="247" customWidth="1"/>
    <col min="8999" max="8999" width="4.7109375" style="247" customWidth="1"/>
    <col min="9000" max="9000" width="4.42578125" style="247" customWidth="1"/>
    <col min="9001" max="9004" width="0" style="247" hidden="1" customWidth="1"/>
    <col min="9005" max="9005" width="5.85546875" style="247" customWidth="1"/>
    <col min="9006" max="9006" width="5.42578125" style="247" customWidth="1"/>
    <col min="9007" max="9007" width="5.28515625" style="247" customWidth="1"/>
    <col min="9008" max="9008" width="4.85546875" style="247" customWidth="1"/>
    <col min="9009" max="9020" width="0" style="247" hidden="1" customWidth="1"/>
    <col min="9021" max="9021" width="5.85546875" style="247" customWidth="1"/>
    <col min="9022" max="9022" width="5.42578125" style="247" customWidth="1"/>
    <col min="9023" max="9023" width="5.140625" style="247" customWidth="1"/>
    <col min="9024" max="9024" width="4.140625" style="247" customWidth="1"/>
    <col min="9025" max="9025" width="6.140625" style="247" customWidth="1"/>
    <col min="9026" max="9027" width="5.5703125" style="247" customWidth="1"/>
    <col min="9028" max="9028" width="4.42578125" style="247" customWidth="1"/>
    <col min="9029" max="9040" width="0" style="247" hidden="1" customWidth="1"/>
    <col min="9041" max="9041" width="7.5703125" style="247" customWidth="1"/>
    <col min="9042" max="9042" width="6.42578125" style="247" customWidth="1"/>
    <col min="9043" max="9043" width="5.42578125" style="247" customWidth="1"/>
    <col min="9044" max="9044" width="5.140625" style="247" customWidth="1"/>
    <col min="9045" max="9045" width="5.7109375" style="247" customWidth="1"/>
    <col min="9046" max="9046" width="5.42578125" style="247" customWidth="1"/>
    <col min="9047" max="9047" width="4.5703125" style="247" customWidth="1"/>
    <col min="9048" max="9048" width="5.42578125" style="247" customWidth="1"/>
    <col min="9049" max="9051" width="5.85546875" style="247" customWidth="1"/>
    <col min="9052" max="9052" width="4.42578125" style="247" customWidth="1"/>
    <col min="9053" max="9067" width="0" style="247" hidden="1" customWidth="1"/>
    <col min="9068" max="9068" width="9.140625" style="247" customWidth="1"/>
    <col min="9069" max="9213" width="9.140625" style="247"/>
    <col min="9214" max="9214" width="3.140625" style="247" customWidth="1"/>
    <col min="9215" max="9215" width="12.28515625" style="247" customWidth="1"/>
    <col min="9216" max="9216" width="34.85546875" style="247" customWidth="1"/>
    <col min="9217" max="9217" width="8.42578125" style="247" customWidth="1"/>
    <col min="9218" max="9218" width="8.28515625" style="247" customWidth="1"/>
    <col min="9219" max="9219" width="9.42578125" style="247" customWidth="1"/>
    <col min="9220" max="9220" width="8.28515625" style="247" customWidth="1"/>
    <col min="9221" max="9223" width="6.42578125" style="247" customWidth="1"/>
    <col min="9224" max="9224" width="7.140625" style="247" customWidth="1"/>
    <col min="9225" max="9225" width="4.5703125" style="247" customWidth="1"/>
    <col min="9226" max="9226" width="6.7109375" style="247" customWidth="1"/>
    <col min="9227" max="9227" width="6.85546875" style="247" customWidth="1"/>
    <col min="9228" max="9228" width="6.28515625" style="247" customWidth="1"/>
    <col min="9229" max="9229" width="4" style="247" customWidth="1"/>
    <col min="9230" max="9230" width="7.28515625" style="247" customWidth="1"/>
    <col min="9231" max="9231" width="7.5703125" style="247" customWidth="1"/>
    <col min="9232" max="9232" width="6" style="247" customWidth="1"/>
    <col min="9233" max="9233" width="4.7109375" style="247" customWidth="1"/>
    <col min="9234" max="9234" width="5.42578125" style="247" customWidth="1"/>
    <col min="9235" max="9235" width="5.7109375" style="247" customWidth="1"/>
    <col min="9236" max="9236" width="5.85546875" style="247" customWidth="1"/>
    <col min="9237" max="9237" width="5.7109375" style="247" customWidth="1"/>
    <col min="9238" max="9248" width="0" style="247" hidden="1" customWidth="1"/>
    <col min="9249" max="9249" width="5.85546875" style="247" customWidth="1"/>
    <col min="9250" max="9250" width="5.7109375" style="247" customWidth="1"/>
    <col min="9251" max="9251" width="5" style="247" customWidth="1"/>
    <col min="9252" max="9252" width="4.140625" style="247" customWidth="1"/>
    <col min="9253" max="9253" width="5.85546875" style="247" customWidth="1"/>
    <col min="9254" max="9254" width="5.7109375" style="247" customWidth="1"/>
    <col min="9255" max="9255" width="4.7109375" style="247" customWidth="1"/>
    <col min="9256" max="9256" width="4.42578125" style="247" customWidth="1"/>
    <col min="9257" max="9260" width="0" style="247" hidden="1" customWidth="1"/>
    <col min="9261" max="9261" width="5.85546875" style="247" customWidth="1"/>
    <col min="9262" max="9262" width="5.42578125" style="247" customWidth="1"/>
    <col min="9263" max="9263" width="5.28515625" style="247" customWidth="1"/>
    <col min="9264" max="9264" width="4.85546875" style="247" customWidth="1"/>
    <col min="9265" max="9276" width="0" style="247" hidden="1" customWidth="1"/>
    <col min="9277" max="9277" width="5.85546875" style="247" customWidth="1"/>
    <col min="9278" max="9278" width="5.42578125" style="247" customWidth="1"/>
    <col min="9279" max="9279" width="5.140625" style="247" customWidth="1"/>
    <col min="9280" max="9280" width="4.140625" style="247" customWidth="1"/>
    <col min="9281" max="9281" width="6.140625" style="247" customWidth="1"/>
    <col min="9282" max="9283" width="5.5703125" style="247" customWidth="1"/>
    <col min="9284" max="9284" width="4.42578125" style="247" customWidth="1"/>
    <col min="9285" max="9296" width="0" style="247" hidden="1" customWidth="1"/>
    <col min="9297" max="9297" width="7.5703125" style="247" customWidth="1"/>
    <col min="9298" max="9298" width="6.42578125" style="247" customWidth="1"/>
    <col min="9299" max="9299" width="5.42578125" style="247" customWidth="1"/>
    <col min="9300" max="9300" width="5.140625" style="247" customWidth="1"/>
    <col min="9301" max="9301" width="5.7109375" style="247" customWidth="1"/>
    <col min="9302" max="9302" width="5.42578125" style="247" customWidth="1"/>
    <col min="9303" max="9303" width="4.5703125" style="247" customWidth="1"/>
    <col min="9304" max="9304" width="5.42578125" style="247" customWidth="1"/>
    <col min="9305" max="9307" width="5.85546875" style="247" customWidth="1"/>
    <col min="9308" max="9308" width="4.42578125" style="247" customWidth="1"/>
    <col min="9309" max="9323" width="0" style="247" hidden="1" customWidth="1"/>
    <col min="9324" max="9324" width="9.140625" style="247" customWidth="1"/>
    <col min="9325" max="9469" width="9.140625" style="247"/>
    <col min="9470" max="9470" width="3.140625" style="247" customWidth="1"/>
    <col min="9471" max="9471" width="12.28515625" style="247" customWidth="1"/>
    <col min="9472" max="9472" width="34.85546875" style="247" customWidth="1"/>
    <col min="9473" max="9473" width="8.42578125" style="247" customWidth="1"/>
    <col min="9474" max="9474" width="8.28515625" style="247" customWidth="1"/>
    <col min="9475" max="9475" width="9.42578125" style="247" customWidth="1"/>
    <col min="9476" max="9476" width="8.28515625" style="247" customWidth="1"/>
    <col min="9477" max="9479" width="6.42578125" style="247" customWidth="1"/>
    <col min="9480" max="9480" width="7.140625" style="247" customWidth="1"/>
    <col min="9481" max="9481" width="4.5703125" style="247" customWidth="1"/>
    <col min="9482" max="9482" width="6.7109375" style="247" customWidth="1"/>
    <col min="9483" max="9483" width="6.85546875" style="247" customWidth="1"/>
    <col min="9484" max="9484" width="6.28515625" style="247" customWidth="1"/>
    <col min="9485" max="9485" width="4" style="247" customWidth="1"/>
    <col min="9486" max="9486" width="7.28515625" style="247" customWidth="1"/>
    <col min="9487" max="9487" width="7.5703125" style="247" customWidth="1"/>
    <col min="9488" max="9488" width="6" style="247" customWidth="1"/>
    <col min="9489" max="9489" width="4.7109375" style="247" customWidth="1"/>
    <col min="9490" max="9490" width="5.42578125" style="247" customWidth="1"/>
    <col min="9491" max="9491" width="5.7109375" style="247" customWidth="1"/>
    <col min="9492" max="9492" width="5.85546875" style="247" customWidth="1"/>
    <col min="9493" max="9493" width="5.7109375" style="247" customWidth="1"/>
    <col min="9494" max="9504" width="0" style="247" hidden="1" customWidth="1"/>
    <col min="9505" max="9505" width="5.85546875" style="247" customWidth="1"/>
    <col min="9506" max="9506" width="5.7109375" style="247" customWidth="1"/>
    <col min="9507" max="9507" width="5" style="247" customWidth="1"/>
    <col min="9508" max="9508" width="4.140625" style="247" customWidth="1"/>
    <col min="9509" max="9509" width="5.85546875" style="247" customWidth="1"/>
    <col min="9510" max="9510" width="5.7109375" style="247" customWidth="1"/>
    <col min="9511" max="9511" width="4.7109375" style="247" customWidth="1"/>
    <col min="9512" max="9512" width="4.42578125" style="247" customWidth="1"/>
    <col min="9513" max="9516" width="0" style="247" hidden="1" customWidth="1"/>
    <col min="9517" max="9517" width="5.85546875" style="247" customWidth="1"/>
    <col min="9518" max="9518" width="5.42578125" style="247" customWidth="1"/>
    <col min="9519" max="9519" width="5.28515625" style="247" customWidth="1"/>
    <col min="9520" max="9520" width="4.85546875" style="247" customWidth="1"/>
    <col min="9521" max="9532" width="0" style="247" hidden="1" customWidth="1"/>
    <col min="9533" max="9533" width="5.85546875" style="247" customWidth="1"/>
    <col min="9534" max="9534" width="5.42578125" style="247" customWidth="1"/>
    <col min="9535" max="9535" width="5.140625" style="247" customWidth="1"/>
    <col min="9536" max="9536" width="4.140625" style="247" customWidth="1"/>
    <col min="9537" max="9537" width="6.140625" style="247" customWidth="1"/>
    <col min="9538" max="9539" width="5.5703125" style="247" customWidth="1"/>
    <col min="9540" max="9540" width="4.42578125" style="247" customWidth="1"/>
    <col min="9541" max="9552" width="0" style="247" hidden="1" customWidth="1"/>
    <col min="9553" max="9553" width="7.5703125" style="247" customWidth="1"/>
    <col min="9554" max="9554" width="6.42578125" style="247" customWidth="1"/>
    <col min="9555" max="9555" width="5.42578125" style="247" customWidth="1"/>
    <col min="9556" max="9556" width="5.140625" style="247" customWidth="1"/>
    <col min="9557" max="9557" width="5.7109375" style="247" customWidth="1"/>
    <col min="9558" max="9558" width="5.42578125" style="247" customWidth="1"/>
    <col min="9559" max="9559" width="4.5703125" style="247" customWidth="1"/>
    <col min="9560" max="9560" width="5.42578125" style="247" customWidth="1"/>
    <col min="9561" max="9563" width="5.85546875" style="247" customWidth="1"/>
    <col min="9564" max="9564" width="4.42578125" style="247" customWidth="1"/>
    <col min="9565" max="9579" width="0" style="247" hidden="1" customWidth="1"/>
    <col min="9580" max="9580" width="9.140625" style="247" customWidth="1"/>
    <col min="9581" max="9725" width="9.140625" style="247"/>
    <col min="9726" max="9726" width="3.140625" style="247" customWidth="1"/>
    <col min="9727" max="9727" width="12.28515625" style="247" customWidth="1"/>
    <col min="9728" max="9728" width="34.85546875" style="247" customWidth="1"/>
    <col min="9729" max="9729" width="8.42578125" style="247" customWidth="1"/>
    <col min="9730" max="9730" width="8.28515625" style="247" customWidth="1"/>
    <col min="9731" max="9731" width="9.42578125" style="247" customWidth="1"/>
    <col min="9732" max="9732" width="8.28515625" style="247" customWidth="1"/>
    <col min="9733" max="9735" width="6.42578125" style="247" customWidth="1"/>
    <col min="9736" max="9736" width="7.140625" style="247" customWidth="1"/>
    <col min="9737" max="9737" width="4.5703125" style="247" customWidth="1"/>
    <col min="9738" max="9738" width="6.7109375" style="247" customWidth="1"/>
    <col min="9739" max="9739" width="6.85546875" style="247" customWidth="1"/>
    <col min="9740" max="9740" width="6.28515625" style="247" customWidth="1"/>
    <col min="9741" max="9741" width="4" style="247" customWidth="1"/>
    <col min="9742" max="9742" width="7.28515625" style="247" customWidth="1"/>
    <col min="9743" max="9743" width="7.5703125" style="247" customWidth="1"/>
    <col min="9744" max="9744" width="6" style="247" customWidth="1"/>
    <col min="9745" max="9745" width="4.7109375" style="247" customWidth="1"/>
    <col min="9746" max="9746" width="5.42578125" style="247" customWidth="1"/>
    <col min="9747" max="9747" width="5.7109375" style="247" customWidth="1"/>
    <col min="9748" max="9748" width="5.85546875" style="247" customWidth="1"/>
    <col min="9749" max="9749" width="5.7109375" style="247" customWidth="1"/>
    <col min="9750" max="9760" width="0" style="247" hidden="1" customWidth="1"/>
    <col min="9761" max="9761" width="5.85546875" style="247" customWidth="1"/>
    <col min="9762" max="9762" width="5.7109375" style="247" customWidth="1"/>
    <col min="9763" max="9763" width="5" style="247" customWidth="1"/>
    <col min="9764" max="9764" width="4.140625" style="247" customWidth="1"/>
    <col min="9765" max="9765" width="5.85546875" style="247" customWidth="1"/>
    <col min="9766" max="9766" width="5.7109375" style="247" customWidth="1"/>
    <col min="9767" max="9767" width="4.7109375" style="247" customWidth="1"/>
    <col min="9768" max="9768" width="4.42578125" style="247" customWidth="1"/>
    <col min="9769" max="9772" width="0" style="247" hidden="1" customWidth="1"/>
    <col min="9773" max="9773" width="5.85546875" style="247" customWidth="1"/>
    <col min="9774" max="9774" width="5.42578125" style="247" customWidth="1"/>
    <col min="9775" max="9775" width="5.28515625" style="247" customWidth="1"/>
    <col min="9776" max="9776" width="4.85546875" style="247" customWidth="1"/>
    <col min="9777" max="9788" width="0" style="247" hidden="1" customWidth="1"/>
    <col min="9789" max="9789" width="5.85546875" style="247" customWidth="1"/>
    <col min="9790" max="9790" width="5.42578125" style="247" customWidth="1"/>
    <col min="9791" max="9791" width="5.140625" style="247" customWidth="1"/>
    <col min="9792" max="9792" width="4.140625" style="247" customWidth="1"/>
    <col min="9793" max="9793" width="6.140625" style="247" customWidth="1"/>
    <col min="9794" max="9795" width="5.5703125" style="247" customWidth="1"/>
    <col min="9796" max="9796" width="4.42578125" style="247" customWidth="1"/>
    <col min="9797" max="9808" width="0" style="247" hidden="1" customWidth="1"/>
    <col min="9809" max="9809" width="7.5703125" style="247" customWidth="1"/>
    <col min="9810" max="9810" width="6.42578125" style="247" customWidth="1"/>
    <col min="9811" max="9811" width="5.42578125" style="247" customWidth="1"/>
    <col min="9812" max="9812" width="5.140625" style="247" customWidth="1"/>
    <col min="9813" max="9813" width="5.7109375" style="247" customWidth="1"/>
    <col min="9814" max="9814" width="5.42578125" style="247" customWidth="1"/>
    <col min="9815" max="9815" width="4.5703125" style="247" customWidth="1"/>
    <col min="9816" max="9816" width="5.42578125" style="247" customWidth="1"/>
    <col min="9817" max="9819" width="5.85546875" style="247" customWidth="1"/>
    <col min="9820" max="9820" width="4.42578125" style="247" customWidth="1"/>
    <col min="9821" max="9835" width="0" style="247" hidden="1" customWidth="1"/>
    <col min="9836" max="9836" width="9.140625" style="247" customWidth="1"/>
    <col min="9837" max="9981" width="9.140625" style="247"/>
    <col min="9982" max="9982" width="3.140625" style="247" customWidth="1"/>
    <col min="9983" max="9983" width="12.28515625" style="247" customWidth="1"/>
    <col min="9984" max="9984" width="34.85546875" style="247" customWidth="1"/>
    <col min="9985" max="9985" width="8.42578125" style="247" customWidth="1"/>
    <col min="9986" max="9986" width="8.28515625" style="247" customWidth="1"/>
    <col min="9987" max="9987" width="9.42578125" style="247" customWidth="1"/>
    <col min="9988" max="9988" width="8.28515625" style="247" customWidth="1"/>
    <col min="9989" max="9991" width="6.42578125" style="247" customWidth="1"/>
    <col min="9992" max="9992" width="7.140625" style="247" customWidth="1"/>
    <col min="9993" max="9993" width="4.5703125" style="247" customWidth="1"/>
    <col min="9994" max="9994" width="6.7109375" style="247" customWidth="1"/>
    <col min="9995" max="9995" width="6.85546875" style="247" customWidth="1"/>
    <col min="9996" max="9996" width="6.28515625" style="247" customWidth="1"/>
    <col min="9997" max="9997" width="4" style="247" customWidth="1"/>
    <col min="9998" max="9998" width="7.28515625" style="247" customWidth="1"/>
    <col min="9999" max="9999" width="7.5703125" style="247" customWidth="1"/>
    <col min="10000" max="10000" width="6" style="247" customWidth="1"/>
    <col min="10001" max="10001" width="4.7109375" style="247" customWidth="1"/>
    <col min="10002" max="10002" width="5.42578125" style="247" customWidth="1"/>
    <col min="10003" max="10003" width="5.7109375" style="247" customWidth="1"/>
    <col min="10004" max="10004" width="5.85546875" style="247" customWidth="1"/>
    <col min="10005" max="10005" width="5.7109375" style="247" customWidth="1"/>
    <col min="10006" max="10016" width="0" style="247" hidden="1" customWidth="1"/>
    <col min="10017" max="10017" width="5.85546875" style="247" customWidth="1"/>
    <col min="10018" max="10018" width="5.7109375" style="247" customWidth="1"/>
    <col min="10019" max="10019" width="5" style="247" customWidth="1"/>
    <col min="10020" max="10020" width="4.140625" style="247" customWidth="1"/>
    <col min="10021" max="10021" width="5.85546875" style="247" customWidth="1"/>
    <col min="10022" max="10022" width="5.7109375" style="247" customWidth="1"/>
    <col min="10023" max="10023" width="4.7109375" style="247" customWidth="1"/>
    <col min="10024" max="10024" width="4.42578125" style="247" customWidth="1"/>
    <col min="10025" max="10028" width="0" style="247" hidden="1" customWidth="1"/>
    <col min="10029" max="10029" width="5.85546875" style="247" customWidth="1"/>
    <col min="10030" max="10030" width="5.42578125" style="247" customWidth="1"/>
    <col min="10031" max="10031" width="5.28515625" style="247" customWidth="1"/>
    <col min="10032" max="10032" width="4.85546875" style="247" customWidth="1"/>
    <col min="10033" max="10044" width="0" style="247" hidden="1" customWidth="1"/>
    <col min="10045" max="10045" width="5.85546875" style="247" customWidth="1"/>
    <col min="10046" max="10046" width="5.42578125" style="247" customWidth="1"/>
    <col min="10047" max="10047" width="5.140625" style="247" customWidth="1"/>
    <col min="10048" max="10048" width="4.140625" style="247" customWidth="1"/>
    <col min="10049" max="10049" width="6.140625" style="247" customWidth="1"/>
    <col min="10050" max="10051" width="5.5703125" style="247" customWidth="1"/>
    <col min="10052" max="10052" width="4.42578125" style="247" customWidth="1"/>
    <col min="10053" max="10064" width="0" style="247" hidden="1" customWidth="1"/>
    <col min="10065" max="10065" width="7.5703125" style="247" customWidth="1"/>
    <col min="10066" max="10066" width="6.42578125" style="247" customWidth="1"/>
    <col min="10067" max="10067" width="5.42578125" style="247" customWidth="1"/>
    <col min="10068" max="10068" width="5.140625" style="247" customWidth="1"/>
    <col min="10069" max="10069" width="5.7109375" style="247" customWidth="1"/>
    <col min="10070" max="10070" width="5.42578125" style="247" customWidth="1"/>
    <col min="10071" max="10071" width="4.5703125" style="247" customWidth="1"/>
    <col min="10072" max="10072" width="5.42578125" style="247" customWidth="1"/>
    <col min="10073" max="10075" width="5.85546875" style="247" customWidth="1"/>
    <col min="10076" max="10076" width="4.42578125" style="247" customWidth="1"/>
    <col min="10077" max="10091" width="0" style="247" hidden="1" customWidth="1"/>
    <col min="10092" max="10092" width="9.140625" style="247" customWidth="1"/>
    <col min="10093" max="10237" width="9.140625" style="247"/>
    <col min="10238" max="10238" width="3.140625" style="247" customWidth="1"/>
    <col min="10239" max="10239" width="12.28515625" style="247" customWidth="1"/>
    <col min="10240" max="10240" width="34.85546875" style="247" customWidth="1"/>
    <col min="10241" max="10241" width="8.42578125" style="247" customWidth="1"/>
    <col min="10242" max="10242" width="8.28515625" style="247" customWidth="1"/>
    <col min="10243" max="10243" width="9.42578125" style="247" customWidth="1"/>
    <col min="10244" max="10244" width="8.28515625" style="247" customWidth="1"/>
    <col min="10245" max="10247" width="6.42578125" style="247" customWidth="1"/>
    <col min="10248" max="10248" width="7.140625" style="247" customWidth="1"/>
    <col min="10249" max="10249" width="4.5703125" style="247" customWidth="1"/>
    <col min="10250" max="10250" width="6.7109375" style="247" customWidth="1"/>
    <col min="10251" max="10251" width="6.85546875" style="247" customWidth="1"/>
    <col min="10252" max="10252" width="6.28515625" style="247" customWidth="1"/>
    <col min="10253" max="10253" width="4" style="247" customWidth="1"/>
    <col min="10254" max="10254" width="7.28515625" style="247" customWidth="1"/>
    <col min="10255" max="10255" width="7.5703125" style="247" customWidth="1"/>
    <col min="10256" max="10256" width="6" style="247" customWidth="1"/>
    <col min="10257" max="10257" width="4.7109375" style="247" customWidth="1"/>
    <col min="10258" max="10258" width="5.42578125" style="247" customWidth="1"/>
    <col min="10259" max="10259" width="5.7109375" style="247" customWidth="1"/>
    <col min="10260" max="10260" width="5.85546875" style="247" customWidth="1"/>
    <col min="10261" max="10261" width="5.7109375" style="247" customWidth="1"/>
    <col min="10262" max="10272" width="0" style="247" hidden="1" customWidth="1"/>
    <col min="10273" max="10273" width="5.85546875" style="247" customWidth="1"/>
    <col min="10274" max="10274" width="5.7109375" style="247" customWidth="1"/>
    <col min="10275" max="10275" width="5" style="247" customWidth="1"/>
    <col min="10276" max="10276" width="4.140625" style="247" customWidth="1"/>
    <col min="10277" max="10277" width="5.85546875" style="247" customWidth="1"/>
    <col min="10278" max="10278" width="5.7109375" style="247" customWidth="1"/>
    <col min="10279" max="10279" width="4.7109375" style="247" customWidth="1"/>
    <col min="10280" max="10280" width="4.42578125" style="247" customWidth="1"/>
    <col min="10281" max="10284" width="0" style="247" hidden="1" customWidth="1"/>
    <col min="10285" max="10285" width="5.85546875" style="247" customWidth="1"/>
    <col min="10286" max="10286" width="5.42578125" style="247" customWidth="1"/>
    <col min="10287" max="10287" width="5.28515625" style="247" customWidth="1"/>
    <col min="10288" max="10288" width="4.85546875" style="247" customWidth="1"/>
    <col min="10289" max="10300" width="0" style="247" hidden="1" customWidth="1"/>
    <col min="10301" max="10301" width="5.85546875" style="247" customWidth="1"/>
    <col min="10302" max="10302" width="5.42578125" style="247" customWidth="1"/>
    <col min="10303" max="10303" width="5.140625" style="247" customWidth="1"/>
    <col min="10304" max="10304" width="4.140625" style="247" customWidth="1"/>
    <col min="10305" max="10305" width="6.140625" style="247" customWidth="1"/>
    <col min="10306" max="10307" width="5.5703125" style="247" customWidth="1"/>
    <col min="10308" max="10308" width="4.42578125" style="247" customWidth="1"/>
    <col min="10309" max="10320" width="0" style="247" hidden="1" customWidth="1"/>
    <col min="10321" max="10321" width="7.5703125" style="247" customWidth="1"/>
    <col min="10322" max="10322" width="6.42578125" style="247" customWidth="1"/>
    <col min="10323" max="10323" width="5.42578125" style="247" customWidth="1"/>
    <col min="10324" max="10324" width="5.140625" style="247" customWidth="1"/>
    <col min="10325" max="10325" width="5.7109375" style="247" customWidth="1"/>
    <col min="10326" max="10326" width="5.42578125" style="247" customWidth="1"/>
    <col min="10327" max="10327" width="4.5703125" style="247" customWidth="1"/>
    <col min="10328" max="10328" width="5.42578125" style="247" customWidth="1"/>
    <col min="10329" max="10331" width="5.85546875" style="247" customWidth="1"/>
    <col min="10332" max="10332" width="4.42578125" style="247" customWidth="1"/>
    <col min="10333" max="10347" width="0" style="247" hidden="1" customWidth="1"/>
    <col min="10348" max="10348" width="9.140625" style="247" customWidth="1"/>
    <col min="10349" max="10493" width="9.140625" style="247"/>
    <col min="10494" max="10494" width="3.140625" style="247" customWidth="1"/>
    <col min="10495" max="10495" width="12.28515625" style="247" customWidth="1"/>
    <col min="10496" max="10496" width="34.85546875" style="247" customWidth="1"/>
    <col min="10497" max="10497" width="8.42578125" style="247" customWidth="1"/>
    <col min="10498" max="10498" width="8.28515625" style="247" customWidth="1"/>
    <col min="10499" max="10499" width="9.42578125" style="247" customWidth="1"/>
    <col min="10500" max="10500" width="8.28515625" style="247" customWidth="1"/>
    <col min="10501" max="10503" width="6.42578125" style="247" customWidth="1"/>
    <col min="10504" max="10504" width="7.140625" style="247" customWidth="1"/>
    <col min="10505" max="10505" width="4.5703125" style="247" customWidth="1"/>
    <col min="10506" max="10506" width="6.7109375" style="247" customWidth="1"/>
    <col min="10507" max="10507" width="6.85546875" style="247" customWidth="1"/>
    <col min="10508" max="10508" width="6.28515625" style="247" customWidth="1"/>
    <col min="10509" max="10509" width="4" style="247" customWidth="1"/>
    <col min="10510" max="10510" width="7.28515625" style="247" customWidth="1"/>
    <col min="10511" max="10511" width="7.5703125" style="247" customWidth="1"/>
    <col min="10512" max="10512" width="6" style="247" customWidth="1"/>
    <col min="10513" max="10513" width="4.7109375" style="247" customWidth="1"/>
    <col min="10514" max="10514" width="5.42578125" style="247" customWidth="1"/>
    <col min="10515" max="10515" width="5.7109375" style="247" customWidth="1"/>
    <col min="10516" max="10516" width="5.85546875" style="247" customWidth="1"/>
    <col min="10517" max="10517" width="5.7109375" style="247" customWidth="1"/>
    <col min="10518" max="10528" width="0" style="247" hidden="1" customWidth="1"/>
    <col min="10529" max="10529" width="5.85546875" style="247" customWidth="1"/>
    <col min="10530" max="10530" width="5.7109375" style="247" customWidth="1"/>
    <col min="10531" max="10531" width="5" style="247" customWidth="1"/>
    <col min="10532" max="10532" width="4.140625" style="247" customWidth="1"/>
    <col min="10533" max="10533" width="5.85546875" style="247" customWidth="1"/>
    <col min="10534" max="10534" width="5.7109375" style="247" customWidth="1"/>
    <col min="10535" max="10535" width="4.7109375" style="247" customWidth="1"/>
    <col min="10536" max="10536" width="4.42578125" style="247" customWidth="1"/>
    <col min="10537" max="10540" width="0" style="247" hidden="1" customWidth="1"/>
    <col min="10541" max="10541" width="5.85546875" style="247" customWidth="1"/>
    <col min="10542" max="10542" width="5.42578125" style="247" customWidth="1"/>
    <col min="10543" max="10543" width="5.28515625" style="247" customWidth="1"/>
    <col min="10544" max="10544" width="4.85546875" style="247" customWidth="1"/>
    <col min="10545" max="10556" width="0" style="247" hidden="1" customWidth="1"/>
    <col min="10557" max="10557" width="5.85546875" style="247" customWidth="1"/>
    <col min="10558" max="10558" width="5.42578125" style="247" customWidth="1"/>
    <col min="10559" max="10559" width="5.140625" style="247" customWidth="1"/>
    <col min="10560" max="10560" width="4.140625" style="247" customWidth="1"/>
    <col min="10561" max="10561" width="6.140625" style="247" customWidth="1"/>
    <col min="10562" max="10563" width="5.5703125" style="247" customWidth="1"/>
    <col min="10564" max="10564" width="4.42578125" style="247" customWidth="1"/>
    <col min="10565" max="10576" width="0" style="247" hidden="1" customWidth="1"/>
    <col min="10577" max="10577" width="7.5703125" style="247" customWidth="1"/>
    <col min="10578" max="10578" width="6.42578125" style="247" customWidth="1"/>
    <col min="10579" max="10579" width="5.42578125" style="247" customWidth="1"/>
    <col min="10580" max="10580" width="5.140625" style="247" customWidth="1"/>
    <col min="10581" max="10581" width="5.7109375" style="247" customWidth="1"/>
    <col min="10582" max="10582" width="5.42578125" style="247" customWidth="1"/>
    <col min="10583" max="10583" width="4.5703125" style="247" customWidth="1"/>
    <col min="10584" max="10584" width="5.42578125" style="247" customWidth="1"/>
    <col min="10585" max="10587" width="5.85546875" style="247" customWidth="1"/>
    <col min="10588" max="10588" width="4.42578125" style="247" customWidth="1"/>
    <col min="10589" max="10603" width="0" style="247" hidden="1" customWidth="1"/>
    <col min="10604" max="10604" width="9.140625" style="247" customWidth="1"/>
    <col min="10605" max="10749" width="9.140625" style="247"/>
    <col min="10750" max="10750" width="3.140625" style="247" customWidth="1"/>
    <col min="10751" max="10751" width="12.28515625" style="247" customWidth="1"/>
    <col min="10752" max="10752" width="34.85546875" style="247" customWidth="1"/>
    <col min="10753" max="10753" width="8.42578125" style="247" customWidth="1"/>
    <col min="10754" max="10754" width="8.28515625" style="247" customWidth="1"/>
    <col min="10755" max="10755" width="9.42578125" style="247" customWidth="1"/>
    <col min="10756" max="10756" width="8.28515625" style="247" customWidth="1"/>
    <col min="10757" max="10759" width="6.42578125" style="247" customWidth="1"/>
    <col min="10760" max="10760" width="7.140625" style="247" customWidth="1"/>
    <col min="10761" max="10761" width="4.5703125" style="247" customWidth="1"/>
    <col min="10762" max="10762" width="6.7109375" style="247" customWidth="1"/>
    <col min="10763" max="10763" width="6.85546875" style="247" customWidth="1"/>
    <col min="10764" max="10764" width="6.28515625" style="247" customWidth="1"/>
    <col min="10765" max="10765" width="4" style="247" customWidth="1"/>
    <col min="10766" max="10766" width="7.28515625" style="247" customWidth="1"/>
    <col min="10767" max="10767" width="7.5703125" style="247" customWidth="1"/>
    <col min="10768" max="10768" width="6" style="247" customWidth="1"/>
    <col min="10769" max="10769" width="4.7109375" style="247" customWidth="1"/>
    <col min="10770" max="10770" width="5.42578125" style="247" customWidth="1"/>
    <col min="10771" max="10771" width="5.7109375" style="247" customWidth="1"/>
    <col min="10772" max="10772" width="5.85546875" style="247" customWidth="1"/>
    <col min="10773" max="10773" width="5.7109375" style="247" customWidth="1"/>
    <col min="10774" max="10784" width="0" style="247" hidden="1" customWidth="1"/>
    <col min="10785" max="10785" width="5.85546875" style="247" customWidth="1"/>
    <col min="10786" max="10786" width="5.7109375" style="247" customWidth="1"/>
    <col min="10787" max="10787" width="5" style="247" customWidth="1"/>
    <col min="10788" max="10788" width="4.140625" style="247" customWidth="1"/>
    <col min="10789" max="10789" width="5.85546875" style="247" customWidth="1"/>
    <col min="10790" max="10790" width="5.7109375" style="247" customWidth="1"/>
    <col min="10791" max="10791" width="4.7109375" style="247" customWidth="1"/>
    <col min="10792" max="10792" width="4.42578125" style="247" customWidth="1"/>
    <col min="10793" max="10796" width="0" style="247" hidden="1" customWidth="1"/>
    <col min="10797" max="10797" width="5.85546875" style="247" customWidth="1"/>
    <col min="10798" max="10798" width="5.42578125" style="247" customWidth="1"/>
    <col min="10799" max="10799" width="5.28515625" style="247" customWidth="1"/>
    <col min="10800" max="10800" width="4.85546875" style="247" customWidth="1"/>
    <col min="10801" max="10812" width="0" style="247" hidden="1" customWidth="1"/>
    <col min="10813" max="10813" width="5.85546875" style="247" customWidth="1"/>
    <col min="10814" max="10814" width="5.42578125" style="247" customWidth="1"/>
    <col min="10815" max="10815" width="5.140625" style="247" customWidth="1"/>
    <col min="10816" max="10816" width="4.140625" style="247" customWidth="1"/>
    <col min="10817" max="10817" width="6.140625" style="247" customWidth="1"/>
    <col min="10818" max="10819" width="5.5703125" style="247" customWidth="1"/>
    <col min="10820" max="10820" width="4.42578125" style="247" customWidth="1"/>
    <col min="10821" max="10832" width="0" style="247" hidden="1" customWidth="1"/>
    <col min="10833" max="10833" width="7.5703125" style="247" customWidth="1"/>
    <col min="10834" max="10834" width="6.42578125" style="247" customWidth="1"/>
    <col min="10835" max="10835" width="5.42578125" style="247" customWidth="1"/>
    <col min="10836" max="10836" width="5.140625" style="247" customWidth="1"/>
    <col min="10837" max="10837" width="5.7109375" style="247" customWidth="1"/>
    <col min="10838" max="10838" width="5.42578125" style="247" customWidth="1"/>
    <col min="10839" max="10839" width="4.5703125" style="247" customWidth="1"/>
    <col min="10840" max="10840" width="5.42578125" style="247" customWidth="1"/>
    <col min="10841" max="10843" width="5.85546875" style="247" customWidth="1"/>
    <col min="10844" max="10844" width="4.42578125" style="247" customWidth="1"/>
    <col min="10845" max="10859" width="0" style="247" hidden="1" customWidth="1"/>
    <col min="10860" max="10860" width="9.140625" style="247" customWidth="1"/>
    <col min="10861" max="11005" width="9.140625" style="247"/>
    <col min="11006" max="11006" width="3.140625" style="247" customWidth="1"/>
    <col min="11007" max="11007" width="12.28515625" style="247" customWidth="1"/>
    <col min="11008" max="11008" width="34.85546875" style="247" customWidth="1"/>
    <col min="11009" max="11009" width="8.42578125" style="247" customWidth="1"/>
    <col min="11010" max="11010" width="8.28515625" style="247" customWidth="1"/>
    <col min="11011" max="11011" width="9.42578125" style="247" customWidth="1"/>
    <col min="11012" max="11012" width="8.28515625" style="247" customWidth="1"/>
    <col min="11013" max="11015" width="6.42578125" style="247" customWidth="1"/>
    <col min="11016" max="11016" width="7.140625" style="247" customWidth="1"/>
    <col min="11017" max="11017" width="4.5703125" style="247" customWidth="1"/>
    <col min="11018" max="11018" width="6.7109375" style="247" customWidth="1"/>
    <col min="11019" max="11019" width="6.85546875" style="247" customWidth="1"/>
    <col min="11020" max="11020" width="6.28515625" style="247" customWidth="1"/>
    <col min="11021" max="11021" width="4" style="247" customWidth="1"/>
    <col min="11022" max="11022" width="7.28515625" style="247" customWidth="1"/>
    <col min="11023" max="11023" width="7.5703125" style="247" customWidth="1"/>
    <col min="11024" max="11024" width="6" style="247" customWidth="1"/>
    <col min="11025" max="11025" width="4.7109375" style="247" customWidth="1"/>
    <col min="11026" max="11026" width="5.42578125" style="247" customWidth="1"/>
    <col min="11027" max="11027" width="5.7109375" style="247" customWidth="1"/>
    <col min="11028" max="11028" width="5.85546875" style="247" customWidth="1"/>
    <col min="11029" max="11029" width="5.7109375" style="247" customWidth="1"/>
    <col min="11030" max="11040" width="0" style="247" hidden="1" customWidth="1"/>
    <col min="11041" max="11041" width="5.85546875" style="247" customWidth="1"/>
    <col min="11042" max="11042" width="5.7109375" style="247" customWidth="1"/>
    <col min="11043" max="11043" width="5" style="247" customWidth="1"/>
    <col min="11044" max="11044" width="4.140625" style="247" customWidth="1"/>
    <col min="11045" max="11045" width="5.85546875" style="247" customWidth="1"/>
    <col min="11046" max="11046" width="5.7109375" style="247" customWidth="1"/>
    <col min="11047" max="11047" width="4.7109375" style="247" customWidth="1"/>
    <col min="11048" max="11048" width="4.42578125" style="247" customWidth="1"/>
    <col min="11049" max="11052" width="0" style="247" hidden="1" customWidth="1"/>
    <col min="11053" max="11053" width="5.85546875" style="247" customWidth="1"/>
    <col min="11054" max="11054" width="5.42578125" style="247" customWidth="1"/>
    <col min="11055" max="11055" width="5.28515625" style="247" customWidth="1"/>
    <col min="11056" max="11056" width="4.85546875" style="247" customWidth="1"/>
    <col min="11057" max="11068" width="0" style="247" hidden="1" customWidth="1"/>
    <col min="11069" max="11069" width="5.85546875" style="247" customWidth="1"/>
    <col min="11070" max="11070" width="5.42578125" style="247" customWidth="1"/>
    <col min="11071" max="11071" width="5.140625" style="247" customWidth="1"/>
    <col min="11072" max="11072" width="4.140625" style="247" customWidth="1"/>
    <col min="11073" max="11073" width="6.140625" style="247" customWidth="1"/>
    <col min="11074" max="11075" width="5.5703125" style="247" customWidth="1"/>
    <col min="11076" max="11076" width="4.42578125" style="247" customWidth="1"/>
    <col min="11077" max="11088" width="0" style="247" hidden="1" customWidth="1"/>
    <col min="11089" max="11089" width="7.5703125" style="247" customWidth="1"/>
    <col min="11090" max="11090" width="6.42578125" style="247" customWidth="1"/>
    <col min="11091" max="11091" width="5.42578125" style="247" customWidth="1"/>
    <col min="11092" max="11092" width="5.140625" style="247" customWidth="1"/>
    <col min="11093" max="11093" width="5.7109375" style="247" customWidth="1"/>
    <col min="11094" max="11094" width="5.42578125" style="247" customWidth="1"/>
    <col min="11095" max="11095" width="4.5703125" style="247" customWidth="1"/>
    <col min="11096" max="11096" width="5.42578125" style="247" customWidth="1"/>
    <col min="11097" max="11099" width="5.85546875" style="247" customWidth="1"/>
    <col min="11100" max="11100" width="4.42578125" style="247" customWidth="1"/>
    <col min="11101" max="11115" width="0" style="247" hidden="1" customWidth="1"/>
    <col min="11116" max="11116" width="9.140625" style="247" customWidth="1"/>
    <col min="11117" max="11261" width="9.140625" style="247"/>
    <col min="11262" max="11262" width="3.140625" style="247" customWidth="1"/>
    <col min="11263" max="11263" width="12.28515625" style="247" customWidth="1"/>
    <col min="11264" max="11264" width="34.85546875" style="247" customWidth="1"/>
    <col min="11265" max="11265" width="8.42578125" style="247" customWidth="1"/>
    <col min="11266" max="11266" width="8.28515625" style="247" customWidth="1"/>
    <col min="11267" max="11267" width="9.42578125" style="247" customWidth="1"/>
    <col min="11268" max="11268" width="8.28515625" style="247" customWidth="1"/>
    <col min="11269" max="11271" width="6.42578125" style="247" customWidth="1"/>
    <col min="11272" max="11272" width="7.140625" style="247" customWidth="1"/>
    <col min="11273" max="11273" width="4.5703125" style="247" customWidth="1"/>
    <col min="11274" max="11274" width="6.7109375" style="247" customWidth="1"/>
    <col min="11275" max="11275" width="6.85546875" style="247" customWidth="1"/>
    <col min="11276" max="11276" width="6.28515625" style="247" customWidth="1"/>
    <col min="11277" max="11277" width="4" style="247" customWidth="1"/>
    <col min="11278" max="11278" width="7.28515625" style="247" customWidth="1"/>
    <col min="11279" max="11279" width="7.5703125" style="247" customWidth="1"/>
    <col min="11280" max="11280" width="6" style="247" customWidth="1"/>
    <col min="11281" max="11281" width="4.7109375" style="247" customWidth="1"/>
    <col min="11282" max="11282" width="5.42578125" style="247" customWidth="1"/>
    <col min="11283" max="11283" width="5.7109375" style="247" customWidth="1"/>
    <col min="11284" max="11284" width="5.85546875" style="247" customWidth="1"/>
    <col min="11285" max="11285" width="5.7109375" style="247" customWidth="1"/>
    <col min="11286" max="11296" width="0" style="247" hidden="1" customWidth="1"/>
    <col min="11297" max="11297" width="5.85546875" style="247" customWidth="1"/>
    <col min="11298" max="11298" width="5.7109375" style="247" customWidth="1"/>
    <col min="11299" max="11299" width="5" style="247" customWidth="1"/>
    <col min="11300" max="11300" width="4.140625" style="247" customWidth="1"/>
    <col min="11301" max="11301" width="5.85546875" style="247" customWidth="1"/>
    <col min="11302" max="11302" width="5.7109375" style="247" customWidth="1"/>
    <col min="11303" max="11303" width="4.7109375" style="247" customWidth="1"/>
    <col min="11304" max="11304" width="4.42578125" style="247" customWidth="1"/>
    <col min="11305" max="11308" width="0" style="247" hidden="1" customWidth="1"/>
    <col min="11309" max="11309" width="5.85546875" style="247" customWidth="1"/>
    <col min="11310" max="11310" width="5.42578125" style="247" customWidth="1"/>
    <col min="11311" max="11311" width="5.28515625" style="247" customWidth="1"/>
    <col min="11312" max="11312" width="4.85546875" style="247" customWidth="1"/>
    <col min="11313" max="11324" width="0" style="247" hidden="1" customWidth="1"/>
    <col min="11325" max="11325" width="5.85546875" style="247" customWidth="1"/>
    <col min="11326" max="11326" width="5.42578125" style="247" customWidth="1"/>
    <col min="11327" max="11327" width="5.140625" style="247" customWidth="1"/>
    <col min="11328" max="11328" width="4.140625" style="247" customWidth="1"/>
    <col min="11329" max="11329" width="6.140625" style="247" customWidth="1"/>
    <col min="11330" max="11331" width="5.5703125" style="247" customWidth="1"/>
    <col min="11332" max="11332" width="4.42578125" style="247" customWidth="1"/>
    <col min="11333" max="11344" width="0" style="247" hidden="1" customWidth="1"/>
    <col min="11345" max="11345" width="7.5703125" style="247" customWidth="1"/>
    <col min="11346" max="11346" width="6.42578125" style="247" customWidth="1"/>
    <col min="11347" max="11347" width="5.42578125" style="247" customWidth="1"/>
    <col min="11348" max="11348" width="5.140625" style="247" customWidth="1"/>
    <col min="11349" max="11349" width="5.7109375" style="247" customWidth="1"/>
    <col min="11350" max="11350" width="5.42578125" style="247" customWidth="1"/>
    <col min="11351" max="11351" width="4.5703125" style="247" customWidth="1"/>
    <col min="11352" max="11352" width="5.42578125" style="247" customWidth="1"/>
    <col min="11353" max="11355" width="5.85546875" style="247" customWidth="1"/>
    <col min="11356" max="11356" width="4.42578125" style="247" customWidth="1"/>
    <col min="11357" max="11371" width="0" style="247" hidden="1" customWidth="1"/>
    <col min="11372" max="11372" width="9.140625" style="247" customWidth="1"/>
    <col min="11373" max="11517" width="9.140625" style="247"/>
    <col min="11518" max="11518" width="3.140625" style="247" customWidth="1"/>
    <col min="11519" max="11519" width="12.28515625" style="247" customWidth="1"/>
    <col min="11520" max="11520" width="34.85546875" style="247" customWidth="1"/>
    <col min="11521" max="11521" width="8.42578125" style="247" customWidth="1"/>
    <col min="11522" max="11522" width="8.28515625" style="247" customWidth="1"/>
    <col min="11523" max="11523" width="9.42578125" style="247" customWidth="1"/>
    <col min="11524" max="11524" width="8.28515625" style="247" customWidth="1"/>
    <col min="11525" max="11527" width="6.42578125" style="247" customWidth="1"/>
    <col min="11528" max="11528" width="7.140625" style="247" customWidth="1"/>
    <col min="11529" max="11529" width="4.5703125" style="247" customWidth="1"/>
    <col min="11530" max="11530" width="6.7109375" style="247" customWidth="1"/>
    <col min="11531" max="11531" width="6.85546875" style="247" customWidth="1"/>
    <col min="11532" max="11532" width="6.28515625" style="247" customWidth="1"/>
    <col min="11533" max="11533" width="4" style="247" customWidth="1"/>
    <col min="11534" max="11534" width="7.28515625" style="247" customWidth="1"/>
    <col min="11535" max="11535" width="7.5703125" style="247" customWidth="1"/>
    <col min="11536" max="11536" width="6" style="247" customWidth="1"/>
    <col min="11537" max="11537" width="4.7109375" style="247" customWidth="1"/>
    <col min="11538" max="11538" width="5.42578125" style="247" customWidth="1"/>
    <col min="11539" max="11539" width="5.7109375" style="247" customWidth="1"/>
    <col min="11540" max="11540" width="5.85546875" style="247" customWidth="1"/>
    <col min="11541" max="11541" width="5.7109375" style="247" customWidth="1"/>
    <col min="11542" max="11552" width="0" style="247" hidden="1" customWidth="1"/>
    <col min="11553" max="11553" width="5.85546875" style="247" customWidth="1"/>
    <col min="11554" max="11554" width="5.7109375" style="247" customWidth="1"/>
    <col min="11555" max="11555" width="5" style="247" customWidth="1"/>
    <col min="11556" max="11556" width="4.140625" style="247" customWidth="1"/>
    <col min="11557" max="11557" width="5.85546875" style="247" customWidth="1"/>
    <col min="11558" max="11558" width="5.7109375" style="247" customWidth="1"/>
    <col min="11559" max="11559" width="4.7109375" style="247" customWidth="1"/>
    <col min="11560" max="11560" width="4.42578125" style="247" customWidth="1"/>
    <col min="11561" max="11564" width="0" style="247" hidden="1" customWidth="1"/>
    <col min="11565" max="11565" width="5.85546875" style="247" customWidth="1"/>
    <col min="11566" max="11566" width="5.42578125" style="247" customWidth="1"/>
    <col min="11567" max="11567" width="5.28515625" style="247" customWidth="1"/>
    <col min="11568" max="11568" width="4.85546875" style="247" customWidth="1"/>
    <col min="11569" max="11580" width="0" style="247" hidden="1" customWidth="1"/>
    <col min="11581" max="11581" width="5.85546875" style="247" customWidth="1"/>
    <col min="11582" max="11582" width="5.42578125" style="247" customWidth="1"/>
    <col min="11583" max="11583" width="5.140625" style="247" customWidth="1"/>
    <col min="11584" max="11584" width="4.140625" style="247" customWidth="1"/>
    <col min="11585" max="11585" width="6.140625" style="247" customWidth="1"/>
    <col min="11586" max="11587" width="5.5703125" style="247" customWidth="1"/>
    <col min="11588" max="11588" width="4.42578125" style="247" customWidth="1"/>
    <col min="11589" max="11600" width="0" style="247" hidden="1" customWidth="1"/>
    <col min="11601" max="11601" width="7.5703125" style="247" customWidth="1"/>
    <col min="11602" max="11602" width="6.42578125" style="247" customWidth="1"/>
    <col min="11603" max="11603" width="5.42578125" style="247" customWidth="1"/>
    <col min="11604" max="11604" width="5.140625" style="247" customWidth="1"/>
    <col min="11605" max="11605" width="5.7109375" style="247" customWidth="1"/>
    <col min="11606" max="11606" width="5.42578125" style="247" customWidth="1"/>
    <col min="11607" max="11607" width="4.5703125" style="247" customWidth="1"/>
    <col min="11608" max="11608" width="5.42578125" style="247" customWidth="1"/>
    <col min="11609" max="11611" width="5.85546875" style="247" customWidth="1"/>
    <col min="11612" max="11612" width="4.42578125" style="247" customWidth="1"/>
    <col min="11613" max="11627" width="0" style="247" hidden="1" customWidth="1"/>
    <col min="11628" max="11628" width="9.140625" style="247" customWidth="1"/>
    <col min="11629" max="11773" width="9.140625" style="247"/>
    <col min="11774" max="11774" width="3.140625" style="247" customWidth="1"/>
    <col min="11775" max="11775" width="12.28515625" style="247" customWidth="1"/>
    <col min="11776" max="11776" width="34.85546875" style="247" customWidth="1"/>
    <col min="11777" max="11777" width="8.42578125" style="247" customWidth="1"/>
    <col min="11778" max="11778" width="8.28515625" style="247" customWidth="1"/>
    <col min="11779" max="11779" width="9.42578125" style="247" customWidth="1"/>
    <col min="11780" max="11780" width="8.28515625" style="247" customWidth="1"/>
    <col min="11781" max="11783" width="6.42578125" style="247" customWidth="1"/>
    <col min="11784" max="11784" width="7.140625" style="247" customWidth="1"/>
    <col min="11785" max="11785" width="4.5703125" style="247" customWidth="1"/>
    <col min="11786" max="11786" width="6.7109375" style="247" customWidth="1"/>
    <col min="11787" max="11787" width="6.85546875" style="247" customWidth="1"/>
    <col min="11788" max="11788" width="6.28515625" style="247" customWidth="1"/>
    <col min="11789" max="11789" width="4" style="247" customWidth="1"/>
    <col min="11790" max="11790" width="7.28515625" style="247" customWidth="1"/>
    <col min="11791" max="11791" width="7.5703125" style="247" customWidth="1"/>
    <col min="11792" max="11792" width="6" style="247" customWidth="1"/>
    <col min="11793" max="11793" width="4.7109375" style="247" customWidth="1"/>
    <col min="11794" max="11794" width="5.42578125" style="247" customWidth="1"/>
    <col min="11795" max="11795" width="5.7109375" style="247" customWidth="1"/>
    <col min="11796" max="11796" width="5.85546875" style="247" customWidth="1"/>
    <col min="11797" max="11797" width="5.7109375" style="247" customWidth="1"/>
    <col min="11798" max="11808" width="0" style="247" hidden="1" customWidth="1"/>
    <col min="11809" max="11809" width="5.85546875" style="247" customWidth="1"/>
    <col min="11810" max="11810" width="5.7109375" style="247" customWidth="1"/>
    <col min="11811" max="11811" width="5" style="247" customWidth="1"/>
    <col min="11812" max="11812" width="4.140625" style="247" customWidth="1"/>
    <col min="11813" max="11813" width="5.85546875" style="247" customWidth="1"/>
    <col min="11814" max="11814" width="5.7109375" style="247" customWidth="1"/>
    <col min="11815" max="11815" width="4.7109375" style="247" customWidth="1"/>
    <col min="11816" max="11816" width="4.42578125" style="247" customWidth="1"/>
    <col min="11817" max="11820" width="0" style="247" hidden="1" customWidth="1"/>
    <col min="11821" max="11821" width="5.85546875" style="247" customWidth="1"/>
    <col min="11822" max="11822" width="5.42578125" style="247" customWidth="1"/>
    <col min="11823" max="11823" width="5.28515625" style="247" customWidth="1"/>
    <col min="11824" max="11824" width="4.85546875" style="247" customWidth="1"/>
    <col min="11825" max="11836" width="0" style="247" hidden="1" customWidth="1"/>
    <col min="11837" max="11837" width="5.85546875" style="247" customWidth="1"/>
    <col min="11838" max="11838" width="5.42578125" style="247" customWidth="1"/>
    <col min="11839" max="11839" width="5.140625" style="247" customWidth="1"/>
    <col min="11840" max="11840" width="4.140625" style="247" customWidth="1"/>
    <col min="11841" max="11841" width="6.140625" style="247" customWidth="1"/>
    <col min="11842" max="11843" width="5.5703125" style="247" customWidth="1"/>
    <col min="11844" max="11844" width="4.42578125" style="247" customWidth="1"/>
    <col min="11845" max="11856" width="0" style="247" hidden="1" customWidth="1"/>
    <col min="11857" max="11857" width="7.5703125" style="247" customWidth="1"/>
    <col min="11858" max="11858" width="6.42578125" style="247" customWidth="1"/>
    <col min="11859" max="11859" width="5.42578125" style="247" customWidth="1"/>
    <col min="11860" max="11860" width="5.140625" style="247" customWidth="1"/>
    <col min="11861" max="11861" width="5.7109375" style="247" customWidth="1"/>
    <col min="11862" max="11862" width="5.42578125" style="247" customWidth="1"/>
    <col min="11863" max="11863" width="4.5703125" style="247" customWidth="1"/>
    <col min="11864" max="11864" width="5.42578125" style="247" customWidth="1"/>
    <col min="11865" max="11867" width="5.85546875" style="247" customWidth="1"/>
    <col min="11868" max="11868" width="4.42578125" style="247" customWidth="1"/>
    <col min="11869" max="11883" width="0" style="247" hidden="1" customWidth="1"/>
    <col min="11884" max="11884" width="9.140625" style="247" customWidth="1"/>
    <col min="11885" max="12029" width="9.140625" style="247"/>
    <col min="12030" max="12030" width="3.140625" style="247" customWidth="1"/>
    <col min="12031" max="12031" width="12.28515625" style="247" customWidth="1"/>
    <col min="12032" max="12032" width="34.85546875" style="247" customWidth="1"/>
    <col min="12033" max="12033" width="8.42578125" style="247" customWidth="1"/>
    <col min="12034" max="12034" width="8.28515625" style="247" customWidth="1"/>
    <col min="12035" max="12035" width="9.42578125" style="247" customWidth="1"/>
    <col min="12036" max="12036" width="8.28515625" style="247" customWidth="1"/>
    <col min="12037" max="12039" width="6.42578125" style="247" customWidth="1"/>
    <col min="12040" max="12040" width="7.140625" style="247" customWidth="1"/>
    <col min="12041" max="12041" width="4.5703125" style="247" customWidth="1"/>
    <col min="12042" max="12042" width="6.7109375" style="247" customWidth="1"/>
    <col min="12043" max="12043" width="6.85546875" style="247" customWidth="1"/>
    <col min="12044" max="12044" width="6.28515625" style="247" customWidth="1"/>
    <col min="12045" max="12045" width="4" style="247" customWidth="1"/>
    <col min="12046" max="12046" width="7.28515625" style="247" customWidth="1"/>
    <col min="12047" max="12047" width="7.5703125" style="247" customWidth="1"/>
    <col min="12048" max="12048" width="6" style="247" customWidth="1"/>
    <col min="12049" max="12049" width="4.7109375" style="247" customWidth="1"/>
    <col min="12050" max="12050" width="5.42578125" style="247" customWidth="1"/>
    <col min="12051" max="12051" width="5.7109375" style="247" customWidth="1"/>
    <col min="12052" max="12052" width="5.85546875" style="247" customWidth="1"/>
    <col min="12053" max="12053" width="5.7109375" style="247" customWidth="1"/>
    <col min="12054" max="12064" width="0" style="247" hidden="1" customWidth="1"/>
    <col min="12065" max="12065" width="5.85546875" style="247" customWidth="1"/>
    <col min="12066" max="12066" width="5.7109375" style="247" customWidth="1"/>
    <col min="12067" max="12067" width="5" style="247" customWidth="1"/>
    <col min="12068" max="12068" width="4.140625" style="247" customWidth="1"/>
    <col min="12069" max="12069" width="5.85546875" style="247" customWidth="1"/>
    <col min="12070" max="12070" width="5.7109375" style="247" customWidth="1"/>
    <col min="12071" max="12071" width="4.7109375" style="247" customWidth="1"/>
    <col min="12072" max="12072" width="4.42578125" style="247" customWidth="1"/>
    <col min="12073" max="12076" width="0" style="247" hidden="1" customWidth="1"/>
    <col min="12077" max="12077" width="5.85546875" style="247" customWidth="1"/>
    <col min="12078" max="12078" width="5.42578125" style="247" customWidth="1"/>
    <col min="12079" max="12079" width="5.28515625" style="247" customWidth="1"/>
    <col min="12080" max="12080" width="4.85546875" style="247" customWidth="1"/>
    <col min="12081" max="12092" width="0" style="247" hidden="1" customWidth="1"/>
    <col min="12093" max="12093" width="5.85546875" style="247" customWidth="1"/>
    <col min="12094" max="12094" width="5.42578125" style="247" customWidth="1"/>
    <col min="12095" max="12095" width="5.140625" style="247" customWidth="1"/>
    <col min="12096" max="12096" width="4.140625" style="247" customWidth="1"/>
    <col min="12097" max="12097" width="6.140625" style="247" customWidth="1"/>
    <col min="12098" max="12099" width="5.5703125" style="247" customWidth="1"/>
    <col min="12100" max="12100" width="4.42578125" style="247" customWidth="1"/>
    <col min="12101" max="12112" width="0" style="247" hidden="1" customWidth="1"/>
    <col min="12113" max="12113" width="7.5703125" style="247" customWidth="1"/>
    <col min="12114" max="12114" width="6.42578125" style="247" customWidth="1"/>
    <col min="12115" max="12115" width="5.42578125" style="247" customWidth="1"/>
    <col min="12116" max="12116" width="5.140625" style="247" customWidth="1"/>
    <col min="12117" max="12117" width="5.7109375" style="247" customWidth="1"/>
    <col min="12118" max="12118" width="5.42578125" style="247" customWidth="1"/>
    <col min="12119" max="12119" width="4.5703125" style="247" customWidth="1"/>
    <col min="12120" max="12120" width="5.42578125" style="247" customWidth="1"/>
    <col min="12121" max="12123" width="5.85546875" style="247" customWidth="1"/>
    <col min="12124" max="12124" width="4.42578125" style="247" customWidth="1"/>
    <col min="12125" max="12139" width="0" style="247" hidden="1" customWidth="1"/>
    <col min="12140" max="12140" width="9.140625" style="247" customWidth="1"/>
    <col min="12141" max="12285" width="9.140625" style="247"/>
    <col min="12286" max="12286" width="3.140625" style="247" customWidth="1"/>
    <col min="12287" max="12287" width="12.28515625" style="247" customWidth="1"/>
    <col min="12288" max="12288" width="34.85546875" style="247" customWidth="1"/>
    <col min="12289" max="12289" width="8.42578125" style="247" customWidth="1"/>
    <col min="12290" max="12290" width="8.28515625" style="247" customWidth="1"/>
    <col min="12291" max="12291" width="9.42578125" style="247" customWidth="1"/>
    <col min="12292" max="12292" width="8.28515625" style="247" customWidth="1"/>
    <col min="12293" max="12295" width="6.42578125" style="247" customWidth="1"/>
    <col min="12296" max="12296" width="7.140625" style="247" customWidth="1"/>
    <col min="12297" max="12297" width="4.5703125" style="247" customWidth="1"/>
    <col min="12298" max="12298" width="6.7109375" style="247" customWidth="1"/>
    <col min="12299" max="12299" width="6.85546875" style="247" customWidth="1"/>
    <col min="12300" max="12300" width="6.28515625" style="247" customWidth="1"/>
    <col min="12301" max="12301" width="4" style="247" customWidth="1"/>
    <col min="12302" max="12302" width="7.28515625" style="247" customWidth="1"/>
    <col min="12303" max="12303" width="7.5703125" style="247" customWidth="1"/>
    <col min="12304" max="12304" width="6" style="247" customWidth="1"/>
    <col min="12305" max="12305" width="4.7109375" style="247" customWidth="1"/>
    <col min="12306" max="12306" width="5.42578125" style="247" customWidth="1"/>
    <col min="12307" max="12307" width="5.7109375" style="247" customWidth="1"/>
    <col min="12308" max="12308" width="5.85546875" style="247" customWidth="1"/>
    <col min="12309" max="12309" width="5.7109375" style="247" customWidth="1"/>
    <col min="12310" max="12320" width="0" style="247" hidden="1" customWidth="1"/>
    <col min="12321" max="12321" width="5.85546875" style="247" customWidth="1"/>
    <col min="12322" max="12322" width="5.7109375" style="247" customWidth="1"/>
    <col min="12323" max="12323" width="5" style="247" customWidth="1"/>
    <col min="12324" max="12324" width="4.140625" style="247" customWidth="1"/>
    <col min="12325" max="12325" width="5.85546875" style="247" customWidth="1"/>
    <col min="12326" max="12326" width="5.7109375" style="247" customWidth="1"/>
    <col min="12327" max="12327" width="4.7109375" style="247" customWidth="1"/>
    <col min="12328" max="12328" width="4.42578125" style="247" customWidth="1"/>
    <col min="12329" max="12332" width="0" style="247" hidden="1" customWidth="1"/>
    <col min="12333" max="12333" width="5.85546875" style="247" customWidth="1"/>
    <col min="12334" max="12334" width="5.42578125" style="247" customWidth="1"/>
    <col min="12335" max="12335" width="5.28515625" style="247" customWidth="1"/>
    <col min="12336" max="12336" width="4.85546875" style="247" customWidth="1"/>
    <col min="12337" max="12348" width="0" style="247" hidden="1" customWidth="1"/>
    <col min="12349" max="12349" width="5.85546875" style="247" customWidth="1"/>
    <col min="12350" max="12350" width="5.42578125" style="247" customWidth="1"/>
    <col min="12351" max="12351" width="5.140625" style="247" customWidth="1"/>
    <col min="12352" max="12352" width="4.140625" style="247" customWidth="1"/>
    <col min="12353" max="12353" width="6.140625" style="247" customWidth="1"/>
    <col min="12354" max="12355" width="5.5703125" style="247" customWidth="1"/>
    <col min="12356" max="12356" width="4.42578125" style="247" customWidth="1"/>
    <col min="12357" max="12368" width="0" style="247" hidden="1" customWidth="1"/>
    <col min="12369" max="12369" width="7.5703125" style="247" customWidth="1"/>
    <col min="12370" max="12370" width="6.42578125" style="247" customWidth="1"/>
    <col min="12371" max="12371" width="5.42578125" style="247" customWidth="1"/>
    <col min="12372" max="12372" width="5.140625" style="247" customWidth="1"/>
    <col min="12373" max="12373" width="5.7109375" style="247" customWidth="1"/>
    <col min="12374" max="12374" width="5.42578125" style="247" customWidth="1"/>
    <col min="12375" max="12375" width="4.5703125" style="247" customWidth="1"/>
    <col min="12376" max="12376" width="5.42578125" style="247" customWidth="1"/>
    <col min="12377" max="12379" width="5.85546875" style="247" customWidth="1"/>
    <col min="12380" max="12380" width="4.42578125" style="247" customWidth="1"/>
    <col min="12381" max="12395" width="0" style="247" hidden="1" customWidth="1"/>
    <col min="12396" max="12396" width="9.140625" style="247" customWidth="1"/>
    <col min="12397" max="12541" width="9.140625" style="247"/>
    <col min="12542" max="12542" width="3.140625" style="247" customWidth="1"/>
    <col min="12543" max="12543" width="12.28515625" style="247" customWidth="1"/>
    <col min="12544" max="12544" width="34.85546875" style="247" customWidth="1"/>
    <col min="12545" max="12545" width="8.42578125" style="247" customWidth="1"/>
    <col min="12546" max="12546" width="8.28515625" style="247" customWidth="1"/>
    <col min="12547" max="12547" width="9.42578125" style="247" customWidth="1"/>
    <col min="12548" max="12548" width="8.28515625" style="247" customWidth="1"/>
    <col min="12549" max="12551" width="6.42578125" style="247" customWidth="1"/>
    <col min="12552" max="12552" width="7.140625" style="247" customWidth="1"/>
    <col min="12553" max="12553" width="4.5703125" style="247" customWidth="1"/>
    <col min="12554" max="12554" width="6.7109375" style="247" customWidth="1"/>
    <col min="12555" max="12555" width="6.85546875" style="247" customWidth="1"/>
    <col min="12556" max="12556" width="6.28515625" style="247" customWidth="1"/>
    <col min="12557" max="12557" width="4" style="247" customWidth="1"/>
    <col min="12558" max="12558" width="7.28515625" style="247" customWidth="1"/>
    <col min="12559" max="12559" width="7.5703125" style="247" customWidth="1"/>
    <col min="12560" max="12560" width="6" style="247" customWidth="1"/>
    <col min="12561" max="12561" width="4.7109375" style="247" customWidth="1"/>
    <col min="12562" max="12562" width="5.42578125" style="247" customWidth="1"/>
    <col min="12563" max="12563" width="5.7109375" style="247" customWidth="1"/>
    <col min="12564" max="12564" width="5.85546875" style="247" customWidth="1"/>
    <col min="12565" max="12565" width="5.7109375" style="247" customWidth="1"/>
    <col min="12566" max="12576" width="0" style="247" hidden="1" customWidth="1"/>
    <col min="12577" max="12577" width="5.85546875" style="247" customWidth="1"/>
    <col min="12578" max="12578" width="5.7109375" style="247" customWidth="1"/>
    <col min="12579" max="12579" width="5" style="247" customWidth="1"/>
    <col min="12580" max="12580" width="4.140625" style="247" customWidth="1"/>
    <col min="12581" max="12581" width="5.85546875" style="247" customWidth="1"/>
    <col min="12582" max="12582" width="5.7109375" style="247" customWidth="1"/>
    <col min="12583" max="12583" width="4.7109375" style="247" customWidth="1"/>
    <col min="12584" max="12584" width="4.42578125" style="247" customWidth="1"/>
    <col min="12585" max="12588" width="0" style="247" hidden="1" customWidth="1"/>
    <col min="12589" max="12589" width="5.85546875" style="247" customWidth="1"/>
    <col min="12590" max="12590" width="5.42578125" style="247" customWidth="1"/>
    <col min="12591" max="12591" width="5.28515625" style="247" customWidth="1"/>
    <col min="12592" max="12592" width="4.85546875" style="247" customWidth="1"/>
    <col min="12593" max="12604" width="0" style="247" hidden="1" customWidth="1"/>
    <col min="12605" max="12605" width="5.85546875" style="247" customWidth="1"/>
    <col min="12606" max="12606" width="5.42578125" style="247" customWidth="1"/>
    <col min="12607" max="12607" width="5.140625" style="247" customWidth="1"/>
    <col min="12608" max="12608" width="4.140625" style="247" customWidth="1"/>
    <col min="12609" max="12609" width="6.140625" style="247" customWidth="1"/>
    <col min="12610" max="12611" width="5.5703125" style="247" customWidth="1"/>
    <col min="12612" max="12612" width="4.42578125" style="247" customWidth="1"/>
    <col min="12613" max="12624" width="0" style="247" hidden="1" customWidth="1"/>
    <col min="12625" max="12625" width="7.5703125" style="247" customWidth="1"/>
    <col min="12626" max="12626" width="6.42578125" style="247" customWidth="1"/>
    <col min="12627" max="12627" width="5.42578125" style="247" customWidth="1"/>
    <col min="12628" max="12628" width="5.140625" style="247" customWidth="1"/>
    <col min="12629" max="12629" width="5.7109375" style="247" customWidth="1"/>
    <col min="12630" max="12630" width="5.42578125" style="247" customWidth="1"/>
    <col min="12631" max="12631" width="4.5703125" style="247" customWidth="1"/>
    <col min="12632" max="12632" width="5.42578125" style="247" customWidth="1"/>
    <col min="12633" max="12635" width="5.85546875" style="247" customWidth="1"/>
    <col min="12636" max="12636" width="4.42578125" style="247" customWidth="1"/>
    <col min="12637" max="12651" width="0" style="247" hidden="1" customWidth="1"/>
    <col min="12652" max="12652" width="9.140625" style="247" customWidth="1"/>
    <col min="12653" max="12797" width="9.140625" style="247"/>
    <col min="12798" max="12798" width="3.140625" style="247" customWidth="1"/>
    <col min="12799" max="12799" width="12.28515625" style="247" customWidth="1"/>
    <col min="12800" max="12800" width="34.85546875" style="247" customWidth="1"/>
    <col min="12801" max="12801" width="8.42578125" style="247" customWidth="1"/>
    <col min="12802" max="12802" width="8.28515625" style="247" customWidth="1"/>
    <col min="12803" max="12803" width="9.42578125" style="247" customWidth="1"/>
    <col min="12804" max="12804" width="8.28515625" style="247" customWidth="1"/>
    <col min="12805" max="12807" width="6.42578125" style="247" customWidth="1"/>
    <col min="12808" max="12808" width="7.140625" style="247" customWidth="1"/>
    <col min="12809" max="12809" width="4.5703125" style="247" customWidth="1"/>
    <col min="12810" max="12810" width="6.7109375" style="247" customWidth="1"/>
    <col min="12811" max="12811" width="6.85546875" style="247" customWidth="1"/>
    <col min="12812" max="12812" width="6.28515625" style="247" customWidth="1"/>
    <col min="12813" max="12813" width="4" style="247" customWidth="1"/>
    <col min="12814" max="12814" width="7.28515625" style="247" customWidth="1"/>
    <col min="12815" max="12815" width="7.5703125" style="247" customWidth="1"/>
    <col min="12816" max="12816" width="6" style="247" customWidth="1"/>
    <col min="12817" max="12817" width="4.7109375" style="247" customWidth="1"/>
    <col min="12818" max="12818" width="5.42578125" style="247" customWidth="1"/>
    <col min="12819" max="12819" width="5.7109375" style="247" customWidth="1"/>
    <col min="12820" max="12820" width="5.85546875" style="247" customWidth="1"/>
    <col min="12821" max="12821" width="5.7109375" style="247" customWidth="1"/>
    <col min="12822" max="12832" width="0" style="247" hidden="1" customWidth="1"/>
    <col min="12833" max="12833" width="5.85546875" style="247" customWidth="1"/>
    <col min="12834" max="12834" width="5.7109375" style="247" customWidth="1"/>
    <col min="12835" max="12835" width="5" style="247" customWidth="1"/>
    <col min="12836" max="12836" width="4.140625" style="247" customWidth="1"/>
    <col min="12837" max="12837" width="5.85546875" style="247" customWidth="1"/>
    <col min="12838" max="12838" width="5.7109375" style="247" customWidth="1"/>
    <col min="12839" max="12839" width="4.7109375" style="247" customWidth="1"/>
    <col min="12840" max="12840" width="4.42578125" style="247" customWidth="1"/>
    <col min="12841" max="12844" width="0" style="247" hidden="1" customWidth="1"/>
    <col min="12845" max="12845" width="5.85546875" style="247" customWidth="1"/>
    <col min="12846" max="12846" width="5.42578125" style="247" customWidth="1"/>
    <col min="12847" max="12847" width="5.28515625" style="247" customWidth="1"/>
    <col min="12848" max="12848" width="4.85546875" style="247" customWidth="1"/>
    <col min="12849" max="12860" width="0" style="247" hidden="1" customWidth="1"/>
    <col min="12861" max="12861" width="5.85546875" style="247" customWidth="1"/>
    <col min="12862" max="12862" width="5.42578125" style="247" customWidth="1"/>
    <col min="12863" max="12863" width="5.140625" style="247" customWidth="1"/>
    <col min="12864" max="12864" width="4.140625" style="247" customWidth="1"/>
    <col min="12865" max="12865" width="6.140625" style="247" customWidth="1"/>
    <col min="12866" max="12867" width="5.5703125" style="247" customWidth="1"/>
    <col min="12868" max="12868" width="4.42578125" style="247" customWidth="1"/>
    <col min="12869" max="12880" width="0" style="247" hidden="1" customWidth="1"/>
    <col min="12881" max="12881" width="7.5703125" style="247" customWidth="1"/>
    <col min="12882" max="12882" width="6.42578125" style="247" customWidth="1"/>
    <col min="12883" max="12883" width="5.42578125" style="247" customWidth="1"/>
    <col min="12884" max="12884" width="5.140625" style="247" customWidth="1"/>
    <col min="12885" max="12885" width="5.7109375" style="247" customWidth="1"/>
    <col min="12886" max="12886" width="5.42578125" style="247" customWidth="1"/>
    <col min="12887" max="12887" width="4.5703125" style="247" customWidth="1"/>
    <col min="12888" max="12888" width="5.42578125" style="247" customWidth="1"/>
    <col min="12889" max="12891" width="5.85546875" style="247" customWidth="1"/>
    <col min="12892" max="12892" width="4.42578125" style="247" customWidth="1"/>
    <col min="12893" max="12907" width="0" style="247" hidden="1" customWidth="1"/>
    <col min="12908" max="12908" width="9.140625" style="247" customWidth="1"/>
    <col min="12909" max="13053" width="9.140625" style="247"/>
    <col min="13054" max="13054" width="3.140625" style="247" customWidth="1"/>
    <col min="13055" max="13055" width="12.28515625" style="247" customWidth="1"/>
    <col min="13056" max="13056" width="34.85546875" style="247" customWidth="1"/>
    <col min="13057" max="13057" width="8.42578125" style="247" customWidth="1"/>
    <col min="13058" max="13058" width="8.28515625" style="247" customWidth="1"/>
    <col min="13059" max="13059" width="9.42578125" style="247" customWidth="1"/>
    <col min="13060" max="13060" width="8.28515625" style="247" customWidth="1"/>
    <col min="13061" max="13063" width="6.42578125" style="247" customWidth="1"/>
    <col min="13064" max="13064" width="7.140625" style="247" customWidth="1"/>
    <col min="13065" max="13065" width="4.5703125" style="247" customWidth="1"/>
    <col min="13066" max="13066" width="6.7109375" style="247" customWidth="1"/>
    <col min="13067" max="13067" width="6.85546875" style="247" customWidth="1"/>
    <col min="13068" max="13068" width="6.28515625" style="247" customWidth="1"/>
    <col min="13069" max="13069" width="4" style="247" customWidth="1"/>
    <col min="13070" max="13070" width="7.28515625" style="247" customWidth="1"/>
    <col min="13071" max="13071" width="7.5703125" style="247" customWidth="1"/>
    <col min="13072" max="13072" width="6" style="247" customWidth="1"/>
    <col min="13073" max="13073" width="4.7109375" style="247" customWidth="1"/>
    <col min="13074" max="13074" width="5.42578125" style="247" customWidth="1"/>
    <col min="13075" max="13075" width="5.7109375" style="247" customWidth="1"/>
    <col min="13076" max="13076" width="5.85546875" style="247" customWidth="1"/>
    <col min="13077" max="13077" width="5.7109375" style="247" customWidth="1"/>
    <col min="13078" max="13088" width="0" style="247" hidden="1" customWidth="1"/>
    <col min="13089" max="13089" width="5.85546875" style="247" customWidth="1"/>
    <col min="13090" max="13090" width="5.7109375" style="247" customWidth="1"/>
    <col min="13091" max="13091" width="5" style="247" customWidth="1"/>
    <col min="13092" max="13092" width="4.140625" style="247" customWidth="1"/>
    <col min="13093" max="13093" width="5.85546875" style="247" customWidth="1"/>
    <col min="13094" max="13094" width="5.7109375" style="247" customWidth="1"/>
    <col min="13095" max="13095" width="4.7109375" style="247" customWidth="1"/>
    <col min="13096" max="13096" width="4.42578125" style="247" customWidth="1"/>
    <col min="13097" max="13100" width="0" style="247" hidden="1" customWidth="1"/>
    <col min="13101" max="13101" width="5.85546875" style="247" customWidth="1"/>
    <col min="13102" max="13102" width="5.42578125" style="247" customWidth="1"/>
    <col min="13103" max="13103" width="5.28515625" style="247" customWidth="1"/>
    <col min="13104" max="13104" width="4.85546875" style="247" customWidth="1"/>
    <col min="13105" max="13116" width="0" style="247" hidden="1" customWidth="1"/>
    <col min="13117" max="13117" width="5.85546875" style="247" customWidth="1"/>
    <col min="13118" max="13118" width="5.42578125" style="247" customWidth="1"/>
    <col min="13119" max="13119" width="5.140625" style="247" customWidth="1"/>
    <col min="13120" max="13120" width="4.140625" style="247" customWidth="1"/>
    <col min="13121" max="13121" width="6.140625" style="247" customWidth="1"/>
    <col min="13122" max="13123" width="5.5703125" style="247" customWidth="1"/>
    <col min="13124" max="13124" width="4.42578125" style="247" customWidth="1"/>
    <col min="13125" max="13136" width="0" style="247" hidden="1" customWidth="1"/>
    <col min="13137" max="13137" width="7.5703125" style="247" customWidth="1"/>
    <col min="13138" max="13138" width="6.42578125" style="247" customWidth="1"/>
    <col min="13139" max="13139" width="5.42578125" style="247" customWidth="1"/>
    <col min="13140" max="13140" width="5.140625" style="247" customWidth="1"/>
    <col min="13141" max="13141" width="5.7109375" style="247" customWidth="1"/>
    <col min="13142" max="13142" width="5.42578125" style="247" customWidth="1"/>
    <col min="13143" max="13143" width="4.5703125" style="247" customWidth="1"/>
    <col min="13144" max="13144" width="5.42578125" style="247" customWidth="1"/>
    <col min="13145" max="13147" width="5.85546875" style="247" customWidth="1"/>
    <col min="13148" max="13148" width="4.42578125" style="247" customWidth="1"/>
    <col min="13149" max="13163" width="0" style="247" hidden="1" customWidth="1"/>
    <col min="13164" max="13164" width="9.140625" style="247" customWidth="1"/>
    <col min="13165" max="13309" width="9.140625" style="247"/>
    <col min="13310" max="13310" width="3.140625" style="247" customWidth="1"/>
    <col min="13311" max="13311" width="12.28515625" style="247" customWidth="1"/>
    <col min="13312" max="13312" width="34.85546875" style="247" customWidth="1"/>
    <col min="13313" max="13313" width="8.42578125" style="247" customWidth="1"/>
    <col min="13314" max="13314" width="8.28515625" style="247" customWidth="1"/>
    <col min="13315" max="13315" width="9.42578125" style="247" customWidth="1"/>
    <col min="13316" max="13316" width="8.28515625" style="247" customWidth="1"/>
    <col min="13317" max="13319" width="6.42578125" style="247" customWidth="1"/>
    <col min="13320" max="13320" width="7.140625" style="247" customWidth="1"/>
    <col min="13321" max="13321" width="4.5703125" style="247" customWidth="1"/>
    <col min="13322" max="13322" width="6.7109375" style="247" customWidth="1"/>
    <col min="13323" max="13323" width="6.85546875" style="247" customWidth="1"/>
    <col min="13324" max="13324" width="6.28515625" style="247" customWidth="1"/>
    <col min="13325" max="13325" width="4" style="247" customWidth="1"/>
    <col min="13326" max="13326" width="7.28515625" style="247" customWidth="1"/>
    <col min="13327" max="13327" width="7.5703125" style="247" customWidth="1"/>
    <col min="13328" max="13328" width="6" style="247" customWidth="1"/>
    <col min="13329" max="13329" width="4.7109375" style="247" customWidth="1"/>
    <col min="13330" max="13330" width="5.42578125" style="247" customWidth="1"/>
    <col min="13331" max="13331" width="5.7109375" style="247" customWidth="1"/>
    <col min="13332" max="13332" width="5.85546875" style="247" customWidth="1"/>
    <col min="13333" max="13333" width="5.7109375" style="247" customWidth="1"/>
    <col min="13334" max="13344" width="0" style="247" hidden="1" customWidth="1"/>
    <col min="13345" max="13345" width="5.85546875" style="247" customWidth="1"/>
    <col min="13346" max="13346" width="5.7109375" style="247" customWidth="1"/>
    <col min="13347" max="13347" width="5" style="247" customWidth="1"/>
    <col min="13348" max="13348" width="4.140625" style="247" customWidth="1"/>
    <col min="13349" max="13349" width="5.85546875" style="247" customWidth="1"/>
    <col min="13350" max="13350" width="5.7109375" style="247" customWidth="1"/>
    <col min="13351" max="13351" width="4.7109375" style="247" customWidth="1"/>
    <col min="13352" max="13352" width="4.42578125" style="247" customWidth="1"/>
    <col min="13353" max="13356" width="0" style="247" hidden="1" customWidth="1"/>
    <col min="13357" max="13357" width="5.85546875" style="247" customWidth="1"/>
    <col min="13358" max="13358" width="5.42578125" style="247" customWidth="1"/>
    <col min="13359" max="13359" width="5.28515625" style="247" customWidth="1"/>
    <col min="13360" max="13360" width="4.85546875" style="247" customWidth="1"/>
    <col min="13361" max="13372" width="0" style="247" hidden="1" customWidth="1"/>
    <col min="13373" max="13373" width="5.85546875" style="247" customWidth="1"/>
    <col min="13374" max="13374" width="5.42578125" style="247" customWidth="1"/>
    <col min="13375" max="13375" width="5.140625" style="247" customWidth="1"/>
    <col min="13376" max="13376" width="4.140625" style="247" customWidth="1"/>
    <col min="13377" max="13377" width="6.140625" style="247" customWidth="1"/>
    <col min="13378" max="13379" width="5.5703125" style="247" customWidth="1"/>
    <col min="13380" max="13380" width="4.42578125" style="247" customWidth="1"/>
    <col min="13381" max="13392" width="0" style="247" hidden="1" customWidth="1"/>
    <col min="13393" max="13393" width="7.5703125" style="247" customWidth="1"/>
    <col min="13394" max="13394" width="6.42578125" style="247" customWidth="1"/>
    <col min="13395" max="13395" width="5.42578125" style="247" customWidth="1"/>
    <col min="13396" max="13396" width="5.140625" style="247" customWidth="1"/>
    <col min="13397" max="13397" width="5.7109375" style="247" customWidth="1"/>
    <col min="13398" max="13398" width="5.42578125" style="247" customWidth="1"/>
    <col min="13399" max="13399" width="4.5703125" style="247" customWidth="1"/>
    <col min="13400" max="13400" width="5.42578125" style="247" customWidth="1"/>
    <col min="13401" max="13403" width="5.85546875" style="247" customWidth="1"/>
    <col min="13404" max="13404" width="4.42578125" style="247" customWidth="1"/>
    <col min="13405" max="13419" width="0" style="247" hidden="1" customWidth="1"/>
    <col min="13420" max="13420" width="9.140625" style="247" customWidth="1"/>
    <col min="13421" max="13565" width="9.140625" style="247"/>
    <col min="13566" max="13566" width="3.140625" style="247" customWidth="1"/>
    <col min="13567" max="13567" width="12.28515625" style="247" customWidth="1"/>
    <col min="13568" max="13568" width="34.85546875" style="247" customWidth="1"/>
    <col min="13569" max="13569" width="8.42578125" style="247" customWidth="1"/>
    <col min="13570" max="13570" width="8.28515625" style="247" customWidth="1"/>
    <col min="13571" max="13571" width="9.42578125" style="247" customWidth="1"/>
    <col min="13572" max="13572" width="8.28515625" style="247" customWidth="1"/>
    <col min="13573" max="13575" width="6.42578125" style="247" customWidth="1"/>
    <col min="13576" max="13576" width="7.140625" style="247" customWidth="1"/>
    <col min="13577" max="13577" width="4.5703125" style="247" customWidth="1"/>
    <col min="13578" max="13578" width="6.7109375" style="247" customWidth="1"/>
    <col min="13579" max="13579" width="6.85546875" style="247" customWidth="1"/>
    <col min="13580" max="13580" width="6.28515625" style="247" customWidth="1"/>
    <col min="13581" max="13581" width="4" style="247" customWidth="1"/>
    <col min="13582" max="13582" width="7.28515625" style="247" customWidth="1"/>
    <col min="13583" max="13583" width="7.5703125" style="247" customWidth="1"/>
    <col min="13584" max="13584" width="6" style="247" customWidth="1"/>
    <col min="13585" max="13585" width="4.7109375" style="247" customWidth="1"/>
    <col min="13586" max="13586" width="5.42578125" style="247" customWidth="1"/>
    <col min="13587" max="13587" width="5.7109375" style="247" customWidth="1"/>
    <col min="13588" max="13588" width="5.85546875" style="247" customWidth="1"/>
    <col min="13589" max="13589" width="5.7109375" style="247" customWidth="1"/>
    <col min="13590" max="13600" width="0" style="247" hidden="1" customWidth="1"/>
    <col min="13601" max="13601" width="5.85546875" style="247" customWidth="1"/>
    <col min="13602" max="13602" width="5.7109375" style="247" customWidth="1"/>
    <col min="13603" max="13603" width="5" style="247" customWidth="1"/>
    <col min="13604" max="13604" width="4.140625" style="247" customWidth="1"/>
    <col min="13605" max="13605" width="5.85546875" style="247" customWidth="1"/>
    <col min="13606" max="13606" width="5.7109375" style="247" customWidth="1"/>
    <col min="13607" max="13607" width="4.7109375" style="247" customWidth="1"/>
    <col min="13608" max="13608" width="4.42578125" style="247" customWidth="1"/>
    <col min="13609" max="13612" width="0" style="247" hidden="1" customWidth="1"/>
    <col min="13613" max="13613" width="5.85546875" style="247" customWidth="1"/>
    <col min="13614" max="13614" width="5.42578125" style="247" customWidth="1"/>
    <col min="13615" max="13615" width="5.28515625" style="247" customWidth="1"/>
    <col min="13616" max="13616" width="4.85546875" style="247" customWidth="1"/>
    <col min="13617" max="13628" width="0" style="247" hidden="1" customWidth="1"/>
    <col min="13629" max="13629" width="5.85546875" style="247" customWidth="1"/>
    <col min="13630" max="13630" width="5.42578125" style="247" customWidth="1"/>
    <col min="13631" max="13631" width="5.140625" style="247" customWidth="1"/>
    <col min="13632" max="13632" width="4.140625" style="247" customWidth="1"/>
    <col min="13633" max="13633" width="6.140625" style="247" customWidth="1"/>
    <col min="13634" max="13635" width="5.5703125" style="247" customWidth="1"/>
    <col min="13636" max="13636" width="4.42578125" style="247" customWidth="1"/>
    <col min="13637" max="13648" width="0" style="247" hidden="1" customWidth="1"/>
    <col min="13649" max="13649" width="7.5703125" style="247" customWidth="1"/>
    <col min="13650" max="13650" width="6.42578125" style="247" customWidth="1"/>
    <col min="13651" max="13651" width="5.42578125" style="247" customWidth="1"/>
    <col min="13652" max="13652" width="5.140625" style="247" customWidth="1"/>
    <col min="13653" max="13653" width="5.7109375" style="247" customWidth="1"/>
    <col min="13654" max="13654" width="5.42578125" style="247" customWidth="1"/>
    <col min="13655" max="13655" width="4.5703125" style="247" customWidth="1"/>
    <col min="13656" max="13656" width="5.42578125" style="247" customWidth="1"/>
    <col min="13657" max="13659" width="5.85546875" style="247" customWidth="1"/>
    <col min="13660" max="13660" width="4.42578125" style="247" customWidth="1"/>
    <col min="13661" max="13675" width="0" style="247" hidden="1" customWidth="1"/>
    <col min="13676" max="13676" width="9.140625" style="247" customWidth="1"/>
    <col min="13677" max="13821" width="9.140625" style="247"/>
    <col min="13822" max="13822" width="3.140625" style="247" customWidth="1"/>
    <col min="13823" max="13823" width="12.28515625" style="247" customWidth="1"/>
    <col min="13824" max="13824" width="34.85546875" style="247" customWidth="1"/>
    <col min="13825" max="13825" width="8.42578125" style="247" customWidth="1"/>
    <col min="13826" max="13826" width="8.28515625" style="247" customWidth="1"/>
    <col min="13827" max="13827" width="9.42578125" style="247" customWidth="1"/>
    <col min="13828" max="13828" width="8.28515625" style="247" customWidth="1"/>
    <col min="13829" max="13831" width="6.42578125" style="247" customWidth="1"/>
    <col min="13832" max="13832" width="7.140625" style="247" customWidth="1"/>
    <col min="13833" max="13833" width="4.5703125" style="247" customWidth="1"/>
    <col min="13834" max="13834" width="6.7109375" style="247" customWidth="1"/>
    <col min="13835" max="13835" width="6.85546875" style="247" customWidth="1"/>
    <col min="13836" max="13836" width="6.28515625" style="247" customWidth="1"/>
    <col min="13837" max="13837" width="4" style="247" customWidth="1"/>
    <col min="13838" max="13838" width="7.28515625" style="247" customWidth="1"/>
    <col min="13839" max="13839" width="7.5703125" style="247" customWidth="1"/>
    <col min="13840" max="13840" width="6" style="247" customWidth="1"/>
    <col min="13841" max="13841" width="4.7109375" style="247" customWidth="1"/>
    <col min="13842" max="13842" width="5.42578125" style="247" customWidth="1"/>
    <col min="13843" max="13843" width="5.7109375" style="247" customWidth="1"/>
    <col min="13844" max="13844" width="5.85546875" style="247" customWidth="1"/>
    <col min="13845" max="13845" width="5.7109375" style="247" customWidth="1"/>
    <col min="13846" max="13856" width="0" style="247" hidden="1" customWidth="1"/>
    <col min="13857" max="13857" width="5.85546875" style="247" customWidth="1"/>
    <col min="13858" max="13858" width="5.7109375" style="247" customWidth="1"/>
    <col min="13859" max="13859" width="5" style="247" customWidth="1"/>
    <col min="13860" max="13860" width="4.140625" style="247" customWidth="1"/>
    <col min="13861" max="13861" width="5.85546875" style="247" customWidth="1"/>
    <col min="13862" max="13862" width="5.7109375" style="247" customWidth="1"/>
    <col min="13863" max="13863" width="4.7109375" style="247" customWidth="1"/>
    <col min="13864" max="13864" width="4.42578125" style="247" customWidth="1"/>
    <col min="13865" max="13868" width="0" style="247" hidden="1" customWidth="1"/>
    <col min="13869" max="13869" width="5.85546875" style="247" customWidth="1"/>
    <col min="13870" max="13870" width="5.42578125" style="247" customWidth="1"/>
    <col min="13871" max="13871" width="5.28515625" style="247" customWidth="1"/>
    <col min="13872" max="13872" width="4.85546875" style="247" customWidth="1"/>
    <col min="13873" max="13884" width="0" style="247" hidden="1" customWidth="1"/>
    <col min="13885" max="13885" width="5.85546875" style="247" customWidth="1"/>
    <col min="13886" max="13886" width="5.42578125" style="247" customWidth="1"/>
    <col min="13887" max="13887" width="5.140625" style="247" customWidth="1"/>
    <col min="13888" max="13888" width="4.140625" style="247" customWidth="1"/>
    <col min="13889" max="13889" width="6.140625" style="247" customWidth="1"/>
    <col min="13890" max="13891" width="5.5703125" style="247" customWidth="1"/>
    <col min="13892" max="13892" width="4.42578125" style="247" customWidth="1"/>
    <col min="13893" max="13904" width="0" style="247" hidden="1" customWidth="1"/>
    <col min="13905" max="13905" width="7.5703125" style="247" customWidth="1"/>
    <col min="13906" max="13906" width="6.42578125" style="247" customWidth="1"/>
    <col min="13907" max="13907" width="5.42578125" style="247" customWidth="1"/>
    <col min="13908" max="13908" width="5.140625" style="247" customWidth="1"/>
    <col min="13909" max="13909" width="5.7109375" style="247" customWidth="1"/>
    <col min="13910" max="13910" width="5.42578125" style="247" customWidth="1"/>
    <col min="13911" max="13911" width="4.5703125" style="247" customWidth="1"/>
    <col min="13912" max="13912" width="5.42578125" style="247" customWidth="1"/>
    <col min="13913" max="13915" width="5.85546875" style="247" customWidth="1"/>
    <col min="13916" max="13916" width="4.42578125" style="247" customWidth="1"/>
    <col min="13917" max="13931" width="0" style="247" hidden="1" customWidth="1"/>
    <col min="13932" max="13932" width="9.140625" style="247" customWidth="1"/>
    <col min="13933" max="14077" width="9.140625" style="247"/>
    <col min="14078" max="14078" width="3.140625" style="247" customWidth="1"/>
    <col min="14079" max="14079" width="12.28515625" style="247" customWidth="1"/>
    <col min="14080" max="14080" width="34.85546875" style="247" customWidth="1"/>
    <col min="14081" max="14081" width="8.42578125" style="247" customWidth="1"/>
    <col min="14082" max="14082" width="8.28515625" style="247" customWidth="1"/>
    <col min="14083" max="14083" width="9.42578125" style="247" customWidth="1"/>
    <col min="14084" max="14084" width="8.28515625" style="247" customWidth="1"/>
    <col min="14085" max="14087" width="6.42578125" style="247" customWidth="1"/>
    <col min="14088" max="14088" width="7.140625" style="247" customWidth="1"/>
    <col min="14089" max="14089" width="4.5703125" style="247" customWidth="1"/>
    <col min="14090" max="14090" width="6.7109375" style="247" customWidth="1"/>
    <col min="14091" max="14091" width="6.85546875" style="247" customWidth="1"/>
    <col min="14092" max="14092" width="6.28515625" style="247" customWidth="1"/>
    <col min="14093" max="14093" width="4" style="247" customWidth="1"/>
    <col min="14094" max="14094" width="7.28515625" style="247" customWidth="1"/>
    <col min="14095" max="14095" width="7.5703125" style="247" customWidth="1"/>
    <col min="14096" max="14096" width="6" style="247" customWidth="1"/>
    <col min="14097" max="14097" width="4.7109375" style="247" customWidth="1"/>
    <col min="14098" max="14098" width="5.42578125" style="247" customWidth="1"/>
    <col min="14099" max="14099" width="5.7109375" style="247" customWidth="1"/>
    <col min="14100" max="14100" width="5.85546875" style="247" customWidth="1"/>
    <col min="14101" max="14101" width="5.7109375" style="247" customWidth="1"/>
    <col min="14102" max="14112" width="0" style="247" hidden="1" customWidth="1"/>
    <col min="14113" max="14113" width="5.85546875" style="247" customWidth="1"/>
    <col min="14114" max="14114" width="5.7109375" style="247" customWidth="1"/>
    <col min="14115" max="14115" width="5" style="247" customWidth="1"/>
    <col min="14116" max="14116" width="4.140625" style="247" customWidth="1"/>
    <col min="14117" max="14117" width="5.85546875" style="247" customWidth="1"/>
    <col min="14118" max="14118" width="5.7109375" style="247" customWidth="1"/>
    <col min="14119" max="14119" width="4.7109375" style="247" customWidth="1"/>
    <col min="14120" max="14120" width="4.42578125" style="247" customWidth="1"/>
    <col min="14121" max="14124" width="0" style="247" hidden="1" customWidth="1"/>
    <col min="14125" max="14125" width="5.85546875" style="247" customWidth="1"/>
    <col min="14126" max="14126" width="5.42578125" style="247" customWidth="1"/>
    <col min="14127" max="14127" width="5.28515625" style="247" customWidth="1"/>
    <col min="14128" max="14128" width="4.85546875" style="247" customWidth="1"/>
    <col min="14129" max="14140" width="0" style="247" hidden="1" customWidth="1"/>
    <col min="14141" max="14141" width="5.85546875" style="247" customWidth="1"/>
    <col min="14142" max="14142" width="5.42578125" style="247" customWidth="1"/>
    <col min="14143" max="14143" width="5.140625" style="247" customWidth="1"/>
    <col min="14144" max="14144" width="4.140625" style="247" customWidth="1"/>
    <col min="14145" max="14145" width="6.140625" style="247" customWidth="1"/>
    <col min="14146" max="14147" width="5.5703125" style="247" customWidth="1"/>
    <col min="14148" max="14148" width="4.42578125" style="247" customWidth="1"/>
    <col min="14149" max="14160" width="0" style="247" hidden="1" customWidth="1"/>
    <col min="14161" max="14161" width="7.5703125" style="247" customWidth="1"/>
    <col min="14162" max="14162" width="6.42578125" style="247" customWidth="1"/>
    <col min="14163" max="14163" width="5.42578125" style="247" customWidth="1"/>
    <col min="14164" max="14164" width="5.140625" style="247" customWidth="1"/>
    <col min="14165" max="14165" width="5.7109375" style="247" customWidth="1"/>
    <col min="14166" max="14166" width="5.42578125" style="247" customWidth="1"/>
    <col min="14167" max="14167" width="4.5703125" style="247" customWidth="1"/>
    <col min="14168" max="14168" width="5.42578125" style="247" customWidth="1"/>
    <col min="14169" max="14171" width="5.85546875" style="247" customWidth="1"/>
    <col min="14172" max="14172" width="4.42578125" style="247" customWidth="1"/>
    <col min="14173" max="14187" width="0" style="247" hidden="1" customWidth="1"/>
    <col min="14188" max="14188" width="9.140625" style="247" customWidth="1"/>
    <col min="14189" max="14333" width="9.140625" style="247"/>
    <col min="14334" max="14334" width="3.140625" style="247" customWidth="1"/>
    <col min="14335" max="14335" width="12.28515625" style="247" customWidth="1"/>
    <col min="14336" max="14336" width="34.85546875" style="247" customWidth="1"/>
    <col min="14337" max="14337" width="8.42578125" style="247" customWidth="1"/>
    <col min="14338" max="14338" width="8.28515625" style="247" customWidth="1"/>
    <col min="14339" max="14339" width="9.42578125" style="247" customWidth="1"/>
    <col min="14340" max="14340" width="8.28515625" style="247" customWidth="1"/>
    <col min="14341" max="14343" width="6.42578125" style="247" customWidth="1"/>
    <col min="14344" max="14344" width="7.140625" style="247" customWidth="1"/>
    <col min="14345" max="14345" width="4.5703125" style="247" customWidth="1"/>
    <col min="14346" max="14346" width="6.7109375" style="247" customWidth="1"/>
    <col min="14347" max="14347" width="6.85546875" style="247" customWidth="1"/>
    <col min="14348" max="14348" width="6.28515625" style="247" customWidth="1"/>
    <col min="14349" max="14349" width="4" style="247" customWidth="1"/>
    <col min="14350" max="14350" width="7.28515625" style="247" customWidth="1"/>
    <col min="14351" max="14351" width="7.5703125" style="247" customWidth="1"/>
    <col min="14352" max="14352" width="6" style="247" customWidth="1"/>
    <col min="14353" max="14353" width="4.7109375" style="247" customWidth="1"/>
    <col min="14354" max="14354" width="5.42578125" style="247" customWidth="1"/>
    <col min="14355" max="14355" width="5.7109375" style="247" customWidth="1"/>
    <col min="14356" max="14356" width="5.85546875" style="247" customWidth="1"/>
    <col min="14357" max="14357" width="5.7109375" style="247" customWidth="1"/>
    <col min="14358" max="14368" width="0" style="247" hidden="1" customWidth="1"/>
    <col min="14369" max="14369" width="5.85546875" style="247" customWidth="1"/>
    <col min="14370" max="14370" width="5.7109375" style="247" customWidth="1"/>
    <col min="14371" max="14371" width="5" style="247" customWidth="1"/>
    <col min="14372" max="14372" width="4.140625" style="247" customWidth="1"/>
    <col min="14373" max="14373" width="5.85546875" style="247" customWidth="1"/>
    <col min="14374" max="14374" width="5.7109375" style="247" customWidth="1"/>
    <col min="14375" max="14375" width="4.7109375" style="247" customWidth="1"/>
    <col min="14376" max="14376" width="4.42578125" style="247" customWidth="1"/>
    <col min="14377" max="14380" width="0" style="247" hidden="1" customWidth="1"/>
    <col min="14381" max="14381" width="5.85546875" style="247" customWidth="1"/>
    <col min="14382" max="14382" width="5.42578125" style="247" customWidth="1"/>
    <col min="14383" max="14383" width="5.28515625" style="247" customWidth="1"/>
    <col min="14384" max="14384" width="4.85546875" style="247" customWidth="1"/>
    <col min="14385" max="14396" width="0" style="247" hidden="1" customWidth="1"/>
    <col min="14397" max="14397" width="5.85546875" style="247" customWidth="1"/>
    <col min="14398" max="14398" width="5.42578125" style="247" customWidth="1"/>
    <col min="14399" max="14399" width="5.140625" style="247" customWidth="1"/>
    <col min="14400" max="14400" width="4.140625" style="247" customWidth="1"/>
    <col min="14401" max="14401" width="6.140625" style="247" customWidth="1"/>
    <col min="14402" max="14403" width="5.5703125" style="247" customWidth="1"/>
    <col min="14404" max="14404" width="4.42578125" style="247" customWidth="1"/>
    <col min="14405" max="14416" width="0" style="247" hidden="1" customWidth="1"/>
    <col min="14417" max="14417" width="7.5703125" style="247" customWidth="1"/>
    <col min="14418" max="14418" width="6.42578125" style="247" customWidth="1"/>
    <col min="14419" max="14419" width="5.42578125" style="247" customWidth="1"/>
    <col min="14420" max="14420" width="5.140625" style="247" customWidth="1"/>
    <col min="14421" max="14421" width="5.7109375" style="247" customWidth="1"/>
    <col min="14422" max="14422" width="5.42578125" style="247" customWidth="1"/>
    <col min="14423" max="14423" width="4.5703125" style="247" customWidth="1"/>
    <col min="14424" max="14424" width="5.42578125" style="247" customWidth="1"/>
    <col min="14425" max="14427" width="5.85546875" style="247" customWidth="1"/>
    <col min="14428" max="14428" width="4.42578125" style="247" customWidth="1"/>
    <col min="14429" max="14443" width="0" style="247" hidden="1" customWidth="1"/>
    <col min="14444" max="14444" width="9.140625" style="247" customWidth="1"/>
    <col min="14445" max="14589" width="9.140625" style="247"/>
    <col min="14590" max="14590" width="3.140625" style="247" customWidth="1"/>
    <col min="14591" max="14591" width="12.28515625" style="247" customWidth="1"/>
    <col min="14592" max="14592" width="34.85546875" style="247" customWidth="1"/>
    <col min="14593" max="14593" width="8.42578125" style="247" customWidth="1"/>
    <col min="14594" max="14594" width="8.28515625" style="247" customWidth="1"/>
    <col min="14595" max="14595" width="9.42578125" style="247" customWidth="1"/>
    <col min="14596" max="14596" width="8.28515625" style="247" customWidth="1"/>
    <col min="14597" max="14599" width="6.42578125" style="247" customWidth="1"/>
    <col min="14600" max="14600" width="7.140625" style="247" customWidth="1"/>
    <col min="14601" max="14601" width="4.5703125" style="247" customWidth="1"/>
    <col min="14602" max="14602" width="6.7109375" style="247" customWidth="1"/>
    <col min="14603" max="14603" width="6.85546875" style="247" customWidth="1"/>
    <col min="14604" max="14604" width="6.28515625" style="247" customWidth="1"/>
    <col min="14605" max="14605" width="4" style="247" customWidth="1"/>
    <col min="14606" max="14606" width="7.28515625" style="247" customWidth="1"/>
    <col min="14607" max="14607" width="7.5703125" style="247" customWidth="1"/>
    <col min="14608" max="14608" width="6" style="247" customWidth="1"/>
    <col min="14609" max="14609" width="4.7109375" style="247" customWidth="1"/>
    <col min="14610" max="14610" width="5.42578125" style="247" customWidth="1"/>
    <col min="14611" max="14611" width="5.7109375" style="247" customWidth="1"/>
    <col min="14612" max="14612" width="5.85546875" style="247" customWidth="1"/>
    <col min="14613" max="14613" width="5.7109375" style="247" customWidth="1"/>
    <col min="14614" max="14624" width="0" style="247" hidden="1" customWidth="1"/>
    <col min="14625" max="14625" width="5.85546875" style="247" customWidth="1"/>
    <col min="14626" max="14626" width="5.7109375" style="247" customWidth="1"/>
    <col min="14627" max="14627" width="5" style="247" customWidth="1"/>
    <col min="14628" max="14628" width="4.140625" style="247" customWidth="1"/>
    <col min="14629" max="14629" width="5.85546875" style="247" customWidth="1"/>
    <col min="14630" max="14630" width="5.7109375" style="247" customWidth="1"/>
    <col min="14631" max="14631" width="4.7109375" style="247" customWidth="1"/>
    <col min="14632" max="14632" width="4.42578125" style="247" customWidth="1"/>
    <col min="14633" max="14636" width="0" style="247" hidden="1" customWidth="1"/>
    <col min="14637" max="14637" width="5.85546875" style="247" customWidth="1"/>
    <col min="14638" max="14638" width="5.42578125" style="247" customWidth="1"/>
    <col min="14639" max="14639" width="5.28515625" style="247" customWidth="1"/>
    <col min="14640" max="14640" width="4.85546875" style="247" customWidth="1"/>
    <col min="14641" max="14652" width="0" style="247" hidden="1" customWidth="1"/>
    <col min="14653" max="14653" width="5.85546875" style="247" customWidth="1"/>
    <col min="14654" max="14654" width="5.42578125" style="247" customWidth="1"/>
    <col min="14655" max="14655" width="5.140625" style="247" customWidth="1"/>
    <col min="14656" max="14656" width="4.140625" style="247" customWidth="1"/>
    <col min="14657" max="14657" width="6.140625" style="247" customWidth="1"/>
    <col min="14658" max="14659" width="5.5703125" style="247" customWidth="1"/>
    <col min="14660" max="14660" width="4.42578125" style="247" customWidth="1"/>
    <col min="14661" max="14672" width="0" style="247" hidden="1" customWidth="1"/>
    <col min="14673" max="14673" width="7.5703125" style="247" customWidth="1"/>
    <col min="14674" max="14674" width="6.42578125" style="247" customWidth="1"/>
    <col min="14675" max="14675" width="5.42578125" style="247" customWidth="1"/>
    <col min="14676" max="14676" width="5.140625" style="247" customWidth="1"/>
    <col min="14677" max="14677" width="5.7109375" style="247" customWidth="1"/>
    <col min="14678" max="14678" width="5.42578125" style="247" customWidth="1"/>
    <col min="14679" max="14679" width="4.5703125" style="247" customWidth="1"/>
    <col min="14680" max="14680" width="5.42578125" style="247" customWidth="1"/>
    <col min="14681" max="14683" width="5.85546875" style="247" customWidth="1"/>
    <col min="14684" max="14684" width="4.42578125" style="247" customWidth="1"/>
    <col min="14685" max="14699" width="0" style="247" hidden="1" customWidth="1"/>
    <col min="14700" max="14700" width="9.140625" style="247" customWidth="1"/>
    <col min="14701" max="14845" width="9.140625" style="247"/>
    <col min="14846" max="14846" width="3.140625" style="247" customWidth="1"/>
    <col min="14847" max="14847" width="12.28515625" style="247" customWidth="1"/>
    <col min="14848" max="14848" width="34.85546875" style="247" customWidth="1"/>
    <col min="14849" max="14849" width="8.42578125" style="247" customWidth="1"/>
    <col min="14850" max="14850" width="8.28515625" style="247" customWidth="1"/>
    <col min="14851" max="14851" width="9.42578125" style="247" customWidth="1"/>
    <col min="14852" max="14852" width="8.28515625" style="247" customWidth="1"/>
    <col min="14853" max="14855" width="6.42578125" style="247" customWidth="1"/>
    <col min="14856" max="14856" width="7.140625" style="247" customWidth="1"/>
    <col min="14857" max="14857" width="4.5703125" style="247" customWidth="1"/>
    <col min="14858" max="14858" width="6.7109375" style="247" customWidth="1"/>
    <col min="14859" max="14859" width="6.85546875" style="247" customWidth="1"/>
    <col min="14860" max="14860" width="6.28515625" style="247" customWidth="1"/>
    <col min="14861" max="14861" width="4" style="247" customWidth="1"/>
    <col min="14862" max="14862" width="7.28515625" style="247" customWidth="1"/>
    <col min="14863" max="14863" width="7.5703125" style="247" customWidth="1"/>
    <col min="14864" max="14864" width="6" style="247" customWidth="1"/>
    <col min="14865" max="14865" width="4.7109375" style="247" customWidth="1"/>
    <col min="14866" max="14866" width="5.42578125" style="247" customWidth="1"/>
    <col min="14867" max="14867" width="5.7109375" style="247" customWidth="1"/>
    <col min="14868" max="14868" width="5.85546875" style="247" customWidth="1"/>
    <col min="14869" max="14869" width="5.7109375" style="247" customWidth="1"/>
    <col min="14870" max="14880" width="0" style="247" hidden="1" customWidth="1"/>
    <col min="14881" max="14881" width="5.85546875" style="247" customWidth="1"/>
    <col min="14882" max="14882" width="5.7109375" style="247" customWidth="1"/>
    <col min="14883" max="14883" width="5" style="247" customWidth="1"/>
    <col min="14884" max="14884" width="4.140625" style="247" customWidth="1"/>
    <col min="14885" max="14885" width="5.85546875" style="247" customWidth="1"/>
    <col min="14886" max="14886" width="5.7109375" style="247" customWidth="1"/>
    <col min="14887" max="14887" width="4.7109375" style="247" customWidth="1"/>
    <col min="14888" max="14888" width="4.42578125" style="247" customWidth="1"/>
    <col min="14889" max="14892" width="0" style="247" hidden="1" customWidth="1"/>
    <col min="14893" max="14893" width="5.85546875" style="247" customWidth="1"/>
    <col min="14894" max="14894" width="5.42578125" style="247" customWidth="1"/>
    <col min="14895" max="14895" width="5.28515625" style="247" customWidth="1"/>
    <col min="14896" max="14896" width="4.85546875" style="247" customWidth="1"/>
    <col min="14897" max="14908" width="0" style="247" hidden="1" customWidth="1"/>
    <col min="14909" max="14909" width="5.85546875" style="247" customWidth="1"/>
    <col min="14910" max="14910" width="5.42578125" style="247" customWidth="1"/>
    <col min="14911" max="14911" width="5.140625" style="247" customWidth="1"/>
    <col min="14912" max="14912" width="4.140625" style="247" customWidth="1"/>
    <col min="14913" max="14913" width="6.140625" style="247" customWidth="1"/>
    <col min="14914" max="14915" width="5.5703125" style="247" customWidth="1"/>
    <col min="14916" max="14916" width="4.42578125" style="247" customWidth="1"/>
    <col min="14917" max="14928" width="0" style="247" hidden="1" customWidth="1"/>
    <col min="14929" max="14929" width="7.5703125" style="247" customWidth="1"/>
    <col min="14930" max="14930" width="6.42578125" style="247" customWidth="1"/>
    <col min="14931" max="14931" width="5.42578125" style="247" customWidth="1"/>
    <col min="14932" max="14932" width="5.140625" style="247" customWidth="1"/>
    <col min="14933" max="14933" width="5.7109375" style="247" customWidth="1"/>
    <col min="14934" max="14934" width="5.42578125" style="247" customWidth="1"/>
    <col min="14935" max="14935" width="4.5703125" style="247" customWidth="1"/>
    <col min="14936" max="14936" width="5.42578125" style="247" customWidth="1"/>
    <col min="14937" max="14939" width="5.85546875" style="247" customWidth="1"/>
    <col min="14940" max="14940" width="4.42578125" style="247" customWidth="1"/>
    <col min="14941" max="14955" width="0" style="247" hidden="1" customWidth="1"/>
    <col min="14956" max="14956" width="9.140625" style="247" customWidth="1"/>
    <col min="14957" max="15101" width="9.140625" style="247"/>
    <col min="15102" max="15102" width="3.140625" style="247" customWidth="1"/>
    <col min="15103" max="15103" width="12.28515625" style="247" customWidth="1"/>
    <col min="15104" max="15104" width="34.85546875" style="247" customWidth="1"/>
    <col min="15105" max="15105" width="8.42578125" style="247" customWidth="1"/>
    <col min="15106" max="15106" width="8.28515625" style="247" customWidth="1"/>
    <col min="15107" max="15107" width="9.42578125" style="247" customWidth="1"/>
    <col min="15108" max="15108" width="8.28515625" style="247" customWidth="1"/>
    <col min="15109" max="15111" width="6.42578125" style="247" customWidth="1"/>
    <col min="15112" max="15112" width="7.140625" style="247" customWidth="1"/>
    <col min="15113" max="15113" width="4.5703125" style="247" customWidth="1"/>
    <col min="15114" max="15114" width="6.7109375" style="247" customWidth="1"/>
    <col min="15115" max="15115" width="6.85546875" style="247" customWidth="1"/>
    <col min="15116" max="15116" width="6.28515625" style="247" customWidth="1"/>
    <col min="15117" max="15117" width="4" style="247" customWidth="1"/>
    <col min="15118" max="15118" width="7.28515625" style="247" customWidth="1"/>
    <col min="15119" max="15119" width="7.5703125" style="247" customWidth="1"/>
    <col min="15120" max="15120" width="6" style="247" customWidth="1"/>
    <col min="15121" max="15121" width="4.7109375" style="247" customWidth="1"/>
    <col min="15122" max="15122" width="5.42578125" style="247" customWidth="1"/>
    <col min="15123" max="15123" width="5.7109375" style="247" customWidth="1"/>
    <col min="15124" max="15124" width="5.85546875" style="247" customWidth="1"/>
    <col min="15125" max="15125" width="5.7109375" style="247" customWidth="1"/>
    <col min="15126" max="15136" width="0" style="247" hidden="1" customWidth="1"/>
    <col min="15137" max="15137" width="5.85546875" style="247" customWidth="1"/>
    <col min="15138" max="15138" width="5.7109375" style="247" customWidth="1"/>
    <col min="15139" max="15139" width="5" style="247" customWidth="1"/>
    <col min="15140" max="15140" width="4.140625" style="247" customWidth="1"/>
    <col min="15141" max="15141" width="5.85546875" style="247" customWidth="1"/>
    <col min="15142" max="15142" width="5.7109375" style="247" customWidth="1"/>
    <col min="15143" max="15143" width="4.7109375" style="247" customWidth="1"/>
    <col min="15144" max="15144" width="4.42578125" style="247" customWidth="1"/>
    <col min="15145" max="15148" width="0" style="247" hidden="1" customWidth="1"/>
    <col min="15149" max="15149" width="5.85546875" style="247" customWidth="1"/>
    <col min="15150" max="15150" width="5.42578125" style="247" customWidth="1"/>
    <col min="15151" max="15151" width="5.28515625" style="247" customWidth="1"/>
    <col min="15152" max="15152" width="4.85546875" style="247" customWidth="1"/>
    <col min="15153" max="15164" width="0" style="247" hidden="1" customWidth="1"/>
    <col min="15165" max="15165" width="5.85546875" style="247" customWidth="1"/>
    <col min="15166" max="15166" width="5.42578125" style="247" customWidth="1"/>
    <col min="15167" max="15167" width="5.140625" style="247" customWidth="1"/>
    <col min="15168" max="15168" width="4.140625" style="247" customWidth="1"/>
    <col min="15169" max="15169" width="6.140625" style="247" customWidth="1"/>
    <col min="15170" max="15171" width="5.5703125" style="247" customWidth="1"/>
    <col min="15172" max="15172" width="4.42578125" style="247" customWidth="1"/>
    <col min="15173" max="15184" width="0" style="247" hidden="1" customWidth="1"/>
    <col min="15185" max="15185" width="7.5703125" style="247" customWidth="1"/>
    <col min="15186" max="15186" width="6.42578125" style="247" customWidth="1"/>
    <col min="15187" max="15187" width="5.42578125" style="247" customWidth="1"/>
    <col min="15188" max="15188" width="5.140625" style="247" customWidth="1"/>
    <col min="15189" max="15189" width="5.7109375" style="247" customWidth="1"/>
    <col min="15190" max="15190" width="5.42578125" style="247" customWidth="1"/>
    <col min="15191" max="15191" width="4.5703125" style="247" customWidth="1"/>
    <col min="15192" max="15192" width="5.42578125" style="247" customWidth="1"/>
    <col min="15193" max="15195" width="5.85546875" style="247" customWidth="1"/>
    <col min="15196" max="15196" width="4.42578125" style="247" customWidth="1"/>
    <col min="15197" max="15211" width="0" style="247" hidden="1" customWidth="1"/>
    <col min="15212" max="15212" width="9.140625" style="247" customWidth="1"/>
    <col min="15213" max="15357" width="9.140625" style="247"/>
    <col min="15358" max="15358" width="3.140625" style="247" customWidth="1"/>
    <col min="15359" max="15359" width="12.28515625" style="247" customWidth="1"/>
    <col min="15360" max="15360" width="34.85546875" style="247" customWidth="1"/>
    <col min="15361" max="15361" width="8.42578125" style="247" customWidth="1"/>
    <col min="15362" max="15362" width="8.28515625" style="247" customWidth="1"/>
    <col min="15363" max="15363" width="9.42578125" style="247" customWidth="1"/>
    <col min="15364" max="15364" width="8.28515625" style="247" customWidth="1"/>
    <col min="15365" max="15367" width="6.42578125" style="247" customWidth="1"/>
    <col min="15368" max="15368" width="7.140625" style="247" customWidth="1"/>
    <col min="15369" max="15369" width="4.5703125" style="247" customWidth="1"/>
    <col min="15370" max="15370" width="6.7109375" style="247" customWidth="1"/>
    <col min="15371" max="15371" width="6.85546875" style="247" customWidth="1"/>
    <col min="15372" max="15372" width="6.28515625" style="247" customWidth="1"/>
    <col min="15373" max="15373" width="4" style="247" customWidth="1"/>
    <col min="15374" max="15374" width="7.28515625" style="247" customWidth="1"/>
    <col min="15375" max="15375" width="7.5703125" style="247" customWidth="1"/>
    <col min="15376" max="15376" width="6" style="247" customWidth="1"/>
    <col min="15377" max="15377" width="4.7109375" style="247" customWidth="1"/>
    <col min="15378" max="15378" width="5.42578125" style="247" customWidth="1"/>
    <col min="15379" max="15379" width="5.7109375" style="247" customWidth="1"/>
    <col min="15380" max="15380" width="5.85546875" style="247" customWidth="1"/>
    <col min="15381" max="15381" width="5.7109375" style="247" customWidth="1"/>
    <col min="15382" max="15392" width="0" style="247" hidden="1" customWidth="1"/>
    <col min="15393" max="15393" width="5.85546875" style="247" customWidth="1"/>
    <col min="15394" max="15394" width="5.7109375" style="247" customWidth="1"/>
    <col min="15395" max="15395" width="5" style="247" customWidth="1"/>
    <col min="15396" max="15396" width="4.140625" style="247" customWidth="1"/>
    <col min="15397" max="15397" width="5.85546875" style="247" customWidth="1"/>
    <col min="15398" max="15398" width="5.7109375" style="247" customWidth="1"/>
    <col min="15399" max="15399" width="4.7109375" style="247" customWidth="1"/>
    <col min="15400" max="15400" width="4.42578125" style="247" customWidth="1"/>
    <col min="15401" max="15404" width="0" style="247" hidden="1" customWidth="1"/>
    <col min="15405" max="15405" width="5.85546875" style="247" customWidth="1"/>
    <col min="15406" max="15406" width="5.42578125" style="247" customWidth="1"/>
    <col min="15407" max="15407" width="5.28515625" style="247" customWidth="1"/>
    <col min="15408" max="15408" width="4.85546875" style="247" customWidth="1"/>
    <col min="15409" max="15420" width="0" style="247" hidden="1" customWidth="1"/>
    <col min="15421" max="15421" width="5.85546875" style="247" customWidth="1"/>
    <col min="15422" max="15422" width="5.42578125" style="247" customWidth="1"/>
    <col min="15423" max="15423" width="5.140625" style="247" customWidth="1"/>
    <col min="15424" max="15424" width="4.140625" style="247" customWidth="1"/>
    <col min="15425" max="15425" width="6.140625" style="247" customWidth="1"/>
    <col min="15426" max="15427" width="5.5703125" style="247" customWidth="1"/>
    <col min="15428" max="15428" width="4.42578125" style="247" customWidth="1"/>
    <col min="15429" max="15440" width="0" style="247" hidden="1" customWidth="1"/>
    <col min="15441" max="15441" width="7.5703125" style="247" customWidth="1"/>
    <col min="15442" max="15442" width="6.42578125" style="247" customWidth="1"/>
    <col min="15443" max="15443" width="5.42578125" style="247" customWidth="1"/>
    <col min="15444" max="15444" width="5.140625" style="247" customWidth="1"/>
    <col min="15445" max="15445" width="5.7109375" style="247" customWidth="1"/>
    <col min="15446" max="15446" width="5.42578125" style="247" customWidth="1"/>
    <col min="15447" max="15447" width="4.5703125" style="247" customWidth="1"/>
    <col min="15448" max="15448" width="5.42578125" style="247" customWidth="1"/>
    <col min="15449" max="15451" width="5.85546875" style="247" customWidth="1"/>
    <col min="15452" max="15452" width="4.42578125" style="247" customWidth="1"/>
    <col min="15453" max="15467" width="0" style="247" hidden="1" customWidth="1"/>
    <col min="15468" max="15468" width="9.140625" style="247" customWidth="1"/>
    <col min="15469" max="15613" width="9.140625" style="247"/>
    <col min="15614" max="15614" width="3.140625" style="247" customWidth="1"/>
    <col min="15615" max="15615" width="12.28515625" style="247" customWidth="1"/>
    <col min="15616" max="15616" width="34.85546875" style="247" customWidth="1"/>
    <col min="15617" max="15617" width="8.42578125" style="247" customWidth="1"/>
    <col min="15618" max="15618" width="8.28515625" style="247" customWidth="1"/>
    <col min="15619" max="15619" width="9.42578125" style="247" customWidth="1"/>
    <col min="15620" max="15620" width="8.28515625" style="247" customWidth="1"/>
    <col min="15621" max="15623" width="6.42578125" style="247" customWidth="1"/>
    <col min="15624" max="15624" width="7.140625" style="247" customWidth="1"/>
    <col min="15625" max="15625" width="4.5703125" style="247" customWidth="1"/>
    <col min="15626" max="15626" width="6.7109375" style="247" customWidth="1"/>
    <col min="15627" max="15627" width="6.85546875" style="247" customWidth="1"/>
    <col min="15628" max="15628" width="6.28515625" style="247" customWidth="1"/>
    <col min="15629" max="15629" width="4" style="247" customWidth="1"/>
    <col min="15630" max="15630" width="7.28515625" style="247" customWidth="1"/>
    <col min="15631" max="15631" width="7.5703125" style="247" customWidth="1"/>
    <col min="15632" max="15632" width="6" style="247" customWidth="1"/>
    <col min="15633" max="15633" width="4.7109375" style="247" customWidth="1"/>
    <col min="15634" max="15634" width="5.42578125" style="247" customWidth="1"/>
    <col min="15635" max="15635" width="5.7109375" style="247" customWidth="1"/>
    <col min="15636" max="15636" width="5.85546875" style="247" customWidth="1"/>
    <col min="15637" max="15637" width="5.7109375" style="247" customWidth="1"/>
    <col min="15638" max="15648" width="0" style="247" hidden="1" customWidth="1"/>
    <col min="15649" max="15649" width="5.85546875" style="247" customWidth="1"/>
    <col min="15650" max="15650" width="5.7109375" style="247" customWidth="1"/>
    <col min="15651" max="15651" width="5" style="247" customWidth="1"/>
    <col min="15652" max="15652" width="4.140625" style="247" customWidth="1"/>
    <col min="15653" max="15653" width="5.85546875" style="247" customWidth="1"/>
    <col min="15654" max="15654" width="5.7109375" style="247" customWidth="1"/>
    <col min="15655" max="15655" width="4.7109375" style="247" customWidth="1"/>
    <col min="15656" max="15656" width="4.42578125" style="247" customWidth="1"/>
    <col min="15657" max="15660" width="0" style="247" hidden="1" customWidth="1"/>
    <col min="15661" max="15661" width="5.85546875" style="247" customWidth="1"/>
    <col min="15662" max="15662" width="5.42578125" style="247" customWidth="1"/>
    <col min="15663" max="15663" width="5.28515625" style="247" customWidth="1"/>
    <col min="15664" max="15664" width="4.85546875" style="247" customWidth="1"/>
    <col min="15665" max="15676" width="0" style="247" hidden="1" customWidth="1"/>
    <col min="15677" max="15677" width="5.85546875" style="247" customWidth="1"/>
    <col min="15678" max="15678" width="5.42578125" style="247" customWidth="1"/>
    <col min="15679" max="15679" width="5.140625" style="247" customWidth="1"/>
    <col min="15680" max="15680" width="4.140625" style="247" customWidth="1"/>
    <col min="15681" max="15681" width="6.140625" style="247" customWidth="1"/>
    <col min="15682" max="15683" width="5.5703125" style="247" customWidth="1"/>
    <col min="15684" max="15684" width="4.42578125" style="247" customWidth="1"/>
    <col min="15685" max="15696" width="0" style="247" hidden="1" customWidth="1"/>
    <col min="15697" max="15697" width="7.5703125" style="247" customWidth="1"/>
    <col min="15698" max="15698" width="6.42578125" style="247" customWidth="1"/>
    <col min="15699" max="15699" width="5.42578125" style="247" customWidth="1"/>
    <col min="15700" max="15700" width="5.140625" style="247" customWidth="1"/>
    <col min="15701" max="15701" width="5.7109375" style="247" customWidth="1"/>
    <col min="15702" max="15702" width="5.42578125" style="247" customWidth="1"/>
    <col min="15703" max="15703" width="4.5703125" style="247" customWidth="1"/>
    <col min="15704" max="15704" width="5.42578125" style="247" customWidth="1"/>
    <col min="15705" max="15707" width="5.85546875" style="247" customWidth="1"/>
    <col min="15708" max="15708" width="4.42578125" style="247" customWidth="1"/>
    <col min="15709" max="15723" width="0" style="247" hidden="1" customWidth="1"/>
    <col min="15724" max="15724" width="9.140625" style="247" customWidth="1"/>
    <col min="15725" max="15869" width="9.140625" style="247"/>
    <col min="15870" max="15870" width="3.140625" style="247" customWidth="1"/>
    <col min="15871" max="15871" width="12.28515625" style="247" customWidth="1"/>
    <col min="15872" max="15872" width="34.85546875" style="247" customWidth="1"/>
    <col min="15873" max="15873" width="8.42578125" style="247" customWidth="1"/>
    <col min="15874" max="15874" width="8.28515625" style="247" customWidth="1"/>
    <col min="15875" max="15875" width="9.42578125" style="247" customWidth="1"/>
    <col min="15876" max="15876" width="8.28515625" style="247" customWidth="1"/>
    <col min="15877" max="15879" width="6.42578125" style="247" customWidth="1"/>
    <col min="15880" max="15880" width="7.140625" style="247" customWidth="1"/>
    <col min="15881" max="15881" width="4.5703125" style="247" customWidth="1"/>
    <col min="15882" max="15882" width="6.7109375" style="247" customWidth="1"/>
    <col min="15883" max="15883" width="6.85546875" style="247" customWidth="1"/>
    <col min="15884" max="15884" width="6.28515625" style="247" customWidth="1"/>
    <col min="15885" max="15885" width="4" style="247" customWidth="1"/>
    <col min="15886" max="15886" width="7.28515625" style="247" customWidth="1"/>
    <col min="15887" max="15887" width="7.5703125" style="247" customWidth="1"/>
    <col min="15888" max="15888" width="6" style="247" customWidth="1"/>
    <col min="15889" max="15889" width="4.7109375" style="247" customWidth="1"/>
    <col min="15890" max="15890" width="5.42578125" style="247" customWidth="1"/>
    <col min="15891" max="15891" width="5.7109375" style="247" customWidth="1"/>
    <col min="15892" max="15892" width="5.85546875" style="247" customWidth="1"/>
    <col min="15893" max="15893" width="5.7109375" style="247" customWidth="1"/>
    <col min="15894" max="15904" width="0" style="247" hidden="1" customWidth="1"/>
    <col min="15905" max="15905" width="5.85546875" style="247" customWidth="1"/>
    <col min="15906" max="15906" width="5.7109375" style="247" customWidth="1"/>
    <col min="15907" max="15907" width="5" style="247" customWidth="1"/>
    <col min="15908" max="15908" width="4.140625" style="247" customWidth="1"/>
    <col min="15909" max="15909" width="5.85546875" style="247" customWidth="1"/>
    <col min="15910" max="15910" width="5.7109375" style="247" customWidth="1"/>
    <col min="15911" max="15911" width="4.7109375" style="247" customWidth="1"/>
    <col min="15912" max="15912" width="4.42578125" style="247" customWidth="1"/>
    <col min="15913" max="15916" width="0" style="247" hidden="1" customWidth="1"/>
    <col min="15917" max="15917" width="5.85546875" style="247" customWidth="1"/>
    <col min="15918" max="15918" width="5.42578125" style="247" customWidth="1"/>
    <col min="15919" max="15919" width="5.28515625" style="247" customWidth="1"/>
    <col min="15920" max="15920" width="4.85546875" style="247" customWidth="1"/>
    <col min="15921" max="15932" width="0" style="247" hidden="1" customWidth="1"/>
    <col min="15933" max="15933" width="5.85546875" style="247" customWidth="1"/>
    <col min="15934" max="15934" width="5.42578125" style="247" customWidth="1"/>
    <col min="15935" max="15935" width="5.140625" style="247" customWidth="1"/>
    <col min="15936" max="15936" width="4.140625" style="247" customWidth="1"/>
    <col min="15937" max="15937" width="6.140625" style="247" customWidth="1"/>
    <col min="15938" max="15939" width="5.5703125" style="247" customWidth="1"/>
    <col min="15940" max="15940" width="4.42578125" style="247" customWidth="1"/>
    <col min="15941" max="15952" width="0" style="247" hidden="1" customWidth="1"/>
    <col min="15953" max="15953" width="7.5703125" style="247" customWidth="1"/>
    <col min="15954" max="15954" width="6.42578125" style="247" customWidth="1"/>
    <col min="15955" max="15955" width="5.42578125" style="247" customWidth="1"/>
    <col min="15956" max="15956" width="5.140625" style="247" customWidth="1"/>
    <col min="15957" max="15957" width="5.7109375" style="247" customWidth="1"/>
    <col min="15958" max="15958" width="5.42578125" style="247" customWidth="1"/>
    <col min="15959" max="15959" width="4.5703125" style="247" customWidth="1"/>
    <col min="15960" max="15960" width="5.42578125" style="247" customWidth="1"/>
    <col min="15961" max="15963" width="5.85546875" style="247" customWidth="1"/>
    <col min="15964" max="15964" width="4.42578125" style="247" customWidth="1"/>
    <col min="15965" max="15979" width="0" style="247" hidden="1" customWidth="1"/>
    <col min="15980" max="15980" width="9.140625" style="247" customWidth="1"/>
    <col min="15981" max="16125" width="9.140625" style="247"/>
    <col min="16126" max="16126" width="3.140625" style="247" customWidth="1"/>
    <col min="16127" max="16127" width="12.28515625" style="247" customWidth="1"/>
    <col min="16128" max="16128" width="34.85546875" style="247" customWidth="1"/>
    <col min="16129" max="16129" width="8.42578125" style="247" customWidth="1"/>
    <col min="16130" max="16130" width="8.28515625" style="247" customWidth="1"/>
    <col min="16131" max="16131" width="9.42578125" style="247" customWidth="1"/>
    <col min="16132" max="16132" width="8.28515625" style="247" customWidth="1"/>
    <col min="16133" max="16135" width="6.42578125" style="247" customWidth="1"/>
    <col min="16136" max="16136" width="7.140625" style="247" customWidth="1"/>
    <col min="16137" max="16137" width="4.5703125" style="247" customWidth="1"/>
    <col min="16138" max="16138" width="6.7109375" style="247" customWidth="1"/>
    <col min="16139" max="16139" width="6.85546875" style="247" customWidth="1"/>
    <col min="16140" max="16140" width="6.28515625" style="247" customWidth="1"/>
    <col min="16141" max="16141" width="4" style="247" customWidth="1"/>
    <col min="16142" max="16142" width="7.28515625" style="247" customWidth="1"/>
    <col min="16143" max="16143" width="7.5703125" style="247" customWidth="1"/>
    <col min="16144" max="16144" width="6" style="247" customWidth="1"/>
    <col min="16145" max="16145" width="4.7109375" style="247" customWidth="1"/>
    <col min="16146" max="16146" width="5.42578125" style="247" customWidth="1"/>
    <col min="16147" max="16147" width="5.7109375" style="247" customWidth="1"/>
    <col min="16148" max="16148" width="5.85546875" style="247" customWidth="1"/>
    <col min="16149" max="16149" width="5.7109375" style="247" customWidth="1"/>
    <col min="16150" max="16160" width="0" style="247" hidden="1" customWidth="1"/>
    <col min="16161" max="16161" width="5.85546875" style="247" customWidth="1"/>
    <col min="16162" max="16162" width="5.7109375" style="247" customWidth="1"/>
    <col min="16163" max="16163" width="5" style="247" customWidth="1"/>
    <col min="16164" max="16164" width="4.140625" style="247" customWidth="1"/>
    <col min="16165" max="16165" width="5.85546875" style="247" customWidth="1"/>
    <col min="16166" max="16166" width="5.7109375" style="247" customWidth="1"/>
    <col min="16167" max="16167" width="4.7109375" style="247" customWidth="1"/>
    <col min="16168" max="16168" width="4.42578125" style="247" customWidth="1"/>
    <col min="16169" max="16172" width="0" style="247" hidden="1" customWidth="1"/>
    <col min="16173" max="16173" width="5.85546875" style="247" customWidth="1"/>
    <col min="16174" max="16174" width="5.42578125" style="247" customWidth="1"/>
    <col min="16175" max="16175" width="5.28515625" style="247" customWidth="1"/>
    <col min="16176" max="16176" width="4.85546875" style="247" customWidth="1"/>
    <col min="16177" max="16188" width="0" style="247" hidden="1" customWidth="1"/>
    <col min="16189" max="16189" width="5.85546875" style="247" customWidth="1"/>
    <col min="16190" max="16190" width="5.42578125" style="247" customWidth="1"/>
    <col min="16191" max="16191" width="5.140625" style="247" customWidth="1"/>
    <col min="16192" max="16192" width="4.140625" style="247" customWidth="1"/>
    <col min="16193" max="16193" width="6.140625" style="247" customWidth="1"/>
    <col min="16194" max="16195" width="5.5703125" style="247" customWidth="1"/>
    <col min="16196" max="16196" width="4.42578125" style="247" customWidth="1"/>
    <col min="16197" max="16208" width="0" style="247" hidden="1" customWidth="1"/>
    <col min="16209" max="16209" width="7.5703125" style="247" customWidth="1"/>
    <col min="16210" max="16210" width="6.42578125" style="247" customWidth="1"/>
    <col min="16211" max="16211" width="5.42578125" style="247" customWidth="1"/>
    <col min="16212" max="16212" width="5.140625" style="247" customWidth="1"/>
    <col min="16213" max="16213" width="5.7109375" style="247" customWidth="1"/>
    <col min="16214" max="16214" width="5.42578125" style="247" customWidth="1"/>
    <col min="16215" max="16215" width="4.5703125" style="247" customWidth="1"/>
    <col min="16216" max="16216" width="5.42578125" style="247" customWidth="1"/>
    <col min="16217" max="16219" width="5.85546875" style="247" customWidth="1"/>
    <col min="16220" max="16220" width="4.42578125" style="247" customWidth="1"/>
    <col min="16221" max="16235" width="0" style="247" hidden="1" customWidth="1"/>
    <col min="16236" max="16236" width="9.140625" style="247" customWidth="1"/>
    <col min="16237" max="16384" width="9.140625" style="247"/>
  </cols>
  <sheetData>
    <row r="1" spans="1:115" ht="15.75">
      <c r="A1" s="244"/>
      <c r="B1" s="274"/>
      <c r="C1" s="244" t="s">
        <v>432</v>
      </c>
      <c r="D1" s="245"/>
      <c r="E1" s="246" t="s">
        <v>514</v>
      </c>
      <c r="F1" s="274"/>
      <c r="G1" s="244"/>
      <c r="H1" s="244"/>
      <c r="I1" s="274"/>
      <c r="J1" s="274"/>
      <c r="K1" s="244"/>
      <c r="L1" s="244"/>
      <c r="M1" s="274"/>
      <c r="N1" s="274"/>
      <c r="O1" s="244"/>
      <c r="P1" s="244"/>
      <c r="Q1" s="274"/>
      <c r="R1" s="274"/>
      <c r="S1" s="244"/>
      <c r="T1" s="244"/>
      <c r="U1" s="274"/>
      <c r="V1" s="274"/>
      <c r="W1" s="244"/>
      <c r="X1" s="244"/>
      <c r="Y1" s="275"/>
      <c r="Z1" s="275"/>
      <c r="AA1" s="244"/>
      <c r="AB1" s="244"/>
      <c r="AC1" s="274"/>
      <c r="AD1" s="274"/>
      <c r="AE1" s="244"/>
      <c r="AF1" s="244"/>
      <c r="AG1" s="244"/>
      <c r="AH1" s="244"/>
      <c r="AI1" s="244"/>
      <c r="AJ1" s="274"/>
      <c r="AK1" s="274"/>
      <c r="AL1" s="244"/>
      <c r="AM1" s="244"/>
      <c r="AN1" s="274"/>
      <c r="AO1" s="274"/>
      <c r="AP1" s="244"/>
      <c r="AQ1" s="244"/>
      <c r="AR1" s="244"/>
      <c r="AS1" s="244"/>
      <c r="AT1" s="244"/>
      <c r="AU1" s="244"/>
      <c r="AV1" s="274"/>
      <c r="AW1" s="274"/>
      <c r="AX1" s="244"/>
      <c r="AY1" s="244"/>
      <c r="AZ1" s="244"/>
      <c r="BA1" s="244"/>
      <c r="BB1" s="244"/>
      <c r="BC1" s="244"/>
      <c r="BD1" s="274"/>
      <c r="BE1" s="274"/>
      <c r="BF1" s="244"/>
      <c r="BG1" s="244"/>
      <c r="BH1" s="274"/>
      <c r="BI1" s="274"/>
      <c r="BJ1" s="244"/>
      <c r="BK1" s="244"/>
      <c r="BL1" s="276"/>
      <c r="BM1" s="276"/>
      <c r="BN1" s="276"/>
      <c r="BO1" s="276"/>
      <c r="BP1" s="276"/>
      <c r="BQ1" s="276"/>
      <c r="BR1" s="276"/>
      <c r="BS1" s="276"/>
      <c r="BT1" s="276"/>
      <c r="BU1" s="416"/>
      <c r="BV1" s="416"/>
      <c r="BW1" s="416"/>
      <c r="BX1" s="416"/>
      <c r="BY1" s="416"/>
      <c r="BZ1" s="416"/>
      <c r="CA1" s="416"/>
      <c r="CB1" s="416"/>
      <c r="CC1" s="416"/>
      <c r="CD1" s="416"/>
      <c r="CE1" s="416"/>
      <c r="CF1" s="416"/>
      <c r="CG1" s="416"/>
      <c r="CH1" s="416"/>
      <c r="CI1" s="416"/>
      <c r="CJ1" s="416"/>
      <c r="CK1" s="416"/>
      <c r="CL1" s="416"/>
      <c r="CM1" s="416"/>
      <c r="CN1" s="416"/>
      <c r="CO1" s="416"/>
      <c r="CP1" s="416"/>
      <c r="CQ1" s="416"/>
      <c r="CR1" s="243"/>
      <c r="CS1" s="243"/>
      <c r="CT1" s="243"/>
      <c r="CU1" s="243"/>
      <c r="CV1" s="277"/>
      <c r="CW1" s="277"/>
      <c r="CX1" s="243"/>
      <c r="CY1" s="243"/>
      <c r="CZ1" s="277"/>
      <c r="DA1" s="277"/>
      <c r="DB1" s="243"/>
      <c r="DC1" s="243"/>
      <c r="DD1" s="252" t="s">
        <v>465</v>
      </c>
    </row>
    <row r="2" spans="1:115" s="327" customFormat="1" ht="10.5" customHeight="1">
      <c r="A2" s="408" t="s">
        <v>179</v>
      </c>
      <c r="B2" s="330"/>
      <c r="C2" s="418" t="s">
        <v>180</v>
      </c>
      <c r="D2" s="421" t="s">
        <v>181</v>
      </c>
      <c r="E2" s="422"/>
      <c r="F2" s="423"/>
      <c r="G2" s="427" t="s">
        <v>311</v>
      </c>
      <c r="H2" s="427" t="s">
        <v>312</v>
      </c>
      <c r="I2" s="322"/>
      <c r="J2" s="322"/>
      <c r="K2" s="323"/>
      <c r="L2" s="323"/>
      <c r="M2" s="322"/>
      <c r="N2" s="322"/>
      <c r="O2" s="323"/>
      <c r="P2" s="323"/>
      <c r="Q2" s="322"/>
      <c r="R2" s="322"/>
      <c r="S2" s="323"/>
      <c r="T2" s="323"/>
      <c r="U2" s="322"/>
      <c r="V2" s="322"/>
      <c r="W2" s="323"/>
      <c r="X2" s="323"/>
      <c r="Y2" s="322"/>
      <c r="Z2" s="322"/>
      <c r="AA2" s="323"/>
      <c r="AB2" s="323"/>
      <c r="AC2" s="322"/>
      <c r="AD2" s="322"/>
      <c r="AE2" s="323"/>
      <c r="AF2" s="323"/>
      <c r="AG2" s="323" t="s">
        <v>313</v>
      </c>
      <c r="AH2" s="323" t="s">
        <v>313</v>
      </c>
      <c r="AI2" s="323"/>
      <c r="AJ2" s="322"/>
      <c r="AK2" s="322"/>
      <c r="AL2" s="323"/>
      <c r="AM2" s="323"/>
      <c r="AN2" s="322"/>
      <c r="AO2" s="322"/>
      <c r="AP2" s="323"/>
      <c r="AQ2" s="323"/>
      <c r="AR2" s="323"/>
      <c r="AS2" s="323"/>
      <c r="AT2" s="323"/>
      <c r="AU2" s="323"/>
      <c r="AV2" s="322"/>
      <c r="AW2" s="322"/>
      <c r="AX2" s="323"/>
      <c r="AY2" s="323"/>
      <c r="AZ2" s="323"/>
      <c r="BA2" s="323"/>
      <c r="BB2" s="323"/>
      <c r="BC2" s="323"/>
      <c r="BD2" s="322"/>
      <c r="BE2" s="322"/>
      <c r="BF2" s="324"/>
      <c r="BG2" s="324"/>
      <c r="BH2" s="322"/>
      <c r="BI2" s="322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2"/>
      <c r="BY2" s="322"/>
      <c r="BZ2" s="323"/>
      <c r="CA2" s="324"/>
      <c r="CB2" s="324"/>
      <c r="CC2" s="324"/>
      <c r="CD2" s="324"/>
      <c r="CE2" s="324"/>
      <c r="CF2" s="322"/>
      <c r="CG2" s="322"/>
      <c r="CH2" s="324"/>
      <c r="CI2" s="324"/>
      <c r="CJ2" s="322"/>
      <c r="CK2" s="322"/>
      <c r="CL2" s="324"/>
      <c r="CM2" s="324"/>
      <c r="CN2" s="324"/>
      <c r="CO2" s="324"/>
      <c r="CP2" s="324"/>
      <c r="CQ2" s="324"/>
      <c r="CR2" s="325"/>
      <c r="CS2" s="325"/>
      <c r="CT2" s="325"/>
      <c r="CU2" s="325"/>
      <c r="CV2" s="326"/>
      <c r="CW2" s="326"/>
      <c r="CX2" s="325"/>
      <c r="CY2" s="325"/>
      <c r="CZ2" s="326"/>
      <c r="DA2" s="326"/>
      <c r="DB2" s="325"/>
      <c r="DC2" s="325"/>
      <c r="DD2" s="324"/>
      <c r="DE2" s="324"/>
      <c r="DF2" s="324"/>
      <c r="DG2" s="324"/>
      <c r="DH2" s="324"/>
      <c r="DI2" s="324"/>
      <c r="DJ2" s="324"/>
      <c r="DK2" s="324"/>
    </row>
    <row r="3" spans="1:115" s="327" customFormat="1" ht="48.75" customHeight="1">
      <c r="A3" s="417"/>
      <c r="B3" s="331"/>
      <c r="C3" s="419"/>
      <c r="D3" s="424"/>
      <c r="E3" s="425"/>
      <c r="F3" s="426"/>
      <c r="G3" s="428"/>
      <c r="H3" s="428"/>
      <c r="I3" s="410" t="s">
        <v>314</v>
      </c>
      <c r="J3" s="411"/>
      <c r="K3" s="408" t="s">
        <v>315</v>
      </c>
      <c r="L3" s="408" t="s">
        <v>312</v>
      </c>
      <c r="M3" s="410" t="s">
        <v>316</v>
      </c>
      <c r="N3" s="411"/>
      <c r="O3" s="408" t="s">
        <v>315</v>
      </c>
      <c r="P3" s="408" t="s">
        <v>312</v>
      </c>
      <c r="Q3" s="410" t="s">
        <v>317</v>
      </c>
      <c r="R3" s="411"/>
      <c r="S3" s="408" t="s">
        <v>315</v>
      </c>
      <c r="T3" s="408" t="s">
        <v>312</v>
      </c>
      <c r="U3" s="410" t="s">
        <v>318</v>
      </c>
      <c r="V3" s="411"/>
      <c r="W3" s="408" t="s">
        <v>319</v>
      </c>
      <c r="X3" s="408" t="s">
        <v>312</v>
      </c>
      <c r="Y3" s="410" t="s">
        <v>320</v>
      </c>
      <c r="Z3" s="411"/>
      <c r="AA3" s="408" t="s">
        <v>315</v>
      </c>
      <c r="AB3" s="408" t="s">
        <v>312</v>
      </c>
      <c r="AC3" s="410" t="s">
        <v>321</v>
      </c>
      <c r="AD3" s="411"/>
      <c r="AE3" s="408" t="s">
        <v>322</v>
      </c>
      <c r="AF3" s="408" t="s">
        <v>323</v>
      </c>
      <c r="AG3" s="410" t="s">
        <v>324</v>
      </c>
      <c r="AH3" s="411"/>
      <c r="AI3" s="408" t="s">
        <v>325</v>
      </c>
      <c r="AJ3" s="410" t="s">
        <v>326</v>
      </c>
      <c r="AK3" s="411"/>
      <c r="AL3" s="408" t="s">
        <v>322</v>
      </c>
      <c r="AM3" s="408" t="s">
        <v>312</v>
      </c>
      <c r="AN3" s="410" t="s">
        <v>327</v>
      </c>
      <c r="AO3" s="411"/>
      <c r="AP3" s="408" t="s">
        <v>315</v>
      </c>
      <c r="AQ3" s="408" t="s">
        <v>312</v>
      </c>
      <c r="AR3" s="410" t="s">
        <v>328</v>
      </c>
      <c r="AS3" s="411"/>
      <c r="AT3" s="408" t="s">
        <v>315</v>
      </c>
      <c r="AU3" s="408" t="s">
        <v>312</v>
      </c>
      <c r="AV3" s="410" t="s">
        <v>329</v>
      </c>
      <c r="AW3" s="411"/>
      <c r="AX3" s="408" t="s">
        <v>330</v>
      </c>
      <c r="AY3" s="408" t="s">
        <v>323</v>
      </c>
      <c r="AZ3" s="410" t="s">
        <v>331</v>
      </c>
      <c r="BA3" s="411"/>
      <c r="BB3" s="408" t="s">
        <v>330</v>
      </c>
      <c r="BC3" s="408" t="s">
        <v>323</v>
      </c>
      <c r="BD3" s="410" t="s">
        <v>332</v>
      </c>
      <c r="BE3" s="411"/>
      <c r="BF3" s="408" t="s">
        <v>330</v>
      </c>
      <c r="BG3" s="408" t="s">
        <v>323</v>
      </c>
      <c r="BH3" s="410" t="s">
        <v>333</v>
      </c>
      <c r="BI3" s="411"/>
      <c r="BJ3" s="408" t="s">
        <v>330</v>
      </c>
      <c r="BK3" s="408" t="s">
        <v>323</v>
      </c>
      <c r="BL3" s="410" t="s">
        <v>515</v>
      </c>
      <c r="BM3" s="411"/>
      <c r="BN3" s="408" t="s">
        <v>330</v>
      </c>
      <c r="BO3" s="408" t="s">
        <v>323</v>
      </c>
      <c r="BP3" s="410" t="s">
        <v>434</v>
      </c>
      <c r="BQ3" s="411"/>
      <c r="BR3" s="408" t="s">
        <v>330</v>
      </c>
      <c r="BS3" s="408" t="s">
        <v>323</v>
      </c>
      <c r="BT3" s="410" t="s">
        <v>334</v>
      </c>
      <c r="BU3" s="411"/>
      <c r="BV3" s="408" t="s">
        <v>330</v>
      </c>
      <c r="BW3" s="408" t="s">
        <v>323</v>
      </c>
      <c r="BX3" s="410" t="s">
        <v>335</v>
      </c>
      <c r="BY3" s="411"/>
      <c r="BZ3" s="408" t="s">
        <v>330</v>
      </c>
      <c r="CA3" s="408" t="s">
        <v>323</v>
      </c>
      <c r="CB3" s="410" t="s">
        <v>336</v>
      </c>
      <c r="CC3" s="411"/>
      <c r="CD3" s="408" t="s">
        <v>330</v>
      </c>
      <c r="CE3" s="408" t="s">
        <v>323</v>
      </c>
      <c r="CF3" s="410" t="s">
        <v>337</v>
      </c>
      <c r="CG3" s="411"/>
      <c r="CH3" s="408" t="s">
        <v>330</v>
      </c>
      <c r="CI3" s="408" t="s">
        <v>323</v>
      </c>
      <c r="CJ3" s="410" t="s">
        <v>338</v>
      </c>
      <c r="CK3" s="411"/>
      <c r="CL3" s="408" t="s">
        <v>330</v>
      </c>
      <c r="CM3" s="408" t="s">
        <v>323</v>
      </c>
      <c r="CN3" s="410" t="s">
        <v>339</v>
      </c>
      <c r="CO3" s="411"/>
      <c r="CP3" s="408" t="s">
        <v>330</v>
      </c>
      <c r="CQ3" s="408" t="s">
        <v>323</v>
      </c>
      <c r="CR3" s="414" t="s">
        <v>413</v>
      </c>
      <c r="CS3" s="415"/>
      <c r="CT3" s="412" t="s">
        <v>330</v>
      </c>
      <c r="CU3" s="412" t="s">
        <v>323</v>
      </c>
      <c r="CV3" s="414" t="s">
        <v>414</v>
      </c>
      <c r="CW3" s="415"/>
      <c r="CX3" s="412" t="s">
        <v>330</v>
      </c>
      <c r="CY3" s="412" t="s">
        <v>323</v>
      </c>
      <c r="CZ3" s="414" t="s">
        <v>415</v>
      </c>
      <c r="DA3" s="415"/>
      <c r="DB3" s="412" t="s">
        <v>330</v>
      </c>
      <c r="DC3" s="412" t="s">
        <v>323</v>
      </c>
      <c r="DD3" s="410" t="s">
        <v>331</v>
      </c>
      <c r="DE3" s="411"/>
      <c r="DF3" s="408" t="s">
        <v>330</v>
      </c>
      <c r="DG3" s="408" t="s">
        <v>323</v>
      </c>
      <c r="DH3" s="410" t="s">
        <v>516</v>
      </c>
      <c r="DI3" s="411"/>
      <c r="DJ3" s="408" t="s">
        <v>330</v>
      </c>
      <c r="DK3" s="408" t="s">
        <v>323</v>
      </c>
    </row>
    <row r="4" spans="1:115" s="327" customFormat="1" ht="27" customHeight="1">
      <c r="A4" s="409"/>
      <c r="B4" s="332" t="s">
        <v>474</v>
      </c>
      <c r="C4" s="420"/>
      <c r="D4" s="328" t="s">
        <v>477</v>
      </c>
      <c r="E4" s="328" t="s">
        <v>511</v>
      </c>
      <c r="F4" s="329" t="s">
        <v>528</v>
      </c>
      <c r="G4" s="429"/>
      <c r="H4" s="429"/>
      <c r="I4" s="328" t="s">
        <v>511</v>
      </c>
      <c r="J4" s="329" t="s">
        <v>517</v>
      </c>
      <c r="K4" s="409"/>
      <c r="L4" s="409"/>
      <c r="M4" s="328" t="s">
        <v>511</v>
      </c>
      <c r="N4" s="329" t="s">
        <v>517</v>
      </c>
      <c r="O4" s="409"/>
      <c r="P4" s="409"/>
      <c r="Q4" s="328" t="s">
        <v>511</v>
      </c>
      <c r="R4" s="329" t="s">
        <v>517</v>
      </c>
      <c r="S4" s="409"/>
      <c r="T4" s="409"/>
      <c r="U4" s="328" t="s">
        <v>511</v>
      </c>
      <c r="V4" s="329" t="s">
        <v>517</v>
      </c>
      <c r="W4" s="409"/>
      <c r="X4" s="409"/>
      <c r="Y4" s="328" t="s">
        <v>341</v>
      </c>
      <c r="Z4" s="328" t="s">
        <v>342</v>
      </c>
      <c r="AA4" s="409"/>
      <c r="AB4" s="409"/>
      <c r="AC4" s="328" t="s">
        <v>343</v>
      </c>
      <c r="AD4" s="328" t="s">
        <v>342</v>
      </c>
      <c r="AE4" s="409"/>
      <c r="AF4" s="409"/>
      <c r="AG4" s="328" t="s">
        <v>341</v>
      </c>
      <c r="AH4" s="328" t="s">
        <v>342</v>
      </c>
      <c r="AI4" s="409"/>
      <c r="AJ4" s="328" t="s">
        <v>511</v>
      </c>
      <c r="AK4" s="329" t="s">
        <v>517</v>
      </c>
      <c r="AL4" s="409"/>
      <c r="AM4" s="409"/>
      <c r="AN4" s="328" t="s">
        <v>511</v>
      </c>
      <c r="AO4" s="329" t="s">
        <v>517</v>
      </c>
      <c r="AP4" s="409"/>
      <c r="AQ4" s="409"/>
      <c r="AR4" s="328" t="s">
        <v>511</v>
      </c>
      <c r="AS4" s="329" t="s">
        <v>517</v>
      </c>
      <c r="AT4" s="409"/>
      <c r="AU4" s="409"/>
      <c r="AV4" s="328" t="s">
        <v>511</v>
      </c>
      <c r="AW4" s="329" t="s">
        <v>517</v>
      </c>
      <c r="AX4" s="409"/>
      <c r="AY4" s="409"/>
      <c r="AZ4" s="328" t="s">
        <v>437</v>
      </c>
      <c r="BA4" s="328" t="s">
        <v>438</v>
      </c>
      <c r="BB4" s="409"/>
      <c r="BC4" s="409"/>
      <c r="BD4" s="328" t="s">
        <v>341</v>
      </c>
      <c r="BE4" s="328" t="s">
        <v>342</v>
      </c>
      <c r="BF4" s="409"/>
      <c r="BG4" s="409"/>
      <c r="BH4" s="328" t="s">
        <v>341</v>
      </c>
      <c r="BI4" s="328" t="s">
        <v>342</v>
      </c>
      <c r="BJ4" s="409"/>
      <c r="BK4" s="409"/>
      <c r="BL4" s="328" t="s">
        <v>511</v>
      </c>
      <c r="BM4" s="329" t="s">
        <v>517</v>
      </c>
      <c r="BN4" s="409"/>
      <c r="BO4" s="409"/>
      <c r="BP4" s="328" t="s">
        <v>477</v>
      </c>
      <c r="BQ4" s="329" t="s">
        <v>518</v>
      </c>
      <c r="BR4" s="409"/>
      <c r="BS4" s="409"/>
      <c r="BT4" s="328" t="s">
        <v>435</v>
      </c>
      <c r="BU4" s="329" t="s">
        <v>439</v>
      </c>
      <c r="BV4" s="409"/>
      <c r="BW4" s="409"/>
      <c r="BX4" s="328" t="s">
        <v>341</v>
      </c>
      <c r="BY4" s="328" t="s">
        <v>342</v>
      </c>
      <c r="BZ4" s="409"/>
      <c r="CA4" s="409"/>
      <c r="CB4" s="328" t="s">
        <v>341</v>
      </c>
      <c r="CC4" s="328" t="s">
        <v>344</v>
      </c>
      <c r="CD4" s="409"/>
      <c r="CE4" s="409"/>
      <c r="CF4" s="328" t="s">
        <v>511</v>
      </c>
      <c r="CG4" s="329" t="s">
        <v>517</v>
      </c>
      <c r="CH4" s="409"/>
      <c r="CI4" s="409"/>
      <c r="CJ4" s="328" t="s">
        <v>511</v>
      </c>
      <c r="CK4" s="329" t="s">
        <v>517</v>
      </c>
      <c r="CL4" s="409"/>
      <c r="CM4" s="409"/>
      <c r="CN4" s="328" t="s">
        <v>511</v>
      </c>
      <c r="CO4" s="329" t="s">
        <v>517</v>
      </c>
      <c r="CP4" s="409"/>
      <c r="CQ4" s="409"/>
      <c r="CR4" s="270" t="s">
        <v>341</v>
      </c>
      <c r="CS4" s="270" t="s">
        <v>342</v>
      </c>
      <c r="CT4" s="413"/>
      <c r="CU4" s="413"/>
      <c r="CV4" s="270" t="s">
        <v>341</v>
      </c>
      <c r="CW4" s="270" t="s">
        <v>416</v>
      </c>
      <c r="CX4" s="413"/>
      <c r="CY4" s="413"/>
      <c r="CZ4" s="270" t="s">
        <v>341</v>
      </c>
      <c r="DA4" s="270" t="s">
        <v>342</v>
      </c>
      <c r="DB4" s="413"/>
      <c r="DC4" s="413"/>
      <c r="DD4" s="328" t="s">
        <v>477</v>
      </c>
      <c r="DE4" s="329" t="s">
        <v>518</v>
      </c>
      <c r="DF4" s="409"/>
      <c r="DG4" s="409"/>
      <c r="DH4" s="328" t="s">
        <v>511</v>
      </c>
      <c r="DI4" s="329" t="s">
        <v>517</v>
      </c>
      <c r="DJ4" s="409"/>
      <c r="DK4" s="409"/>
    </row>
    <row r="5" spans="1:115" s="252" customFormat="1" ht="15" customHeight="1">
      <c r="A5" s="248" t="s">
        <v>182</v>
      </c>
      <c r="B5" s="333"/>
      <c r="C5" s="249" t="s">
        <v>183</v>
      </c>
      <c r="D5" s="250">
        <f>SUM(D6:D18)</f>
        <v>0</v>
      </c>
      <c r="E5" s="251">
        <f>SUM(E6:E18)</f>
        <v>0.66351000000000004</v>
      </c>
      <c r="F5" s="251">
        <f>SUM(F6:F18)</f>
        <v>0</v>
      </c>
      <c r="G5" s="283">
        <f>F5-E5</f>
        <v>-0.66351000000000004</v>
      </c>
      <c r="H5" s="284">
        <v>0</v>
      </c>
      <c r="I5" s="251">
        <f t="shared" ref="I5:AD5" si="0">SUM(I6:I18)</f>
        <v>0</v>
      </c>
      <c r="J5" s="251">
        <f t="shared" si="0"/>
        <v>0</v>
      </c>
      <c r="K5" s="283">
        <f t="shared" si="0"/>
        <v>0</v>
      </c>
      <c r="L5" s="283">
        <v>0</v>
      </c>
      <c r="M5" s="251">
        <f t="shared" si="0"/>
        <v>0</v>
      </c>
      <c r="N5" s="251">
        <f t="shared" si="0"/>
        <v>0</v>
      </c>
      <c r="O5" s="283">
        <f t="shared" si="0"/>
        <v>0</v>
      </c>
      <c r="P5" s="283">
        <f t="shared" si="0"/>
        <v>0</v>
      </c>
      <c r="Q5" s="251">
        <f t="shared" si="0"/>
        <v>0</v>
      </c>
      <c r="R5" s="251">
        <f t="shared" si="0"/>
        <v>0</v>
      </c>
      <c r="S5" s="283">
        <f t="shared" si="0"/>
        <v>0</v>
      </c>
      <c r="T5" s="283">
        <f t="shared" si="0"/>
        <v>0</v>
      </c>
      <c r="U5" s="251">
        <f t="shared" si="0"/>
        <v>0.66351000000000004</v>
      </c>
      <c r="V5" s="251">
        <f t="shared" si="0"/>
        <v>0</v>
      </c>
      <c r="W5" s="283">
        <f t="shared" si="0"/>
        <v>0</v>
      </c>
      <c r="X5" s="283">
        <f t="shared" si="0"/>
        <v>0</v>
      </c>
      <c r="Y5" s="251">
        <f t="shared" si="0"/>
        <v>0</v>
      </c>
      <c r="Z5" s="251">
        <f t="shared" si="0"/>
        <v>0</v>
      </c>
      <c r="AA5" s="283">
        <f t="shared" si="0"/>
        <v>0</v>
      </c>
      <c r="AB5" s="283">
        <f t="shared" si="0"/>
        <v>0</v>
      </c>
      <c r="AC5" s="251">
        <f t="shared" si="0"/>
        <v>0</v>
      </c>
      <c r="AD5" s="251">
        <f t="shared" si="0"/>
        <v>0</v>
      </c>
      <c r="AE5" s="283">
        <f>AD5-AC5</f>
        <v>0</v>
      </c>
      <c r="AF5" s="283"/>
      <c r="AG5" s="251">
        <f t="shared" ref="AG5:AS5" si="1">SUM(AG6:AG18)</f>
        <v>0</v>
      </c>
      <c r="AH5" s="251">
        <f t="shared" si="1"/>
        <v>0</v>
      </c>
      <c r="AI5" s="283">
        <f t="shared" si="1"/>
        <v>0</v>
      </c>
      <c r="AJ5" s="251">
        <f t="shared" si="1"/>
        <v>0</v>
      </c>
      <c r="AK5" s="251">
        <f t="shared" si="1"/>
        <v>0</v>
      </c>
      <c r="AL5" s="283">
        <f t="shared" si="1"/>
        <v>0</v>
      </c>
      <c r="AM5" s="283">
        <f t="shared" si="1"/>
        <v>0</v>
      </c>
      <c r="AN5" s="251">
        <f t="shared" si="1"/>
        <v>0</v>
      </c>
      <c r="AO5" s="251">
        <f t="shared" si="1"/>
        <v>0</v>
      </c>
      <c r="AP5" s="283">
        <f t="shared" si="1"/>
        <v>0</v>
      </c>
      <c r="AQ5" s="283">
        <f t="shared" si="1"/>
        <v>0</v>
      </c>
      <c r="AR5" s="283">
        <f t="shared" si="1"/>
        <v>0</v>
      </c>
      <c r="AS5" s="283">
        <f t="shared" si="1"/>
        <v>0</v>
      </c>
      <c r="AT5" s="283">
        <f>AS5-AR5</f>
        <v>0</v>
      </c>
      <c r="AU5" s="283"/>
      <c r="AV5" s="251">
        <f t="shared" ref="AV5:CO5" si="2">SUM(AV6:AV18)</f>
        <v>0</v>
      </c>
      <c r="AW5" s="251">
        <f t="shared" si="2"/>
        <v>0</v>
      </c>
      <c r="AX5" s="283">
        <f t="shared" si="2"/>
        <v>0</v>
      </c>
      <c r="AY5" s="283">
        <f t="shared" si="2"/>
        <v>0</v>
      </c>
      <c r="AZ5" s="251">
        <f t="shared" si="2"/>
        <v>0</v>
      </c>
      <c r="BA5" s="251">
        <f t="shared" si="2"/>
        <v>0</v>
      </c>
      <c r="BB5" s="283">
        <f t="shared" si="2"/>
        <v>0</v>
      </c>
      <c r="BC5" s="283">
        <f t="shared" si="2"/>
        <v>0</v>
      </c>
      <c r="BD5" s="251">
        <f t="shared" si="2"/>
        <v>0</v>
      </c>
      <c r="BE5" s="251">
        <f t="shared" si="2"/>
        <v>0</v>
      </c>
      <c r="BF5" s="283">
        <f t="shared" si="2"/>
        <v>0</v>
      </c>
      <c r="BG5" s="283">
        <f t="shared" si="2"/>
        <v>0</v>
      </c>
      <c r="BH5" s="251">
        <f t="shared" si="2"/>
        <v>0</v>
      </c>
      <c r="BI5" s="251">
        <f t="shared" si="2"/>
        <v>0</v>
      </c>
      <c r="BJ5" s="283">
        <f t="shared" si="2"/>
        <v>0</v>
      </c>
      <c r="BK5" s="283">
        <f t="shared" si="2"/>
        <v>0</v>
      </c>
      <c r="BL5" s="251">
        <f t="shared" si="2"/>
        <v>0</v>
      </c>
      <c r="BM5" s="251">
        <f t="shared" si="2"/>
        <v>0</v>
      </c>
      <c r="BN5" s="283">
        <f t="shared" si="2"/>
        <v>0</v>
      </c>
      <c r="BO5" s="283">
        <f t="shared" si="2"/>
        <v>0</v>
      </c>
      <c r="BP5" s="251">
        <f>SUM(BP6:BP18)</f>
        <v>0</v>
      </c>
      <c r="BQ5" s="251">
        <f>SUM(BQ6:BQ18)</f>
        <v>0</v>
      </c>
      <c r="BR5" s="283">
        <f>SUM(BR6:BR18)</f>
        <v>0</v>
      </c>
      <c r="BS5" s="283">
        <f>SUM(BS6:BS18)</f>
        <v>0</v>
      </c>
      <c r="BT5" s="251">
        <f t="shared" si="2"/>
        <v>0</v>
      </c>
      <c r="BU5" s="251">
        <f t="shared" si="2"/>
        <v>0</v>
      </c>
      <c r="BV5" s="283">
        <f t="shared" si="2"/>
        <v>0</v>
      </c>
      <c r="BW5" s="283">
        <f t="shared" si="2"/>
        <v>0</v>
      </c>
      <c r="BX5" s="251">
        <f t="shared" si="2"/>
        <v>0</v>
      </c>
      <c r="BY5" s="251">
        <f t="shared" si="2"/>
        <v>0</v>
      </c>
      <c r="BZ5" s="283">
        <f t="shared" si="2"/>
        <v>0</v>
      </c>
      <c r="CA5" s="283">
        <f t="shared" si="2"/>
        <v>0</v>
      </c>
      <c r="CB5" s="251">
        <f>SUM(CB6:CB18)</f>
        <v>0</v>
      </c>
      <c r="CC5" s="251">
        <f>SUM(CC6:CC18)</f>
        <v>0</v>
      </c>
      <c r="CD5" s="283">
        <f>SUM(CD6:CD18)</f>
        <v>0</v>
      </c>
      <c r="CE5" s="283">
        <f>SUM(CE6:CE18)</f>
        <v>0</v>
      </c>
      <c r="CF5" s="251">
        <f t="shared" si="2"/>
        <v>0</v>
      </c>
      <c r="CG5" s="251">
        <f t="shared" si="2"/>
        <v>0</v>
      </c>
      <c r="CH5" s="283">
        <f t="shared" si="2"/>
        <v>0</v>
      </c>
      <c r="CI5" s="283">
        <f t="shared" si="2"/>
        <v>0</v>
      </c>
      <c r="CJ5" s="251">
        <f t="shared" si="2"/>
        <v>0</v>
      </c>
      <c r="CK5" s="251">
        <f t="shared" si="2"/>
        <v>0</v>
      </c>
      <c r="CL5" s="283">
        <f t="shared" si="2"/>
        <v>0</v>
      </c>
      <c r="CM5" s="285"/>
      <c r="CN5" s="285">
        <f t="shared" si="2"/>
        <v>0</v>
      </c>
      <c r="CO5" s="285">
        <f t="shared" si="2"/>
        <v>0</v>
      </c>
      <c r="CP5" s="285">
        <f>CO5-CN5</f>
        <v>0</v>
      </c>
      <c r="CQ5" s="285"/>
      <c r="CR5" s="280">
        <f>SUM(CR6:CR18)</f>
        <v>0</v>
      </c>
      <c r="CS5" s="280">
        <f>SUM(CS6:CS18)</f>
        <v>0</v>
      </c>
      <c r="CT5" s="286">
        <f>CS5-CR5</f>
        <v>0</v>
      </c>
      <c r="CU5" s="287"/>
      <c r="CV5" s="288">
        <f t="shared" ref="CV5:DE5" si="3">SUM(CV6:CV18)</f>
        <v>0</v>
      </c>
      <c r="CW5" s="288">
        <f t="shared" si="3"/>
        <v>0</v>
      </c>
      <c r="CX5" s="280">
        <f t="shared" si="3"/>
        <v>0</v>
      </c>
      <c r="CY5" s="280">
        <f t="shared" si="3"/>
        <v>0</v>
      </c>
      <c r="CZ5" s="288">
        <f t="shared" si="3"/>
        <v>0</v>
      </c>
      <c r="DA5" s="288">
        <f t="shared" si="3"/>
        <v>0</v>
      </c>
      <c r="DB5" s="280">
        <f t="shared" si="3"/>
        <v>0</v>
      </c>
      <c r="DC5" s="280">
        <f t="shared" si="3"/>
        <v>0</v>
      </c>
      <c r="DD5" s="285">
        <f t="shared" si="3"/>
        <v>0</v>
      </c>
      <c r="DE5" s="285">
        <f t="shared" si="3"/>
        <v>0</v>
      </c>
      <c r="DF5" s="285">
        <f>DE5-DD5</f>
        <v>0</v>
      </c>
      <c r="DG5" s="285"/>
      <c r="DH5" s="285">
        <f t="shared" ref="DH5:DI5" si="4">SUM(DH6:DH18)</f>
        <v>0</v>
      </c>
      <c r="DI5" s="285">
        <f t="shared" si="4"/>
        <v>0</v>
      </c>
      <c r="DJ5" s="285">
        <f>DI5-DH5</f>
        <v>0</v>
      </c>
      <c r="DK5" s="285"/>
    </row>
    <row r="6" spans="1:115" ht="12" hidden="1" customHeight="1">
      <c r="A6" s="253"/>
      <c r="B6" s="289"/>
      <c r="C6" s="253" t="s">
        <v>184</v>
      </c>
      <c r="D6" s="289"/>
      <c r="E6" s="272">
        <f t="shared" ref="E6:E17" si="5">I6+M6+Q6+U6+Y6+AJ6+AN6+AR6+AV6+BD6+BH6+BX6+CF6+CJ6+CN6+CR6+CV6+CZ6+AZ6+BL6+BT6</f>
        <v>0</v>
      </c>
      <c r="F6" s="272">
        <f>J6+N6+R6+V6+Z6+AK6+AO6+AS6+AW6+BE6+BI6+BY6+CG6+CK6+CO6+CS6+CW6+DA6+BM6+BU6</f>
        <v>0</v>
      </c>
      <c r="G6" s="290">
        <f t="shared" ref="G6:G35" si="6">F6-E6</f>
        <v>0</v>
      </c>
      <c r="H6" s="290"/>
      <c r="I6" s="272"/>
      <c r="J6" s="272"/>
      <c r="K6" s="291">
        <f>J6-I6</f>
        <v>0</v>
      </c>
      <c r="L6" s="291"/>
      <c r="M6" s="272"/>
      <c r="N6" s="272"/>
      <c r="O6" s="291">
        <f>N6-M6</f>
        <v>0</v>
      </c>
      <c r="P6" s="291"/>
      <c r="Q6" s="272"/>
      <c r="R6" s="272"/>
      <c r="S6" s="291">
        <f>R6-Q6</f>
        <v>0</v>
      </c>
      <c r="T6" s="291"/>
      <c r="U6" s="272"/>
      <c r="V6" s="272"/>
      <c r="W6" s="291">
        <f>V6-U6</f>
        <v>0</v>
      </c>
      <c r="X6" s="291"/>
      <c r="Y6" s="272">
        <f t="shared" ref="Y6:Z42" si="7">AC6</f>
        <v>0</v>
      </c>
      <c r="Z6" s="272">
        <f t="shared" si="7"/>
        <v>0</v>
      </c>
      <c r="AA6" s="291">
        <f>Z6-Y6</f>
        <v>0</v>
      </c>
      <c r="AB6" s="291"/>
      <c r="AC6" s="272"/>
      <c r="AD6" s="272"/>
      <c r="AE6" s="291">
        <f>AD6-AC6</f>
        <v>0</v>
      </c>
      <c r="AF6" s="291"/>
      <c r="AG6" s="272"/>
      <c r="AH6" s="272"/>
      <c r="AI6" s="291">
        <f>AH6-AG6</f>
        <v>0</v>
      </c>
      <c r="AJ6" s="272"/>
      <c r="AK6" s="272"/>
      <c r="AL6" s="291">
        <f>AK6-AJ6</f>
        <v>0</v>
      </c>
      <c r="AM6" s="291"/>
      <c r="AN6" s="272"/>
      <c r="AO6" s="272"/>
      <c r="AP6" s="291">
        <f>AO6-AN6</f>
        <v>0</v>
      </c>
      <c r="AQ6" s="291"/>
      <c r="AR6" s="291"/>
      <c r="AS6" s="291"/>
      <c r="AT6" s="291">
        <f>AS6-AR6</f>
        <v>0</v>
      </c>
      <c r="AU6" s="291"/>
      <c r="AV6" s="272"/>
      <c r="AW6" s="272"/>
      <c r="AX6" s="291">
        <f>AW6-AV6</f>
        <v>0</v>
      </c>
      <c r="AY6" s="291"/>
      <c r="AZ6" s="272"/>
      <c r="BA6" s="272"/>
      <c r="BB6" s="291">
        <f>BA6-AZ6</f>
        <v>0</v>
      </c>
      <c r="BC6" s="291"/>
      <c r="BD6" s="272"/>
      <c r="BE6" s="272"/>
      <c r="BF6" s="291">
        <f>BE6-BD6</f>
        <v>0</v>
      </c>
      <c r="BG6" s="291"/>
      <c r="BH6" s="272"/>
      <c r="BI6" s="272"/>
      <c r="BJ6" s="291">
        <f>BI6-BH6</f>
        <v>0</v>
      </c>
      <c r="BK6" s="291"/>
      <c r="BL6" s="272"/>
      <c r="BM6" s="272"/>
      <c r="BN6" s="291">
        <f>BM6-BL6</f>
        <v>0</v>
      </c>
      <c r="BO6" s="291"/>
      <c r="BP6" s="272"/>
      <c r="BQ6" s="272"/>
      <c r="BR6" s="291">
        <f>BQ6-BP6</f>
        <v>0</v>
      </c>
      <c r="BS6" s="291"/>
      <c r="BT6" s="272"/>
      <c r="BU6" s="272"/>
      <c r="BV6" s="291">
        <f>BU6-BT6</f>
        <v>0</v>
      </c>
      <c r="BW6" s="291"/>
      <c r="BX6" s="272"/>
      <c r="BY6" s="272"/>
      <c r="BZ6" s="291">
        <f>BY6-BX6</f>
        <v>0</v>
      </c>
      <c r="CA6" s="291"/>
      <c r="CB6" s="272"/>
      <c r="CC6" s="272"/>
      <c r="CD6" s="291">
        <f>CC6-CB6</f>
        <v>0</v>
      </c>
      <c r="CE6" s="291"/>
      <c r="CF6" s="272"/>
      <c r="CG6" s="272"/>
      <c r="CH6" s="291">
        <f>CG6-CF6</f>
        <v>0</v>
      </c>
      <c r="CI6" s="291"/>
      <c r="CJ6" s="272"/>
      <c r="CK6" s="272"/>
      <c r="CL6" s="291">
        <f>CK6-CJ6</f>
        <v>0</v>
      </c>
      <c r="CM6" s="285"/>
      <c r="CN6" s="292"/>
      <c r="CO6" s="292"/>
      <c r="CP6" s="292">
        <f>CO6-CN6</f>
        <v>0</v>
      </c>
      <c r="CQ6" s="292"/>
      <c r="CR6" s="293"/>
      <c r="CS6" s="293"/>
      <c r="CT6" s="294">
        <f>CS6-CR6</f>
        <v>0</v>
      </c>
      <c r="CU6" s="295"/>
      <c r="CV6" s="234"/>
      <c r="CW6" s="234"/>
      <c r="CX6" s="294">
        <f>CW6-CV6</f>
        <v>0</v>
      </c>
      <c r="CY6" s="295"/>
      <c r="CZ6" s="234"/>
      <c r="DA6" s="234"/>
      <c r="DB6" s="294">
        <f>DA6-CZ6</f>
        <v>0</v>
      </c>
      <c r="DC6" s="295"/>
      <c r="DD6" s="292"/>
      <c r="DE6" s="292"/>
      <c r="DF6" s="292">
        <f>DE6-DD6</f>
        <v>0</v>
      </c>
      <c r="DG6" s="292"/>
      <c r="DH6" s="292"/>
      <c r="DI6" s="292"/>
      <c r="DJ6" s="292">
        <f>DI6-DH6</f>
        <v>0</v>
      </c>
      <c r="DK6" s="292"/>
    </row>
    <row r="7" spans="1:115" ht="16.5" hidden="1" customHeight="1">
      <c r="A7" s="253"/>
      <c r="B7" s="289"/>
      <c r="C7" s="253" t="s">
        <v>185</v>
      </c>
      <c r="D7" s="254"/>
      <c r="E7" s="237">
        <f t="shared" si="5"/>
        <v>0</v>
      </c>
      <c r="F7" s="237">
        <f>J7+N7+R7+V7+Z7+AK7+AO7+AS7+AW7+BE7+BI7+BY7+CG7+CK7+CO7+CS7+CW7+DA7+BM7+BU7</f>
        <v>0</v>
      </c>
      <c r="G7" s="296">
        <f t="shared" si="6"/>
        <v>0</v>
      </c>
      <c r="H7" s="296"/>
      <c r="I7" s="237"/>
      <c r="J7" s="237"/>
      <c r="K7" s="297">
        <f>J7-I7</f>
        <v>0</v>
      </c>
      <c r="L7" s="297"/>
      <c r="M7" s="237"/>
      <c r="N7" s="237"/>
      <c r="O7" s="297">
        <f>N7-M7</f>
        <v>0</v>
      </c>
      <c r="P7" s="297"/>
      <c r="Q7" s="237"/>
      <c r="R7" s="237"/>
      <c r="S7" s="297">
        <f>R7-Q7</f>
        <v>0</v>
      </c>
      <c r="T7" s="297"/>
      <c r="U7" s="237"/>
      <c r="V7" s="237"/>
      <c r="W7" s="297">
        <f>V7-U7</f>
        <v>0</v>
      </c>
      <c r="X7" s="297"/>
      <c r="Y7" s="237">
        <f t="shared" si="7"/>
        <v>0</v>
      </c>
      <c r="Z7" s="237">
        <f t="shared" si="7"/>
        <v>0</v>
      </c>
      <c r="AA7" s="297">
        <f>Z7-Y7</f>
        <v>0</v>
      </c>
      <c r="AB7" s="297"/>
      <c r="AC7" s="237"/>
      <c r="AD7" s="237"/>
      <c r="AE7" s="297">
        <f>AD7-AC7</f>
        <v>0</v>
      </c>
      <c r="AF7" s="297"/>
      <c r="AG7" s="237"/>
      <c r="AH7" s="237"/>
      <c r="AI7" s="297">
        <f>AH7-AG7</f>
        <v>0</v>
      </c>
      <c r="AJ7" s="237"/>
      <c r="AK7" s="237"/>
      <c r="AL7" s="297">
        <f>AK7-AJ7</f>
        <v>0</v>
      </c>
      <c r="AM7" s="297"/>
      <c r="AN7" s="237"/>
      <c r="AO7" s="237"/>
      <c r="AP7" s="297">
        <f>AO7-AN7</f>
        <v>0</v>
      </c>
      <c r="AQ7" s="297"/>
      <c r="AR7" s="297"/>
      <c r="AS7" s="297"/>
      <c r="AT7" s="297">
        <f>AS7-AR7</f>
        <v>0</v>
      </c>
      <c r="AU7" s="297"/>
      <c r="AV7" s="237"/>
      <c r="AW7" s="237"/>
      <c r="AX7" s="297">
        <f>AW7-AV7</f>
        <v>0</v>
      </c>
      <c r="AY7" s="297"/>
      <c r="AZ7" s="237"/>
      <c r="BA7" s="237"/>
      <c r="BB7" s="297">
        <f>BA7-AZ7</f>
        <v>0</v>
      </c>
      <c r="BC7" s="297"/>
      <c r="BD7" s="237"/>
      <c r="BE7" s="237"/>
      <c r="BF7" s="297">
        <f>BE7-BD7</f>
        <v>0</v>
      </c>
      <c r="BG7" s="297"/>
      <c r="BH7" s="237"/>
      <c r="BI7" s="237"/>
      <c r="BJ7" s="297">
        <f>BI7-BH7</f>
        <v>0</v>
      </c>
      <c r="BK7" s="297"/>
      <c r="BL7" s="237"/>
      <c r="BM7" s="237"/>
      <c r="BN7" s="297">
        <f>BM7-BL7</f>
        <v>0</v>
      </c>
      <c r="BO7" s="297"/>
      <c r="BP7" s="237"/>
      <c r="BQ7" s="237"/>
      <c r="BR7" s="297">
        <f>BQ7-BP7</f>
        <v>0</v>
      </c>
      <c r="BS7" s="297"/>
      <c r="BT7" s="237"/>
      <c r="BU7" s="237"/>
      <c r="BV7" s="297">
        <f>BU7-BT7</f>
        <v>0</v>
      </c>
      <c r="BW7" s="297"/>
      <c r="BX7" s="237"/>
      <c r="BY7" s="237"/>
      <c r="BZ7" s="297">
        <f>BY7-BX7</f>
        <v>0</v>
      </c>
      <c r="CA7" s="297"/>
      <c r="CB7" s="237"/>
      <c r="CC7" s="237"/>
      <c r="CD7" s="297">
        <f>CC7-CB7</f>
        <v>0</v>
      </c>
      <c r="CE7" s="297"/>
      <c r="CF7" s="237"/>
      <c r="CG7" s="237"/>
      <c r="CH7" s="297">
        <f>CG7-CF7</f>
        <v>0</v>
      </c>
      <c r="CI7" s="297"/>
      <c r="CJ7" s="237"/>
      <c r="CK7" s="237"/>
      <c r="CL7" s="297">
        <f>CK7-CJ7</f>
        <v>0</v>
      </c>
      <c r="CM7" s="285"/>
      <c r="CN7" s="298"/>
      <c r="CO7" s="298"/>
      <c r="CP7" s="298">
        <f>CO7-CN7</f>
        <v>0</v>
      </c>
      <c r="CQ7" s="298"/>
      <c r="CR7" s="293"/>
      <c r="CS7" s="293"/>
      <c r="CT7" s="294">
        <f>CS7-CR7</f>
        <v>0</v>
      </c>
      <c r="CU7" s="295"/>
      <c r="CV7" s="234"/>
      <c r="CW7" s="234"/>
      <c r="CX7" s="294">
        <f>CW7-CV7</f>
        <v>0</v>
      </c>
      <c r="CY7" s="295"/>
      <c r="CZ7" s="234"/>
      <c r="DA7" s="234"/>
      <c r="DB7" s="294">
        <f>DA7-CZ7</f>
        <v>0</v>
      </c>
      <c r="DC7" s="295"/>
      <c r="DD7" s="298"/>
      <c r="DE7" s="298"/>
      <c r="DF7" s="298">
        <f>DE7-DD7</f>
        <v>0</v>
      </c>
      <c r="DG7" s="298"/>
      <c r="DH7" s="298"/>
      <c r="DI7" s="298"/>
      <c r="DJ7" s="298">
        <f>DI7-DH7</f>
        <v>0</v>
      </c>
      <c r="DK7" s="298"/>
    </row>
    <row r="8" spans="1:115" ht="26.25" hidden="1" customHeight="1">
      <c r="A8" s="253"/>
      <c r="B8" s="289"/>
      <c r="C8" s="255" t="s">
        <v>345</v>
      </c>
      <c r="D8" s="256"/>
      <c r="E8" s="237">
        <f t="shared" si="5"/>
        <v>0</v>
      </c>
      <c r="F8" s="237">
        <f>J8+N8+R8+V8+Z8+AK8+AO8+AS8+AW8+BE8+BI8+BY8+CG8+CK8+CO8+CS8+CW8+DA8+BM8+BU8</f>
        <v>0</v>
      </c>
      <c r="G8" s="296">
        <f t="shared" si="6"/>
        <v>0</v>
      </c>
      <c r="H8" s="296" t="e">
        <f t="shared" ref="H8:H18" si="8">F8/E8</f>
        <v>#DIV/0!</v>
      </c>
      <c r="I8" s="237"/>
      <c r="J8" s="237"/>
      <c r="K8" s="297">
        <f>J8-I8</f>
        <v>0</v>
      </c>
      <c r="L8" s="297"/>
      <c r="M8" s="237"/>
      <c r="N8" s="237"/>
      <c r="O8" s="297">
        <f>N8-M8</f>
        <v>0</v>
      </c>
      <c r="P8" s="297"/>
      <c r="Q8" s="237"/>
      <c r="R8" s="237"/>
      <c r="S8" s="297">
        <f>R8-Q8</f>
        <v>0</v>
      </c>
      <c r="T8" s="297"/>
      <c r="U8" s="237"/>
      <c r="V8" s="237"/>
      <c r="W8" s="297">
        <f>V8-U8</f>
        <v>0</v>
      </c>
      <c r="X8" s="297"/>
      <c r="Y8" s="237">
        <f t="shared" si="7"/>
        <v>0</v>
      </c>
      <c r="Z8" s="237">
        <f t="shared" si="7"/>
        <v>0</v>
      </c>
      <c r="AA8" s="297">
        <f>Z8-Y8</f>
        <v>0</v>
      </c>
      <c r="AB8" s="297"/>
      <c r="AC8" s="237"/>
      <c r="AD8" s="237"/>
      <c r="AE8" s="297">
        <f>AD8-AC8</f>
        <v>0</v>
      </c>
      <c r="AF8" s="297"/>
      <c r="AG8" s="237"/>
      <c r="AH8" s="237"/>
      <c r="AI8" s="297">
        <f>AH8-AG8</f>
        <v>0</v>
      </c>
      <c r="AJ8" s="237"/>
      <c r="AK8" s="237"/>
      <c r="AL8" s="297">
        <f>AK8-AJ8</f>
        <v>0</v>
      </c>
      <c r="AM8" s="297"/>
      <c r="AN8" s="237"/>
      <c r="AO8" s="237"/>
      <c r="AP8" s="297">
        <f>AO8-AN8</f>
        <v>0</v>
      </c>
      <c r="AQ8" s="297"/>
      <c r="AR8" s="297"/>
      <c r="AS8" s="297"/>
      <c r="AT8" s="297">
        <f>AS8-AR8</f>
        <v>0</v>
      </c>
      <c r="AU8" s="297"/>
      <c r="AV8" s="237"/>
      <c r="AW8" s="237"/>
      <c r="AX8" s="297">
        <f>AW8-AV8</f>
        <v>0</v>
      </c>
      <c r="AY8" s="297"/>
      <c r="AZ8" s="237"/>
      <c r="BA8" s="237"/>
      <c r="BB8" s="297">
        <f>BA8-AZ8</f>
        <v>0</v>
      </c>
      <c r="BC8" s="297"/>
      <c r="BD8" s="237"/>
      <c r="BE8" s="237"/>
      <c r="BF8" s="297">
        <f>BE8-BD8</f>
        <v>0</v>
      </c>
      <c r="BG8" s="297"/>
      <c r="BH8" s="237"/>
      <c r="BI8" s="237"/>
      <c r="BJ8" s="297">
        <f>BI8-BH8</f>
        <v>0</v>
      </c>
      <c r="BK8" s="297"/>
      <c r="BL8" s="237"/>
      <c r="BM8" s="237"/>
      <c r="BN8" s="297">
        <f>BM8-BL8</f>
        <v>0</v>
      </c>
      <c r="BO8" s="297"/>
      <c r="BP8" s="237"/>
      <c r="BQ8" s="237"/>
      <c r="BR8" s="297">
        <f>BQ8-BP8</f>
        <v>0</v>
      </c>
      <c r="BS8" s="297"/>
      <c r="BT8" s="237"/>
      <c r="BU8" s="237"/>
      <c r="BV8" s="297">
        <f>BU8-BT8</f>
        <v>0</v>
      </c>
      <c r="BW8" s="297"/>
      <c r="BX8" s="237"/>
      <c r="BY8" s="237"/>
      <c r="BZ8" s="297">
        <f>BY8-BX8</f>
        <v>0</v>
      </c>
      <c r="CA8" s="297"/>
      <c r="CB8" s="237"/>
      <c r="CC8" s="237"/>
      <c r="CD8" s="297">
        <f>CC8-CB8</f>
        <v>0</v>
      </c>
      <c r="CE8" s="297"/>
      <c r="CF8" s="237"/>
      <c r="CG8" s="237"/>
      <c r="CH8" s="297">
        <f>CG8-CF8</f>
        <v>0</v>
      </c>
      <c r="CI8" s="297"/>
      <c r="CJ8" s="237"/>
      <c r="CK8" s="237"/>
      <c r="CL8" s="297">
        <f>CK8-CJ8</f>
        <v>0</v>
      </c>
      <c r="CM8" s="285"/>
      <c r="CN8" s="298"/>
      <c r="CO8" s="298"/>
      <c r="CP8" s="298">
        <f>CO8-CN8</f>
        <v>0</v>
      </c>
      <c r="CQ8" s="298"/>
      <c r="CR8" s="293"/>
      <c r="CS8" s="293"/>
      <c r="CT8" s="294">
        <f>CS8-CR8</f>
        <v>0</v>
      </c>
      <c r="CU8" s="295"/>
      <c r="CV8" s="234"/>
      <c r="CW8" s="234"/>
      <c r="CX8" s="294">
        <f>CW8-CV8</f>
        <v>0</v>
      </c>
      <c r="CY8" s="295"/>
      <c r="CZ8" s="234"/>
      <c r="DA8" s="234"/>
      <c r="DB8" s="294">
        <f>DA8-CZ8</f>
        <v>0</v>
      </c>
      <c r="DC8" s="295"/>
      <c r="DD8" s="298"/>
      <c r="DE8" s="298"/>
      <c r="DF8" s="298">
        <f>DE8-DD8</f>
        <v>0</v>
      </c>
      <c r="DG8" s="298"/>
      <c r="DH8" s="298"/>
      <c r="DI8" s="298"/>
      <c r="DJ8" s="298">
        <f>DI8-DH8</f>
        <v>0</v>
      </c>
      <c r="DK8" s="298"/>
    </row>
    <row r="9" spans="1:115" ht="14.25" hidden="1" customHeight="1">
      <c r="A9" s="253"/>
      <c r="B9" s="289"/>
      <c r="C9" s="255" t="s">
        <v>186</v>
      </c>
      <c r="D9" s="256"/>
      <c r="E9" s="237">
        <f t="shared" si="5"/>
        <v>0</v>
      </c>
      <c r="F9" s="237">
        <f>J9+N9+R9+V9+Z9+AK9+AO9+AS9+AW9+BE9+BI9+BY9+CG9+CK9+CO9+CS9+CW9+DA9+BM9+BU9</f>
        <v>0</v>
      </c>
      <c r="G9" s="296">
        <f t="shared" si="6"/>
        <v>0</v>
      </c>
      <c r="H9" s="296" t="e">
        <f t="shared" si="8"/>
        <v>#DIV/0!</v>
      </c>
      <c r="I9" s="237"/>
      <c r="J9" s="237"/>
      <c r="K9" s="297">
        <f>J9-I9</f>
        <v>0</v>
      </c>
      <c r="L9" s="297"/>
      <c r="M9" s="237"/>
      <c r="N9" s="237"/>
      <c r="O9" s="297">
        <f>N9-M9</f>
        <v>0</v>
      </c>
      <c r="P9" s="297"/>
      <c r="Q9" s="237"/>
      <c r="R9" s="237"/>
      <c r="S9" s="297">
        <f>R9-Q9</f>
        <v>0</v>
      </c>
      <c r="T9" s="297"/>
      <c r="U9" s="237"/>
      <c r="V9" s="237"/>
      <c r="W9" s="297">
        <f>V9-U9</f>
        <v>0</v>
      </c>
      <c r="X9" s="297"/>
      <c r="Y9" s="237">
        <f t="shared" si="7"/>
        <v>0</v>
      </c>
      <c r="Z9" s="237">
        <f t="shared" si="7"/>
        <v>0</v>
      </c>
      <c r="AA9" s="297">
        <f>Z9-Y9</f>
        <v>0</v>
      </c>
      <c r="AB9" s="297"/>
      <c r="AC9" s="237"/>
      <c r="AD9" s="237"/>
      <c r="AE9" s="297">
        <f>AD9-AC9</f>
        <v>0</v>
      </c>
      <c r="AF9" s="297"/>
      <c r="AG9" s="237"/>
      <c r="AH9" s="237"/>
      <c r="AI9" s="297">
        <f>AH9-AG9</f>
        <v>0</v>
      </c>
      <c r="AJ9" s="237"/>
      <c r="AK9" s="237"/>
      <c r="AL9" s="297">
        <f>AK9-AJ9</f>
        <v>0</v>
      </c>
      <c r="AM9" s="297"/>
      <c r="AN9" s="237"/>
      <c r="AO9" s="237"/>
      <c r="AP9" s="297">
        <f>AO9-AN9</f>
        <v>0</v>
      </c>
      <c r="AQ9" s="297"/>
      <c r="AR9" s="297"/>
      <c r="AS9" s="297"/>
      <c r="AT9" s="297">
        <f>AS9-AR9</f>
        <v>0</v>
      </c>
      <c r="AU9" s="297"/>
      <c r="AV9" s="237"/>
      <c r="AW9" s="237"/>
      <c r="AX9" s="297">
        <f>AW9-AV9</f>
        <v>0</v>
      </c>
      <c r="AY9" s="297"/>
      <c r="AZ9" s="237"/>
      <c r="BA9" s="237"/>
      <c r="BB9" s="297">
        <f>BA9-AZ9</f>
        <v>0</v>
      </c>
      <c r="BC9" s="297"/>
      <c r="BD9" s="237"/>
      <c r="BE9" s="237"/>
      <c r="BF9" s="297">
        <f>BE9-BD9</f>
        <v>0</v>
      </c>
      <c r="BG9" s="297"/>
      <c r="BH9" s="237"/>
      <c r="BI9" s="237"/>
      <c r="BJ9" s="297">
        <f>BI9-BH9</f>
        <v>0</v>
      </c>
      <c r="BK9" s="297"/>
      <c r="BL9" s="237"/>
      <c r="BM9" s="237"/>
      <c r="BN9" s="297">
        <f>BM9-BL9</f>
        <v>0</v>
      </c>
      <c r="BO9" s="297"/>
      <c r="BP9" s="237"/>
      <c r="BQ9" s="237"/>
      <c r="BR9" s="297">
        <f>BQ9-BP9</f>
        <v>0</v>
      </c>
      <c r="BS9" s="297"/>
      <c r="BT9" s="237"/>
      <c r="BU9" s="237"/>
      <c r="BV9" s="297">
        <f>BU9-BT9</f>
        <v>0</v>
      </c>
      <c r="BW9" s="297"/>
      <c r="BX9" s="237"/>
      <c r="BY9" s="237"/>
      <c r="BZ9" s="297">
        <f>BY9-BX9</f>
        <v>0</v>
      </c>
      <c r="CA9" s="297"/>
      <c r="CB9" s="237"/>
      <c r="CC9" s="237"/>
      <c r="CD9" s="297">
        <f>CC9-CB9</f>
        <v>0</v>
      </c>
      <c r="CE9" s="297"/>
      <c r="CF9" s="237"/>
      <c r="CG9" s="237"/>
      <c r="CH9" s="297">
        <f>CG9-CF9</f>
        <v>0</v>
      </c>
      <c r="CI9" s="297"/>
      <c r="CJ9" s="237"/>
      <c r="CK9" s="237"/>
      <c r="CL9" s="297">
        <f>CK9-CJ9</f>
        <v>0</v>
      </c>
      <c r="CM9" s="285"/>
      <c r="CN9" s="298"/>
      <c r="CO9" s="298"/>
      <c r="CP9" s="298">
        <f>CO9-CN9</f>
        <v>0</v>
      </c>
      <c r="CQ9" s="298"/>
      <c r="CR9" s="293"/>
      <c r="CS9" s="293"/>
      <c r="CT9" s="294">
        <f>CS9-CR9</f>
        <v>0</v>
      </c>
      <c r="CU9" s="295"/>
      <c r="CV9" s="234"/>
      <c r="CW9" s="234"/>
      <c r="CX9" s="294">
        <f>CW9-CV9</f>
        <v>0</v>
      </c>
      <c r="CY9" s="295"/>
      <c r="CZ9" s="234"/>
      <c r="DA9" s="234"/>
      <c r="DB9" s="294">
        <f>DA9-CZ9</f>
        <v>0</v>
      </c>
      <c r="DC9" s="295"/>
      <c r="DD9" s="298"/>
      <c r="DE9" s="298"/>
      <c r="DF9" s="298">
        <f>DE9-DD9</f>
        <v>0</v>
      </c>
      <c r="DG9" s="298"/>
      <c r="DH9" s="298"/>
      <c r="DI9" s="298"/>
      <c r="DJ9" s="298">
        <f>DI9-DH9</f>
        <v>0</v>
      </c>
      <c r="DK9" s="298"/>
    </row>
    <row r="10" spans="1:115" ht="15.75" hidden="1" customHeight="1">
      <c r="A10" s="253"/>
      <c r="B10" s="289">
        <v>1701042113</v>
      </c>
      <c r="C10" s="255" t="s">
        <v>478</v>
      </c>
      <c r="D10" s="256">
        <v>0</v>
      </c>
      <c r="E10" s="237">
        <f t="shared" si="5"/>
        <v>0.66351000000000004</v>
      </c>
      <c r="F10" s="236">
        <f t="shared" ref="F10:F18" si="9">J10+N10+R10+V10+Z10+AK10+AO10+AS10+AW10+BE10+BI10+BY10+CG10+CK10+CO10+CS10+CW10+DA10+BM10+BU10+DI10</f>
        <v>0</v>
      </c>
      <c r="G10" s="296">
        <f t="shared" si="6"/>
        <v>-0.66351000000000004</v>
      </c>
      <c r="H10" s="296">
        <v>0</v>
      </c>
      <c r="I10" s="237"/>
      <c r="J10" s="237"/>
      <c r="K10" s="297"/>
      <c r="L10" s="297">
        <v>0</v>
      </c>
      <c r="M10" s="237"/>
      <c r="N10" s="237"/>
      <c r="O10" s="297"/>
      <c r="P10" s="297"/>
      <c r="Q10" s="237"/>
      <c r="R10" s="237"/>
      <c r="S10" s="297"/>
      <c r="T10" s="297"/>
      <c r="U10" s="237">
        <v>0.66351000000000004</v>
      </c>
      <c r="V10" s="237"/>
      <c r="W10" s="297"/>
      <c r="X10" s="297"/>
      <c r="Y10" s="237">
        <f t="shared" si="7"/>
        <v>0</v>
      </c>
      <c r="Z10" s="237">
        <f t="shared" si="7"/>
        <v>0</v>
      </c>
      <c r="AA10" s="297"/>
      <c r="AB10" s="297"/>
      <c r="AC10" s="237"/>
      <c r="AD10" s="237"/>
      <c r="AE10" s="297"/>
      <c r="AF10" s="297"/>
      <c r="AG10" s="237"/>
      <c r="AH10" s="237"/>
      <c r="AI10" s="297"/>
      <c r="AJ10" s="237"/>
      <c r="AK10" s="237"/>
      <c r="AL10" s="297"/>
      <c r="AM10" s="297"/>
      <c r="AN10" s="237"/>
      <c r="AO10" s="237"/>
      <c r="AP10" s="297"/>
      <c r="AQ10" s="297"/>
      <c r="AR10" s="297"/>
      <c r="AS10" s="297"/>
      <c r="AT10" s="297"/>
      <c r="AU10" s="297"/>
      <c r="AV10" s="237"/>
      <c r="AW10" s="237"/>
      <c r="AX10" s="297"/>
      <c r="AY10" s="297"/>
      <c r="AZ10" s="237"/>
      <c r="BA10" s="237"/>
      <c r="BB10" s="297"/>
      <c r="BC10" s="297"/>
      <c r="BD10" s="237"/>
      <c r="BE10" s="237"/>
      <c r="BF10" s="297"/>
      <c r="BG10" s="297"/>
      <c r="BH10" s="237"/>
      <c r="BI10" s="237"/>
      <c r="BJ10" s="297"/>
      <c r="BK10" s="297"/>
      <c r="BL10" s="237"/>
      <c r="BM10" s="237"/>
      <c r="BN10" s="297"/>
      <c r="BO10" s="297"/>
      <c r="BP10" s="237"/>
      <c r="BQ10" s="237"/>
      <c r="BR10" s="297"/>
      <c r="BS10" s="297"/>
      <c r="BT10" s="237"/>
      <c r="BU10" s="237"/>
      <c r="BV10" s="297"/>
      <c r="BW10" s="297"/>
      <c r="BX10" s="237"/>
      <c r="BY10" s="237"/>
      <c r="BZ10" s="297"/>
      <c r="CA10" s="297"/>
      <c r="CB10" s="237"/>
      <c r="CC10" s="237"/>
      <c r="CD10" s="297"/>
      <c r="CE10" s="297"/>
      <c r="CF10" s="237"/>
      <c r="CG10" s="237"/>
      <c r="CH10" s="297"/>
      <c r="CI10" s="297"/>
      <c r="CJ10" s="237"/>
      <c r="CK10" s="237"/>
      <c r="CL10" s="297"/>
      <c r="CM10" s="285"/>
      <c r="CN10" s="298"/>
      <c r="CO10" s="298"/>
      <c r="CP10" s="298"/>
      <c r="CQ10" s="298"/>
      <c r="CR10" s="293"/>
      <c r="CS10" s="293"/>
      <c r="CT10" s="294"/>
      <c r="CU10" s="295"/>
      <c r="CV10" s="234"/>
      <c r="CW10" s="234"/>
      <c r="CX10" s="294"/>
      <c r="CY10" s="295"/>
      <c r="CZ10" s="234"/>
      <c r="DA10" s="234"/>
      <c r="DB10" s="294"/>
      <c r="DC10" s="295"/>
      <c r="DD10" s="298"/>
      <c r="DE10" s="298"/>
      <c r="DF10" s="298"/>
      <c r="DG10" s="298"/>
      <c r="DH10" s="298"/>
      <c r="DI10" s="298"/>
      <c r="DJ10" s="298"/>
      <c r="DK10" s="298"/>
    </row>
    <row r="11" spans="1:115" ht="15.75" hidden="1" customHeight="1">
      <c r="A11" s="253"/>
      <c r="B11" s="289">
        <v>1701051164</v>
      </c>
      <c r="C11" s="255" t="s">
        <v>486</v>
      </c>
      <c r="D11" s="256"/>
      <c r="E11" s="237">
        <f t="shared" si="5"/>
        <v>0</v>
      </c>
      <c r="F11" s="236">
        <f t="shared" si="9"/>
        <v>0</v>
      </c>
      <c r="G11" s="296">
        <f t="shared" si="6"/>
        <v>0</v>
      </c>
      <c r="H11" s="296" t="e">
        <f t="shared" si="8"/>
        <v>#DIV/0!</v>
      </c>
      <c r="I11" s="237"/>
      <c r="J11" s="237"/>
      <c r="K11" s="297"/>
      <c r="L11" s="297"/>
      <c r="M11" s="237"/>
      <c r="N11" s="237"/>
      <c r="O11" s="297"/>
      <c r="P11" s="297"/>
      <c r="Q11" s="237"/>
      <c r="R11" s="237"/>
      <c r="S11" s="297"/>
      <c r="T11" s="297"/>
      <c r="U11" s="237"/>
      <c r="V11" s="237"/>
      <c r="W11" s="297"/>
      <c r="X11" s="297"/>
      <c r="Y11" s="237"/>
      <c r="Z11" s="237"/>
      <c r="AA11" s="297"/>
      <c r="AB11" s="297"/>
      <c r="AC11" s="237"/>
      <c r="AD11" s="237"/>
      <c r="AE11" s="297"/>
      <c r="AF11" s="297"/>
      <c r="AG11" s="237"/>
      <c r="AH11" s="237"/>
      <c r="AI11" s="297"/>
      <c r="AJ11" s="237"/>
      <c r="AK11" s="237"/>
      <c r="AL11" s="297"/>
      <c r="AM11" s="297"/>
      <c r="AN11" s="237"/>
      <c r="AO11" s="237"/>
      <c r="AP11" s="297"/>
      <c r="AQ11" s="297"/>
      <c r="AR11" s="297"/>
      <c r="AS11" s="297"/>
      <c r="AT11" s="297"/>
      <c r="AU11" s="297"/>
      <c r="AV11" s="237"/>
      <c r="AW11" s="237"/>
      <c r="AX11" s="297"/>
      <c r="AY11" s="297"/>
      <c r="AZ11" s="237"/>
      <c r="BA11" s="237"/>
      <c r="BB11" s="297"/>
      <c r="BC11" s="297"/>
      <c r="BD11" s="237"/>
      <c r="BE11" s="237"/>
      <c r="BF11" s="297"/>
      <c r="BG11" s="297"/>
      <c r="BH11" s="237"/>
      <c r="BI11" s="237"/>
      <c r="BJ11" s="297"/>
      <c r="BK11" s="297"/>
      <c r="BL11" s="237"/>
      <c r="BM11" s="237"/>
      <c r="BN11" s="297"/>
      <c r="BO11" s="297"/>
      <c r="BP11" s="237"/>
      <c r="BQ11" s="237"/>
      <c r="BR11" s="297"/>
      <c r="BS11" s="297"/>
      <c r="BT11" s="237"/>
      <c r="BU11" s="237"/>
      <c r="BV11" s="297"/>
      <c r="BW11" s="297"/>
      <c r="BX11" s="237"/>
      <c r="BY11" s="237"/>
      <c r="BZ11" s="297"/>
      <c r="CA11" s="297"/>
      <c r="CB11" s="237"/>
      <c r="CC11" s="237"/>
      <c r="CD11" s="297"/>
      <c r="CE11" s="297"/>
      <c r="CF11" s="237"/>
      <c r="CG11" s="237"/>
      <c r="CH11" s="297"/>
      <c r="CI11" s="297"/>
      <c r="CJ11" s="237"/>
      <c r="CK11" s="237"/>
      <c r="CL11" s="297"/>
      <c r="CM11" s="285"/>
      <c r="CN11" s="298"/>
      <c r="CO11" s="298"/>
      <c r="CP11" s="298"/>
      <c r="CQ11" s="298"/>
      <c r="CR11" s="293"/>
      <c r="CS11" s="293"/>
      <c r="CT11" s="294"/>
      <c r="CU11" s="295"/>
      <c r="CV11" s="234"/>
      <c r="CW11" s="234"/>
      <c r="CX11" s="294"/>
      <c r="CY11" s="295"/>
      <c r="CZ11" s="234"/>
      <c r="DA11" s="234"/>
      <c r="DB11" s="294"/>
      <c r="DC11" s="295"/>
      <c r="DD11" s="298"/>
      <c r="DE11" s="298"/>
      <c r="DF11" s="298"/>
      <c r="DG11" s="298"/>
      <c r="DH11" s="298"/>
      <c r="DI11" s="298"/>
      <c r="DJ11" s="298"/>
      <c r="DK11" s="298"/>
    </row>
    <row r="12" spans="1:115" ht="16.5" hidden="1" customHeight="1">
      <c r="A12" s="253"/>
      <c r="B12" s="289">
        <v>1718000337</v>
      </c>
      <c r="C12" s="255" t="s">
        <v>487</v>
      </c>
      <c r="D12" s="256"/>
      <c r="E12" s="237">
        <f t="shared" si="5"/>
        <v>0</v>
      </c>
      <c r="F12" s="236">
        <f t="shared" si="9"/>
        <v>0</v>
      </c>
      <c r="G12" s="296">
        <f t="shared" si="6"/>
        <v>0</v>
      </c>
      <c r="H12" s="296" t="e">
        <f t="shared" si="8"/>
        <v>#DIV/0!</v>
      </c>
      <c r="I12" s="237"/>
      <c r="J12" s="237"/>
      <c r="K12" s="297">
        <f t="shared" ref="K12:K74" si="10">J12-I12</f>
        <v>0</v>
      </c>
      <c r="L12" s="297"/>
      <c r="M12" s="237"/>
      <c r="N12" s="237"/>
      <c r="O12" s="297">
        <f t="shared" ref="O12:O36" si="11">N12-M12</f>
        <v>0</v>
      </c>
      <c r="P12" s="297"/>
      <c r="Q12" s="237"/>
      <c r="R12" s="237"/>
      <c r="S12" s="297">
        <f t="shared" ref="S12:S36" si="12">R12-Q12</f>
        <v>0</v>
      </c>
      <c r="T12" s="297"/>
      <c r="U12" s="237"/>
      <c r="V12" s="237"/>
      <c r="W12" s="297">
        <f t="shared" ref="W12:W36" si="13">V12-U12</f>
        <v>0</v>
      </c>
      <c r="X12" s="297"/>
      <c r="Y12" s="237">
        <f t="shared" si="7"/>
        <v>0</v>
      </c>
      <c r="Z12" s="237">
        <f t="shared" si="7"/>
        <v>0</v>
      </c>
      <c r="AA12" s="297">
        <f t="shared" ref="AA12:AA36" si="14">Z12-Y12</f>
        <v>0</v>
      </c>
      <c r="AB12" s="297"/>
      <c r="AC12" s="237"/>
      <c r="AD12" s="237"/>
      <c r="AE12" s="297">
        <f t="shared" ref="AE12:AE21" si="15">AD12-AC12</f>
        <v>0</v>
      </c>
      <c r="AF12" s="297"/>
      <c r="AG12" s="237"/>
      <c r="AH12" s="237"/>
      <c r="AI12" s="297">
        <f t="shared" ref="AI12:AI36" si="16">AH12-AG12</f>
        <v>0</v>
      </c>
      <c r="AJ12" s="237"/>
      <c r="AK12" s="237"/>
      <c r="AL12" s="297">
        <f t="shared" ref="AL12:AL36" si="17">AK12-AJ12</f>
        <v>0</v>
      </c>
      <c r="AM12" s="297"/>
      <c r="AN12" s="237"/>
      <c r="AO12" s="237"/>
      <c r="AP12" s="297">
        <f t="shared" ref="AP12:AP36" si="18">AO12-AN12</f>
        <v>0</v>
      </c>
      <c r="AQ12" s="297"/>
      <c r="AR12" s="297"/>
      <c r="AS12" s="297"/>
      <c r="AT12" s="297">
        <f>AS12-AR12</f>
        <v>0</v>
      </c>
      <c r="AU12" s="297"/>
      <c r="AV12" s="237"/>
      <c r="AW12" s="237"/>
      <c r="AX12" s="297">
        <f t="shared" ref="AX12:AX36" si="19">AW12-AV12</f>
        <v>0</v>
      </c>
      <c r="AY12" s="297"/>
      <c r="AZ12" s="237"/>
      <c r="BA12" s="237"/>
      <c r="BB12" s="297">
        <f t="shared" ref="BB12:BB36" si="20">BA12-AZ12</f>
        <v>0</v>
      </c>
      <c r="BC12" s="297"/>
      <c r="BD12" s="237"/>
      <c r="BE12" s="237"/>
      <c r="BF12" s="297">
        <f t="shared" ref="BF12:BF36" si="21">BE12-BD12</f>
        <v>0</v>
      </c>
      <c r="BG12" s="297"/>
      <c r="BH12" s="237"/>
      <c r="BI12" s="237"/>
      <c r="BJ12" s="297">
        <f t="shared" ref="BJ12:BJ36" si="22">BI12-BH12</f>
        <v>0</v>
      </c>
      <c r="BK12" s="297"/>
      <c r="BL12" s="237"/>
      <c r="BM12" s="237"/>
      <c r="BN12" s="297">
        <f t="shared" ref="BN12:BN36" si="23">BM12-BL12</f>
        <v>0</v>
      </c>
      <c r="BO12" s="297"/>
      <c r="BP12" s="237"/>
      <c r="BQ12" s="237"/>
      <c r="BR12" s="297">
        <f t="shared" ref="BR12:BR36" si="24">BQ12-BP12</f>
        <v>0</v>
      </c>
      <c r="BS12" s="297"/>
      <c r="BT12" s="237"/>
      <c r="BU12" s="237"/>
      <c r="BV12" s="297">
        <f t="shared" ref="BV12:BV36" si="25">BU12-BT12</f>
        <v>0</v>
      </c>
      <c r="BW12" s="297"/>
      <c r="BX12" s="237"/>
      <c r="BY12" s="237"/>
      <c r="BZ12" s="297">
        <f t="shared" ref="BZ12:BZ36" si="26">BY12-BX12</f>
        <v>0</v>
      </c>
      <c r="CA12" s="297"/>
      <c r="CB12" s="237"/>
      <c r="CC12" s="237"/>
      <c r="CD12" s="297">
        <f t="shared" ref="CD12:CD36" si="27">CC12-CB12</f>
        <v>0</v>
      </c>
      <c r="CE12" s="297"/>
      <c r="CF12" s="237"/>
      <c r="CG12" s="237"/>
      <c r="CH12" s="297">
        <f t="shared" ref="CH12:CH36" si="28">CG12-CF12</f>
        <v>0</v>
      </c>
      <c r="CI12" s="297"/>
      <c r="CJ12" s="237"/>
      <c r="CK12" s="237"/>
      <c r="CL12" s="297">
        <f t="shared" ref="CL12:CL36" si="29">CK12-CJ12</f>
        <v>0</v>
      </c>
      <c r="CM12" s="285"/>
      <c r="CN12" s="298"/>
      <c r="CO12" s="298"/>
      <c r="CP12" s="298">
        <f>CO12-CN12</f>
        <v>0</v>
      </c>
      <c r="CQ12" s="298"/>
      <c r="CR12" s="293"/>
      <c r="CS12" s="293"/>
      <c r="CT12" s="294">
        <f>CS12-CR12</f>
        <v>0</v>
      </c>
      <c r="CU12" s="295"/>
      <c r="CV12" s="234"/>
      <c r="CW12" s="234"/>
      <c r="CX12" s="294">
        <f t="shared" ref="CX12:CX36" si="30">CW12-CV12</f>
        <v>0</v>
      </c>
      <c r="CY12" s="295"/>
      <c r="CZ12" s="234"/>
      <c r="DA12" s="234"/>
      <c r="DB12" s="294">
        <f t="shared" ref="DB12:DB36" si="31">DA12-CZ12</f>
        <v>0</v>
      </c>
      <c r="DC12" s="295"/>
      <c r="DD12" s="298"/>
      <c r="DE12" s="298"/>
      <c r="DF12" s="298">
        <f>DE12-DD12</f>
        <v>0</v>
      </c>
      <c r="DG12" s="298"/>
      <c r="DH12" s="298"/>
      <c r="DI12" s="298"/>
      <c r="DJ12" s="298">
        <f>DI12-DH12</f>
        <v>0</v>
      </c>
      <c r="DK12" s="298"/>
    </row>
    <row r="13" spans="1:115" ht="16.5" hidden="1" customHeight="1">
      <c r="A13" s="253"/>
      <c r="B13" s="289">
        <v>1701033158</v>
      </c>
      <c r="C13" s="255" t="s">
        <v>488</v>
      </c>
      <c r="D13" s="256"/>
      <c r="E13" s="237">
        <f t="shared" si="5"/>
        <v>0</v>
      </c>
      <c r="F13" s="236">
        <f t="shared" si="9"/>
        <v>0</v>
      </c>
      <c r="G13" s="296"/>
      <c r="H13" s="296"/>
      <c r="I13" s="237"/>
      <c r="J13" s="237"/>
      <c r="K13" s="297"/>
      <c r="L13" s="297"/>
      <c r="M13" s="237"/>
      <c r="N13" s="237"/>
      <c r="O13" s="297"/>
      <c r="P13" s="297"/>
      <c r="Q13" s="237"/>
      <c r="R13" s="237"/>
      <c r="S13" s="297"/>
      <c r="T13" s="297"/>
      <c r="U13" s="237"/>
      <c r="V13" s="237"/>
      <c r="W13" s="297"/>
      <c r="X13" s="297"/>
      <c r="Y13" s="237"/>
      <c r="Z13" s="237"/>
      <c r="AA13" s="297"/>
      <c r="AB13" s="297"/>
      <c r="AC13" s="237"/>
      <c r="AD13" s="237"/>
      <c r="AE13" s="297"/>
      <c r="AF13" s="297"/>
      <c r="AG13" s="237"/>
      <c r="AH13" s="237"/>
      <c r="AI13" s="297"/>
      <c r="AJ13" s="237"/>
      <c r="AK13" s="237"/>
      <c r="AL13" s="297"/>
      <c r="AM13" s="297"/>
      <c r="AN13" s="237"/>
      <c r="AO13" s="237"/>
      <c r="AP13" s="297"/>
      <c r="AQ13" s="297"/>
      <c r="AR13" s="297"/>
      <c r="AS13" s="297"/>
      <c r="AT13" s="297"/>
      <c r="AU13" s="297"/>
      <c r="AV13" s="237"/>
      <c r="AW13" s="237"/>
      <c r="AX13" s="297"/>
      <c r="AY13" s="297"/>
      <c r="AZ13" s="237"/>
      <c r="BA13" s="237"/>
      <c r="BB13" s="297"/>
      <c r="BC13" s="297"/>
      <c r="BD13" s="237"/>
      <c r="BE13" s="237"/>
      <c r="BF13" s="297"/>
      <c r="BG13" s="297"/>
      <c r="BH13" s="237"/>
      <c r="BI13" s="237"/>
      <c r="BJ13" s="297"/>
      <c r="BK13" s="297"/>
      <c r="BL13" s="237"/>
      <c r="BM13" s="237"/>
      <c r="BN13" s="297"/>
      <c r="BO13" s="297"/>
      <c r="BP13" s="237"/>
      <c r="BQ13" s="237"/>
      <c r="BR13" s="297"/>
      <c r="BS13" s="297"/>
      <c r="BT13" s="237"/>
      <c r="BU13" s="237"/>
      <c r="BV13" s="297"/>
      <c r="BW13" s="297"/>
      <c r="BX13" s="237"/>
      <c r="BY13" s="237"/>
      <c r="BZ13" s="297"/>
      <c r="CA13" s="297"/>
      <c r="CB13" s="237"/>
      <c r="CC13" s="237"/>
      <c r="CD13" s="297"/>
      <c r="CE13" s="297"/>
      <c r="CF13" s="237"/>
      <c r="CG13" s="237"/>
      <c r="CH13" s="297"/>
      <c r="CI13" s="297"/>
      <c r="CJ13" s="237"/>
      <c r="CK13" s="237"/>
      <c r="CL13" s="297"/>
      <c r="CM13" s="285"/>
      <c r="CN13" s="298"/>
      <c r="CO13" s="298"/>
      <c r="CP13" s="298"/>
      <c r="CQ13" s="298"/>
      <c r="CR13" s="293"/>
      <c r="CS13" s="293"/>
      <c r="CT13" s="294"/>
      <c r="CU13" s="295"/>
      <c r="CV13" s="234"/>
      <c r="CW13" s="234"/>
      <c r="CX13" s="294"/>
      <c r="CY13" s="295"/>
      <c r="CZ13" s="234"/>
      <c r="DA13" s="234"/>
      <c r="DB13" s="294"/>
      <c r="DC13" s="295"/>
      <c r="DD13" s="298"/>
      <c r="DE13" s="298"/>
      <c r="DF13" s="298"/>
      <c r="DG13" s="298"/>
      <c r="DH13" s="298"/>
      <c r="DI13" s="298"/>
      <c r="DJ13" s="298"/>
      <c r="DK13" s="298"/>
    </row>
    <row r="14" spans="1:115" ht="28.5" hidden="1" customHeight="1">
      <c r="A14" s="253"/>
      <c r="B14" s="289">
        <v>1701037466</v>
      </c>
      <c r="C14" s="255" t="s">
        <v>489</v>
      </c>
      <c r="D14" s="256">
        <v>0</v>
      </c>
      <c r="E14" s="237">
        <f t="shared" si="5"/>
        <v>0</v>
      </c>
      <c r="F14" s="236">
        <f t="shared" si="9"/>
        <v>0</v>
      </c>
      <c r="G14" s="296">
        <f>F14-E14</f>
        <v>0</v>
      </c>
      <c r="H14" s="296">
        <v>0</v>
      </c>
      <c r="I14" s="237"/>
      <c r="J14" s="237"/>
      <c r="K14" s="297">
        <f>J14-I14</f>
        <v>0</v>
      </c>
      <c r="L14" s="297"/>
      <c r="M14" s="237"/>
      <c r="N14" s="237"/>
      <c r="O14" s="297">
        <f>N14-M14</f>
        <v>0</v>
      </c>
      <c r="P14" s="297"/>
      <c r="Q14" s="237"/>
      <c r="R14" s="237"/>
      <c r="S14" s="297">
        <f>R14-Q14</f>
        <v>0</v>
      </c>
      <c r="T14" s="297"/>
      <c r="U14" s="237"/>
      <c r="V14" s="237"/>
      <c r="W14" s="297">
        <f>V14-U14</f>
        <v>0</v>
      </c>
      <c r="X14" s="297"/>
      <c r="Y14" s="237">
        <f>AC14</f>
        <v>0</v>
      </c>
      <c r="Z14" s="237">
        <f>AD14</f>
        <v>0</v>
      </c>
      <c r="AA14" s="297">
        <f>Z14-Y14</f>
        <v>0</v>
      </c>
      <c r="AB14" s="297"/>
      <c r="AC14" s="237"/>
      <c r="AD14" s="237"/>
      <c r="AE14" s="297">
        <f>AD14-AC14</f>
        <v>0</v>
      </c>
      <c r="AF14" s="297"/>
      <c r="AG14" s="237"/>
      <c r="AH14" s="237"/>
      <c r="AI14" s="297">
        <f>AH14-AG14</f>
        <v>0</v>
      </c>
      <c r="AJ14" s="237"/>
      <c r="AK14" s="237"/>
      <c r="AL14" s="297">
        <f>AK14-AJ14</f>
        <v>0</v>
      </c>
      <c r="AM14" s="297"/>
      <c r="AN14" s="237"/>
      <c r="AO14" s="237"/>
      <c r="AP14" s="297">
        <f>AO14-AN14</f>
        <v>0</v>
      </c>
      <c r="AQ14" s="297"/>
      <c r="AR14" s="297"/>
      <c r="AS14" s="297"/>
      <c r="AT14" s="297"/>
      <c r="AU14" s="297"/>
      <c r="AV14" s="237"/>
      <c r="AW14" s="237"/>
      <c r="AX14" s="297">
        <f>AW14-AV14</f>
        <v>0</v>
      </c>
      <c r="AY14" s="297"/>
      <c r="AZ14" s="237"/>
      <c r="BA14" s="237"/>
      <c r="BB14" s="297">
        <f>BA14-AZ14</f>
        <v>0</v>
      </c>
      <c r="BC14" s="297"/>
      <c r="BD14" s="237"/>
      <c r="BE14" s="237"/>
      <c r="BF14" s="297">
        <f>BE14-BD14</f>
        <v>0</v>
      </c>
      <c r="BG14" s="297"/>
      <c r="BH14" s="237"/>
      <c r="BI14" s="237"/>
      <c r="BJ14" s="297">
        <f>BI14-BH14</f>
        <v>0</v>
      </c>
      <c r="BK14" s="297"/>
      <c r="BL14" s="237"/>
      <c r="BM14" s="237"/>
      <c r="BN14" s="297">
        <f>BM14-BL14</f>
        <v>0</v>
      </c>
      <c r="BO14" s="297"/>
      <c r="BP14" s="237"/>
      <c r="BQ14" s="237"/>
      <c r="BR14" s="297">
        <f>BQ14-BP14</f>
        <v>0</v>
      </c>
      <c r="BS14" s="297"/>
      <c r="BT14" s="237"/>
      <c r="BU14" s="237"/>
      <c r="BV14" s="297">
        <f>BU14-BT14</f>
        <v>0</v>
      </c>
      <c r="BW14" s="297"/>
      <c r="BX14" s="237"/>
      <c r="BY14" s="237"/>
      <c r="BZ14" s="297">
        <f>BY14-BX14</f>
        <v>0</v>
      </c>
      <c r="CA14" s="297"/>
      <c r="CB14" s="237"/>
      <c r="CC14" s="237"/>
      <c r="CD14" s="297">
        <f>CC14-CB14</f>
        <v>0</v>
      </c>
      <c r="CE14" s="297"/>
      <c r="CF14" s="237"/>
      <c r="CG14" s="237"/>
      <c r="CH14" s="297">
        <f>CG14-CF14</f>
        <v>0</v>
      </c>
      <c r="CI14" s="297"/>
      <c r="CJ14" s="237"/>
      <c r="CK14" s="237"/>
      <c r="CL14" s="297">
        <f>CK14-CJ14</f>
        <v>0</v>
      </c>
      <c r="CM14" s="285"/>
      <c r="CN14" s="298"/>
      <c r="CO14" s="298"/>
      <c r="CP14" s="298"/>
      <c r="CQ14" s="298"/>
      <c r="CR14" s="293"/>
      <c r="CS14" s="293"/>
      <c r="CT14" s="294"/>
      <c r="CU14" s="295"/>
      <c r="CV14" s="234"/>
      <c r="CW14" s="234"/>
      <c r="CX14" s="294">
        <f>CW14-CV14</f>
        <v>0</v>
      </c>
      <c r="CY14" s="295"/>
      <c r="CZ14" s="234"/>
      <c r="DA14" s="234"/>
      <c r="DB14" s="294">
        <f>DA14-CZ14</f>
        <v>0</v>
      </c>
      <c r="DC14" s="295"/>
      <c r="DD14" s="298"/>
      <c r="DE14" s="298"/>
      <c r="DF14" s="298"/>
      <c r="DG14" s="298"/>
      <c r="DH14" s="298"/>
      <c r="DI14" s="298"/>
      <c r="DJ14" s="298"/>
      <c r="DK14" s="298"/>
    </row>
    <row r="15" spans="1:115" ht="18" hidden="1" customHeight="1">
      <c r="A15" s="253"/>
      <c r="B15" s="289"/>
      <c r="C15" s="255" t="s">
        <v>188</v>
      </c>
      <c r="D15" s="256">
        <v>0</v>
      </c>
      <c r="E15" s="237">
        <f t="shared" si="5"/>
        <v>0</v>
      </c>
      <c r="F15" s="236">
        <f t="shared" si="9"/>
        <v>0</v>
      </c>
      <c r="G15" s="296">
        <f t="shared" si="6"/>
        <v>0</v>
      </c>
      <c r="H15" s="296" t="e">
        <f t="shared" si="8"/>
        <v>#DIV/0!</v>
      </c>
      <c r="I15" s="237"/>
      <c r="J15" s="237"/>
      <c r="K15" s="297">
        <f t="shared" si="10"/>
        <v>0</v>
      </c>
      <c r="L15" s="297"/>
      <c r="M15" s="237"/>
      <c r="N15" s="237"/>
      <c r="O15" s="297">
        <f t="shared" si="11"/>
        <v>0</v>
      </c>
      <c r="P15" s="297"/>
      <c r="Q15" s="237"/>
      <c r="R15" s="237"/>
      <c r="S15" s="297">
        <f t="shared" si="12"/>
        <v>0</v>
      </c>
      <c r="T15" s="297"/>
      <c r="U15" s="237"/>
      <c r="V15" s="237"/>
      <c r="W15" s="297">
        <f t="shared" si="13"/>
        <v>0</v>
      </c>
      <c r="X15" s="297"/>
      <c r="Y15" s="237">
        <f t="shared" si="7"/>
        <v>0</v>
      </c>
      <c r="Z15" s="237">
        <f t="shared" si="7"/>
        <v>0</v>
      </c>
      <c r="AA15" s="297">
        <f t="shared" si="14"/>
        <v>0</v>
      </c>
      <c r="AB15" s="297"/>
      <c r="AC15" s="237"/>
      <c r="AD15" s="237"/>
      <c r="AE15" s="297">
        <f t="shared" si="15"/>
        <v>0</v>
      </c>
      <c r="AF15" s="297"/>
      <c r="AG15" s="237"/>
      <c r="AH15" s="237"/>
      <c r="AI15" s="297">
        <f t="shared" si="16"/>
        <v>0</v>
      </c>
      <c r="AJ15" s="237"/>
      <c r="AK15" s="237"/>
      <c r="AL15" s="297">
        <f t="shared" si="17"/>
        <v>0</v>
      </c>
      <c r="AM15" s="297"/>
      <c r="AN15" s="237"/>
      <c r="AO15" s="237"/>
      <c r="AP15" s="297">
        <f t="shared" si="18"/>
        <v>0</v>
      </c>
      <c r="AQ15" s="297"/>
      <c r="AR15" s="297"/>
      <c r="AS15" s="297"/>
      <c r="AT15" s="297"/>
      <c r="AU15" s="297"/>
      <c r="AV15" s="237"/>
      <c r="AW15" s="237"/>
      <c r="AX15" s="297">
        <f t="shared" si="19"/>
        <v>0</v>
      </c>
      <c r="AY15" s="297"/>
      <c r="AZ15" s="237"/>
      <c r="BA15" s="237"/>
      <c r="BB15" s="297">
        <f t="shared" si="20"/>
        <v>0</v>
      </c>
      <c r="BC15" s="297"/>
      <c r="BD15" s="237"/>
      <c r="BE15" s="237"/>
      <c r="BF15" s="297">
        <f t="shared" si="21"/>
        <v>0</v>
      </c>
      <c r="BG15" s="297"/>
      <c r="BH15" s="237"/>
      <c r="BI15" s="237"/>
      <c r="BJ15" s="297">
        <f t="shared" si="22"/>
        <v>0</v>
      </c>
      <c r="BK15" s="297"/>
      <c r="BL15" s="237"/>
      <c r="BM15" s="237"/>
      <c r="BN15" s="297">
        <f t="shared" si="23"/>
        <v>0</v>
      </c>
      <c r="BO15" s="297"/>
      <c r="BP15" s="237"/>
      <c r="BQ15" s="237"/>
      <c r="BR15" s="297">
        <f t="shared" si="24"/>
        <v>0</v>
      </c>
      <c r="BS15" s="297"/>
      <c r="BT15" s="237"/>
      <c r="BU15" s="237"/>
      <c r="BV15" s="297">
        <f t="shared" si="25"/>
        <v>0</v>
      </c>
      <c r="BW15" s="297"/>
      <c r="BX15" s="237"/>
      <c r="BY15" s="237"/>
      <c r="BZ15" s="297">
        <f t="shared" si="26"/>
        <v>0</v>
      </c>
      <c r="CA15" s="297"/>
      <c r="CB15" s="237"/>
      <c r="CC15" s="237"/>
      <c r="CD15" s="297">
        <f t="shared" si="27"/>
        <v>0</v>
      </c>
      <c r="CE15" s="297"/>
      <c r="CF15" s="237"/>
      <c r="CG15" s="237"/>
      <c r="CH15" s="297">
        <f t="shared" si="28"/>
        <v>0</v>
      </c>
      <c r="CI15" s="297"/>
      <c r="CJ15" s="237"/>
      <c r="CK15" s="237"/>
      <c r="CL15" s="297">
        <f t="shared" si="29"/>
        <v>0</v>
      </c>
      <c r="CM15" s="285"/>
      <c r="CN15" s="298"/>
      <c r="CO15" s="298"/>
      <c r="CP15" s="298"/>
      <c r="CQ15" s="298"/>
      <c r="CR15" s="293"/>
      <c r="CS15" s="293"/>
      <c r="CT15" s="294"/>
      <c r="CU15" s="295"/>
      <c r="CV15" s="234"/>
      <c r="CW15" s="234"/>
      <c r="CX15" s="294">
        <f t="shared" si="30"/>
        <v>0</v>
      </c>
      <c r="CY15" s="295"/>
      <c r="CZ15" s="234"/>
      <c r="DA15" s="234"/>
      <c r="DB15" s="294">
        <f t="shared" si="31"/>
        <v>0</v>
      </c>
      <c r="DC15" s="295"/>
      <c r="DD15" s="298"/>
      <c r="DE15" s="298"/>
      <c r="DF15" s="298"/>
      <c r="DG15" s="298"/>
      <c r="DH15" s="298"/>
      <c r="DI15" s="298"/>
      <c r="DJ15" s="298"/>
      <c r="DK15" s="298"/>
    </row>
    <row r="16" spans="1:115" ht="16.5" hidden="1" customHeight="1">
      <c r="A16" s="253"/>
      <c r="B16" s="289"/>
      <c r="C16" s="255" t="s">
        <v>484</v>
      </c>
      <c r="D16" s="256"/>
      <c r="E16" s="237">
        <f t="shared" si="5"/>
        <v>0</v>
      </c>
      <c r="F16" s="236">
        <f t="shared" si="9"/>
        <v>0</v>
      </c>
      <c r="G16" s="296">
        <f>F16-E16</f>
        <v>0</v>
      </c>
      <c r="H16" s="296">
        <v>0</v>
      </c>
      <c r="I16" s="237"/>
      <c r="J16" s="237"/>
      <c r="K16" s="297">
        <f>J16-I16</f>
        <v>0</v>
      </c>
      <c r="L16" s="297">
        <v>0</v>
      </c>
      <c r="M16" s="237"/>
      <c r="N16" s="237"/>
      <c r="O16" s="297">
        <f>N16-M16</f>
        <v>0</v>
      </c>
      <c r="P16" s="297"/>
      <c r="Q16" s="237"/>
      <c r="R16" s="237"/>
      <c r="S16" s="297">
        <f>R16-Q16</f>
        <v>0</v>
      </c>
      <c r="T16" s="297"/>
      <c r="U16" s="237"/>
      <c r="V16" s="237"/>
      <c r="W16" s="297">
        <f>V16-U16</f>
        <v>0</v>
      </c>
      <c r="X16" s="297"/>
      <c r="Y16" s="237">
        <f>AC16</f>
        <v>0</v>
      </c>
      <c r="Z16" s="237">
        <f>AD16</f>
        <v>0</v>
      </c>
      <c r="AA16" s="297">
        <f>Z16-Y16</f>
        <v>0</v>
      </c>
      <c r="AB16" s="297"/>
      <c r="AC16" s="237"/>
      <c r="AD16" s="237"/>
      <c r="AE16" s="297">
        <f>AD16-AC16</f>
        <v>0</v>
      </c>
      <c r="AF16" s="297"/>
      <c r="AG16" s="237"/>
      <c r="AH16" s="237"/>
      <c r="AI16" s="297">
        <f>AH16-AG16</f>
        <v>0</v>
      </c>
      <c r="AJ16" s="237"/>
      <c r="AK16" s="237"/>
      <c r="AL16" s="297">
        <f>AK16-AJ16</f>
        <v>0</v>
      </c>
      <c r="AM16" s="297"/>
      <c r="AN16" s="237"/>
      <c r="AO16" s="237"/>
      <c r="AP16" s="297">
        <f>AO16-AN16</f>
        <v>0</v>
      </c>
      <c r="AQ16" s="297"/>
      <c r="AR16" s="297"/>
      <c r="AS16" s="297"/>
      <c r="AT16" s="297"/>
      <c r="AU16" s="297"/>
      <c r="AV16" s="237"/>
      <c r="AW16" s="237"/>
      <c r="AX16" s="297">
        <f>AW16-AV16</f>
        <v>0</v>
      </c>
      <c r="AY16" s="297"/>
      <c r="AZ16" s="237"/>
      <c r="BA16" s="237"/>
      <c r="BB16" s="297">
        <f>BA16-AZ16</f>
        <v>0</v>
      </c>
      <c r="BC16" s="297"/>
      <c r="BD16" s="237"/>
      <c r="BE16" s="237"/>
      <c r="BF16" s="297">
        <f>BE16-BD16</f>
        <v>0</v>
      </c>
      <c r="BG16" s="297"/>
      <c r="BH16" s="237"/>
      <c r="BI16" s="237"/>
      <c r="BJ16" s="297">
        <f>BI16-BH16</f>
        <v>0</v>
      </c>
      <c r="BK16" s="297"/>
      <c r="BL16" s="237"/>
      <c r="BM16" s="237"/>
      <c r="BN16" s="297">
        <f>BM16-BL16</f>
        <v>0</v>
      </c>
      <c r="BO16" s="297"/>
      <c r="BP16" s="237"/>
      <c r="BQ16" s="237"/>
      <c r="BR16" s="297">
        <f>BQ16-BP16</f>
        <v>0</v>
      </c>
      <c r="BS16" s="297"/>
      <c r="BT16" s="237"/>
      <c r="BU16" s="237"/>
      <c r="BV16" s="297">
        <f>BU16-BT16</f>
        <v>0</v>
      </c>
      <c r="BW16" s="297"/>
      <c r="BX16" s="237"/>
      <c r="BY16" s="237"/>
      <c r="BZ16" s="297">
        <f>BY16-BX16</f>
        <v>0</v>
      </c>
      <c r="CA16" s="297"/>
      <c r="CB16" s="237"/>
      <c r="CC16" s="237"/>
      <c r="CD16" s="297">
        <f>CC16-CB16</f>
        <v>0</v>
      </c>
      <c r="CE16" s="297"/>
      <c r="CF16" s="237"/>
      <c r="CG16" s="237"/>
      <c r="CH16" s="297">
        <f>CG16-CF16</f>
        <v>0</v>
      </c>
      <c r="CI16" s="297"/>
      <c r="CJ16" s="237"/>
      <c r="CK16" s="237"/>
      <c r="CL16" s="297">
        <f>CK16-CJ16</f>
        <v>0</v>
      </c>
      <c r="CM16" s="285"/>
      <c r="CN16" s="298"/>
      <c r="CO16" s="298"/>
      <c r="CP16" s="298">
        <v>0</v>
      </c>
      <c r="CQ16" s="298"/>
      <c r="CR16" s="293"/>
      <c r="CS16" s="293"/>
      <c r="CT16" s="294"/>
      <c r="CU16" s="295"/>
      <c r="CV16" s="234"/>
      <c r="CW16" s="234"/>
      <c r="CX16" s="294">
        <f>CW16-CV16</f>
        <v>0</v>
      </c>
      <c r="CY16" s="295"/>
      <c r="CZ16" s="234"/>
      <c r="DA16" s="234"/>
      <c r="DB16" s="294">
        <f>DA16-CZ16</f>
        <v>0</v>
      </c>
      <c r="DC16" s="295"/>
      <c r="DD16" s="298"/>
      <c r="DE16" s="298"/>
      <c r="DF16" s="298">
        <v>0</v>
      </c>
      <c r="DG16" s="298"/>
      <c r="DH16" s="298"/>
      <c r="DI16" s="298"/>
      <c r="DJ16" s="298">
        <v>0</v>
      </c>
      <c r="DK16" s="298"/>
    </row>
    <row r="17" spans="1:115" ht="16.5" hidden="1" customHeight="1">
      <c r="A17" s="253"/>
      <c r="B17" s="289"/>
      <c r="C17" s="255" t="s">
        <v>189</v>
      </c>
      <c r="D17" s="256"/>
      <c r="E17" s="237">
        <f t="shared" si="5"/>
        <v>0</v>
      </c>
      <c r="F17" s="236">
        <f t="shared" si="9"/>
        <v>0</v>
      </c>
      <c r="G17" s="296">
        <f t="shared" si="6"/>
        <v>0</v>
      </c>
      <c r="H17" s="296" t="e">
        <f t="shared" si="8"/>
        <v>#DIV/0!</v>
      </c>
      <c r="I17" s="237"/>
      <c r="J17" s="237"/>
      <c r="K17" s="297">
        <f t="shared" si="10"/>
        <v>0</v>
      </c>
      <c r="L17" s="297" t="e">
        <f>J17/I17</f>
        <v>#DIV/0!</v>
      </c>
      <c r="M17" s="237"/>
      <c r="N17" s="237"/>
      <c r="O17" s="297">
        <f t="shared" si="11"/>
        <v>0</v>
      </c>
      <c r="P17" s="297"/>
      <c r="Q17" s="237"/>
      <c r="R17" s="237"/>
      <c r="S17" s="297">
        <f t="shared" si="12"/>
        <v>0</v>
      </c>
      <c r="T17" s="297"/>
      <c r="U17" s="237"/>
      <c r="V17" s="237"/>
      <c r="W17" s="297">
        <f t="shared" si="13"/>
        <v>0</v>
      </c>
      <c r="X17" s="297"/>
      <c r="Y17" s="237">
        <f t="shared" si="7"/>
        <v>0</v>
      </c>
      <c r="Z17" s="237">
        <f t="shared" si="7"/>
        <v>0</v>
      </c>
      <c r="AA17" s="297">
        <f t="shared" si="14"/>
        <v>0</v>
      </c>
      <c r="AB17" s="297"/>
      <c r="AC17" s="237"/>
      <c r="AD17" s="237"/>
      <c r="AE17" s="297">
        <f t="shared" si="15"/>
        <v>0</v>
      </c>
      <c r="AF17" s="297"/>
      <c r="AG17" s="237"/>
      <c r="AH17" s="237"/>
      <c r="AI17" s="297">
        <f t="shared" si="16"/>
        <v>0</v>
      </c>
      <c r="AJ17" s="237"/>
      <c r="AK17" s="237"/>
      <c r="AL17" s="297">
        <f t="shared" si="17"/>
        <v>0</v>
      </c>
      <c r="AM17" s="297"/>
      <c r="AN17" s="237"/>
      <c r="AO17" s="237"/>
      <c r="AP17" s="297">
        <f t="shared" si="18"/>
        <v>0</v>
      </c>
      <c r="AQ17" s="297"/>
      <c r="AR17" s="297"/>
      <c r="AS17" s="297"/>
      <c r="AT17" s="297"/>
      <c r="AU17" s="297"/>
      <c r="AV17" s="237"/>
      <c r="AW17" s="237"/>
      <c r="AX17" s="297">
        <f t="shared" si="19"/>
        <v>0</v>
      </c>
      <c r="AY17" s="297"/>
      <c r="AZ17" s="237"/>
      <c r="BA17" s="237"/>
      <c r="BB17" s="297">
        <f t="shared" si="20"/>
        <v>0</v>
      </c>
      <c r="BC17" s="297"/>
      <c r="BD17" s="237"/>
      <c r="BE17" s="237"/>
      <c r="BF17" s="297">
        <f t="shared" si="21"/>
        <v>0</v>
      </c>
      <c r="BG17" s="297"/>
      <c r="BH17" s="237"/>
      <c r="BI17" s="237"/>
      <c r="BJ17" s="297">
        <f t="shared" si="22"/>
        <v>0</v>
      </c>
      <c r="BK17" s="297"/>
      <c r="BL17" s="237"/>
      <c r="BM17" s="237"/>
      <c r="BN17" s="297">
        <f t="shared" si="23"/>
        <v>0</v>
      </c>
      <c r="BO17" s="297"/>
      <c r="BP17" s="237"/>
      <c r="BQ17" s="237"/>
      <c r="BR17" s="297">
        <f t="shared" si="24"/>
        <v>0</v>
      </c>
      <c r="BS17" s="297"/>
      <c r="BT17" s="237"/>
      <c r="BU17" s="237"/>
      <c r="BV17" s="297">
        <f t="shared" si="25"/>
        <v>0</v>
      </c>
      <c r="BW17" s="297"/>
      <c r="BX17" s="237"/>
      <c r="BY17" s="237"/>
      <c r="BZ17" s="297">
        <f t="shared" si="26"/>
        <v>0</v>
      </c>
      <c r="CA17" s="297"/>
      <c r="CB17" s="237"/>
      <c r="CC17" s="237"/>
      <c r="CD17" s="297">
        <f t="shared" si="27"/>
        <v>0</v>
      </c>
      <c r="CE17" s="297"/>
      <c r="CF17" s="237"/>
      <c r="CG17" s="237"/>
      <c r="CH17" s="297">
        <f t="shared" si="28"/>
        <v>0</v>
      </c>
      <c r="CI17" s="297"/>
      <c r="CJ17" s="237"/>
      <c r="CK17" s="237"/>
      <c r="CL17" s="297">
        <f t="shared" si="29"/>
        <v>0</v>
      </c>
      <c r="CM17" s="285"/>
      <c r="CN17" s="298"/>
      <c r="CO17" s="298"/>
      <c r="CP17" s="298">
        <v>0</v>
      </c>
      <c r="CQ17" s="298"/>
      <c r="CR17" s="293"/>
      <c r="CS17" s="293"/>
      <c r="CT17" s="294"/>
      <c r="CU17" s="295"/>
      <c r="CV17" s="234"/>
      <c r="CW17" s="234"/>
      <c r="CX17" s="294">
        <f t="shared" si="30"/>
        <v>0</v>
      </c>
      <c r="CY17" s="295"/>
      <c r="CZ17" s="234"/>
      <c r="DA17" s="234"/>
      <c r="DB17" s="294">
        <f t="shared" si="31"/>
        <v>0</v>
      </c>
      <c r="DC17" s="295"/>
      <c r="DD17" s="298"/>
      <c r="DE17" s="298"/>
      <c r="DF17" s="298">
        <v>0</v>
      </c>
      <c r="DG17" s="298"/>
      <c r="DH17" s="298"/>
      <c r="DI17" s="298"/>
      <c r="DJ17" s="298">
        <v>0</v>
      </c>
      <c r="DK17" s="298"/>
    </row>
    <row r="18" spans="1:115" ht="22.5" hidden="1" customHeight="1">
      <c r="A18" s="253"/>
      <c r="B18" s="289"/>
      <c r="C18" s="255" t="s">
        <v>348</v>
      </c>
      <c r="D18" s="256"/>
      <c r="E18" s="237">
        <f>I18+M18+Q18+U18+Y18+AJ18+AN18+AR18+AV18+BD18+BH18+BX18+CF18+CJ18+CN18+CR18+CV18+CZ18</f>
        <v>0</v>
      </c>
      <c r="F18" s="236">
        <f t="shared" si="9"/>
        <v>0</v>
      </c>
      <c r="G18" s="296">
        <f t="shared" si="6"/>
        <v>0</v>
      </c>
      <c r="H18" s="296" t="e">
        <f t="shared" si="8"/>
        <v>#DIV/0!</v>
      </c>
      <c r="I18" s="237"/>
      <c r="J18" s="237"/>
      <c r="K18" s="297">
        <f t="shared" si="10"/>
        <v>0</v>
      </c>
      <c r="L18" s="297"/>
      <c r="M18" s="237"/>
      <c r="N18" s="237"/>
      <c r="O18" s="297">
        <f t="shared" si="11"/>
        <v>0</v>
      </c>
      <c r="P18" s="297"/>
      <c r="Q18" s="237"/>
      <c r="R18" s="237"/>
      <c r="S18" s="297">
        <f t="shared" si="12"/>
        <v>0</v>
      </c>
      <c r="T18" s="297"/>
      <c r="U18" s="237"/>
      <c r="V18" s="237"/>
      <c r="W18" s="297">
        <f t="shared" si="13"/>
        <v>0</v>
      </c>
      <c r="X18" s="297"/>
      <c r="Y18" s="237">
        <f t="shared" si="7"/>
        <v>0</v>
      </c>
      <c r="Z18" s="237">
        <f t="shared" si="7"/>
        <v>0</v>
      </c>
      <c r="AA18" s="297">
        <f t="shared" si="14"/>
        <v>0</v>
      </c>
      <c r="AB18" s="297"/>
      <c r="AC18" s="237"/>
      <c r="AD18" s="237"/>
      <c r="AE18" s="297">
        <f t="shared" si="15"/>
        <v>0</v>
      </c>
      <c r="AF18" s="297"/>
      <c r="AG18" s="237"/>
      <c r="AH18" s="237"/>
      <c r="AI18" s="297">
        <f t="shared" si="16"/>
        <v>0</v>
      </c>
      <c r="AJ18" s="237"/>
      <c r="AK18" s="237"/>
      <c r="AL18" s="297">
        <f t="shared" si="17"/>
        <v>0</v>
      </c>
      <c r="AM18" s="297"/>
      <c r="AN18" s="237"/>
      <c r="AO18" s="237"/>
      <c r="AP18" s="297">
        <f t="shared" si="18"/>
        <v>0</v>
      </c>
      <c r="AQ18" s="297"/>
      <c r="AR18" s="297"/>
      <c r="AS18" s="297"/>
      <c r="AT18" s="297">
        <f>AS18-AR18</f>
        <v>0</v>
      </c>
      <c r="AU18" s="297"/>
      <c r="AV18" s="237"/>
      <c r="AW18" s="237"/>
      <c r="AX18" s="297">
        <f t="shared" si="19"/>
        <v>0</v>
      </c>
      <c r="AY18" s="297"/>
      <c r="AZ18" s="237"/>
      <c r="BA18" s="237"/>
      <c r="BB18" s="297">
        <f t="shared" si="20"/>
        <v>0</v>
      </c>
      <c r="BC18" s="297"/>
      <c r="BD18" s="237"/>
      <c r="BE18" s="237"/>
      <c r="BF18" s="297">
        <f t="shared" si="21"/>
        <v>0</v>
      </c>
      <c r="BG18" s="297"/>
      <c r="BH18" s="237"/>
      <c r="BI18" s="237"/>
      <c r="BJ18" s="297">
        <f t="shared" si="22"/>
        <v>0</v>
      </c>
      <c r="BK18" s="297"/>
      <c r="BL18" s="237"/>
      <c r="BM18" s="237"/>
      <c r="BN18" s="297">
        <f t="shared" si="23"/>
        <v>0</v>
      </c>
      <c r="BO18" s="297"/>
      <c r="BP18" s="237"/>
      <c r="BQ18" s="237"/>
      <c r="BR18" s="297">
        <f t="shared" si="24"/>
        <v>0</v>
      </c>
      <c r="BS18" s="297"/>
      <c r="BT18" s="237"/>
      <c r="BU18" s="237"/>
      <c r="BV18" s="297">
        <f t="shared" si="25"/>
        <v>0</v>
      </c>
      <c r="BW18" s="297"/>
      <c r="BX18" s="237"/>
      <c r="BY18" s="237"/>
      <c r="BZ18" s="297">
        <f t="shared" si="26"/>
        <v>0</v>
      </c>
      <c r="CA18" s="297"/>
      <c r="CB18" s="237"/>
      <c r="CC18" s="237"/>
      <c r="CD18" s="297">
        <f t="shared" si="27"/>
        <v>0</v>
      </c>
      <c r="CE18" s="297"/>
      <c r="CF18" s="237"/>
      <c r="CG18" s="237"/>
      <c r="CH18" s="297">
        <f t="shared" si="28"/>
        <v>0</v>
      </c>
      <c r="CI18" s="297"/>
      <c r="CJ18" s="237"/>
      <c r="CK18" s="237"/>
      <c r="CL18" s="297">
        <f t="shared" si="29"/>
        <v>0</v>
      </c>
      <c r="CM18" s="285"/>
      <c r="CN18" s="298"/>
      <c r="CO18" s="298"/>
      <c r="CP18" s="298">
        <f>CO18-CN18</f>
        <v>0</v>
      </c>
      <c r="CQ18" s="298"/>
      <c r="CR18" s="293"/>
      <c r="CS18" s="293"/>
      <c r="CT18" s="294">
        <f>CS18-CR18</f>
        <v>0</v>
      </c>
      <c r="CU18" s="295"/>
      <c r="CV18" s="234"/>
      <c r="CW18" s="234"/>
      <c r="CX18" s="294">
        <f t="shared" si="30"/>
        <v>0</v>
      </c>
      <c r="CY18" s="295"/>
      <c r="CZ18" s="234"/>
      <c r="DA18" s="234"/>
      <c r="DB18" s="294">
        <f t="shared" si="31"/>
        <v>0</v>
      </c>
      <c r="DC18" s="295"/>
      <c r="DD18" s="298"/>
      <c r="DE18" s="298"/>
      <c r="DF18" s="298">
        <f>DE18-DD18</f>
        <v>0</v>
      </c>
      <c r="DG18" s="298"/>
      <c r="DH18" s="298"/>
      <c r="DI18" s="298"/>
      <c r="DJ18" s="298">
        <f>DI18-DH18</f>
        <v>0</v>
      </c>
      <c r="DK18" s="298"/>
    </row>
    <row r="19" spans="1:115" s="252" customFormat="1" ht="27.75" customHeight="1">
      <c r="A19" s="248" t="s">
        <v>190</v>
      </c>
      <c r="B19" s="333"/>
      <c r="C19" s="249" t="s">
        <v>191</v>
      </c>
      <c r="D19" s="257">
        <f>SUM(D20:D35)</f>
        <v>7.4</v>
      </c>
      <c r="E19" s="258">
        <f>SUM(E20:E35)</f>
        <v>4481.1330099999996</v>
      </c>
      <c r="F19" s="288">
        <f>SUM(F20:F35)</f>
        <v>10.65593</v>
      </c>
      <c r="G19" s="299">
        <f>F19-E19</f>
        <v>-4470.4770799999997</v>
      </c>
      <c r="H19" s="299">
        <f>F19/E19</f>
        <v>2.3779544093470236E-3</v>
      </c>
      <c r="I19" s="258">
        <f>SUM(I20:I35)</f>
        <v>4473.7330099999999</v>
      </c>
      <c r="J19" s="258">
        <f>SUM(J20:J35)</f>
        <v>10.65593</v>
      </c>
      <c r="K19" s="300">
        <f t="shared" si="10"/>
        <v>-4463.07708</v>
      </c>
      <c r="L19" s="300">
        <v>0</v>
      </c>
      <c r="M19" s="258">
        <f>SUM(M20:M35)</f>
        <v>0</v>
      </c>
      <c r="N19" s="258">
        <f>SUM(N20:N35)</f>
        <v>0</v>
      </c>
      <c r="O19" s="300">
        <f t="shared" si="11"/>
        <v>0</v>
      </c>
      <c r="P19" s="300">
        <v>0</v>
      </c>
      <c r="Q19" s="258">
        <f>SUM(Q20:Q35)</f>
        <v>0</v>
      </c>
      <c r="R19" s="258">
        <f>SUM(R20:R35)</f>
        <v>0</v>
      </c>
      <c r="S19" s="300">
        <f t="shared" si="12"/>
        <v>0</v>
      </c>
      <c r="T19" s="300"/>
      <c r="U19" s="258">
        <f>SUM(U20:U35)</f>
        <v>0</v>
      </c>
      <c r="V19" s="258">
        <f>SUM(V20:V35)</f>
        <v>0</v>
      </c>
      <c r="W19" s="300">
        <f t="shared" si="13"/>
        <v>0</v>
      </c>
      <c r="X19" s="300">
        <v>0</v>
      </c>
      <c r="Y19" s="258">
        <f t="shared" si="7"/>
        <v>0</v>
      </c>
      <c r="Z19" s="258">
        <f t="shared" si="7"/>
        <v>0</v>
      </c>
      <c r="AA19" s="300">
        <f t="shared" si="14"/>
        <v>0</v>
      </c>
      <c r="AB19" s="300"/>
      <c r="AC19" s="258">
        <f>SUM(AC20:AC35)</f>
        <v>0</v>
      </c>
      <c r="AD19" s="258">
        <f>SUM(AD20:AD35)</f>
        <v>0</v>
      </c>
      <c r="AE19" s="300">
        <f t="shared" si="15"/>
        <v>0</v>
      </c>
      <c r="AF19" s="300"/>
      <c r="AG19" s="258">
        <f>SUM(AG20:AG35)</f>
        <v>0</v>
      </c>
      <c r="AH19" s="258">
        <f>SUM(AH20:AH35)</f>
        <v>0</v>
      </c>
      <c r="AI19" s="300">
        <f t="shared" si="16"/>
        <v>0</v>
      </c>
      <c r="AJ19" s="258">
        <f>SUM(AJ20:AJ35)</f>
        <v>0</v>
      </c>
      <c r="AK19" s="258">
        <f>SUM(AK20:AK35)</f>
        <v>0</v>
      </c>
      <c r="AL19" s="300">
        <f t="shared" si="17"/>
        <v>0</v>
      </c>
      <c r="AM19" s="300"/>
      <c r="AN19" s="258">
        <f>SUM(AN20:AN35)</f>
        <v>0</v>
      </c>
      <c r="AO19" s="258">
        <f>SUM(AO20:AO35)</f>
        <v>0</v>
      </c>
      <c r="AP19" s="300">
        <f t="shared" si="18"/>
        <v>0</v>
      </c>
      <c r="AQ19" s="300"/>
      <c r="AR19" s="258">
        <f>SUM(AR20:AR35)</f>
        <v>0</v>
      </c>
      <c r="AS19" s="258">
        <f>SUM(AS20:AS35)</f>
        <v>0</v>
      </c>
      <c r="AT19" s="300">
        <f>AS19-AR19</f>
        <v>0</v>
      </c>
      <c r="AU19" s="300"/>
      <c r="AV19" s="258">
        <f>SUM(AV20:AV35)</f>
        <v>0</v>
      </c>
      <c r="AW19" s="258">
        <f>SUM(AW20:AW35)</f>
        <v>0</v>
      </c>
      <c r="AX19" s="300">
        <f t="shared" si="19"/>
        <v>0</v>
      </c>
      <c r="AY19" s="300"/>
      <c r="AZ19" s="258">
        <f>SUM(AZ20:AZ35)</f>
        <v>0</v>
      </c>
      <c r="BA19" s="258">
        <f>SUM(BA20:BA35)</f>
        <v>0</v>
      </c>
      <c r="BB19" s="300">
        <f t="shared" si="20"/>
        <v>0</v>
      </c>
      <c r="BC19" s="300"/>
      <c r="BD19" s="258">
        <f>SUM(BD20:BD35)</f>
        <v>0</v>
      </c>
      <c r="BE19" s="258">
        <f>SUM(BE20:BE35)</f>
        <v>0</v>
      </c>
      <c r="BF19" s="300">
        <f t="shared" si="21"/>
        <v>0</v>
      </c>
      <c r="BG19" s="300"/>
      <c r="BH19" s="258">
        <f>SUM(BH20:BH35)</f>
        <v>0</v>
      </c>
      <c r="BI19" s="258">
        <f>SUM(BI20:BI35)</f>
        <v>0</v>
      </c>
      <c r="BJ19" s="300">
        <f t="shared" si="22"/>
        <v>0</v>
      </c>
      <c r="BK19" s="300"/>
      <c r="BL19" s="258">
        <f>SUM(BL20:BL35)</f>
        <v>0</v>
      </c>
      <c r="BM19" s="258">
        <f>SUM(BM20:BM35)</f>
        <v>0</v>
      </c>
      <c r="BN19" s="300">
        <f t="shared" si="23"/>
        <v>0</v>
      </c>
      <c r="BO19" s="300"/>
      <c r="BP19" s="258">
        <f>SUM(BP20:BP35)</f>
        <v>0</v>
      </c>
      <c r="BQ19" s="258">
        <f>SUM(BQ20:BQ35)</f>
        <v>0</v>
      </c>
      <c r="BR19" s="300">
        <f t="shared" si="24"/>
        <v>0</v>
      </c>
      <c r="BS19" s="300"/>
      <c r="BT19" s="258">
        <f>SUM(BT20:BT35)</f>
        <v>0</v>
      </c>
      <c r="BU19" s="258">
        <f>SUM(BU20:BU35)</f>
        <v>0</v>
      </c>
      <c r="BV19" s="300">
        <f t="shared" si="25"/>
        <v>0</v>
      </c>
      <c r="BW19" s="300"/>
      <c r="BX19" s="258">
        <f>SUM(BX20:BX35)</f>
        <v>0</v>
      </c>
      <c r="BY19" s="258">
        <f>SUM(BY20:BY35)</f>
        <v>0</v>
      </c>
      <c r="BZ19" s="300">
        <f t="shared" si="26"/>
        <v>0</v>
      </c>
      <c r="CA19" s="300"/>
      <c r="CB19" s="258">
        <f>SUM(CB20:CB35)</f>
        <v>0</v>
      </c>
      <c r="CC19" s="258">
        <f>SUM(CC20:CC35)</f>
        <v>0</v>
      </c>
      <c r="CD19" s="300">
        <f t="shared" si="27"/>
        <v>0</v>
      </c>
      <c r="CE19" s="300"/>
      <c r="CF19" s="258">
        <f>SUM(CF20:CF35)</f>
        <v>0</v>
      </c>
      <c r="CG19" s="258">
        <f>SUM(CG20:CG35)</f>
        <v>0</v>
      </c>
      <c r="CH19" s="300">
        <f t="shared" si="28"/>
        <v>0</v>
      </c>
      <c r="CI19" s="300"/>
      <c r="CJ19" s="258">
        <f>SUM(CJ20:CJ35)</f>
        <v>0</v>
      </c>
      <c r="CK19" s="258">
        <f>SUM(CK20:CK35)</f>
        <v>0</v>
      </c>
      <c r="CL19" s="300">
        <f t="shared" si="29"/>
        <v>0</v>
      </c>
      <c r="CM19" s="285"/>
      <c r="CN19" s="288">
        <f>SUM(CN20:CN35)</f>
        <v>0</v>
      </c>
      <c r="CO19" s="288">
        <f>SUM(CO20:CO35)</f>
        <v>0</v>
      </c>
      <c r="CP19" s="301">
        <f>CO19-CN19</f>
        <v>0</v>
      </c>
      <c r="CQ19" s="301"/>
      <c r="CR19" s="281">
        <f>SUM(CR20:CR35)</f>
        <v>0</v>
      </c>
      <c r="CS19" s="281">
        <f>SUM(CS20:CS35)</f>
        <v>0</v>
      </c>
      <c r="CT19" s="286">
        <f>CS19-CR19</f>
        <v>0</v>
      </c>
      <c r="CU19" s="287" t="e">
        <f>CS19/CR19</f>
        <v>#DIV/0!</v>
      </c>
      <c r="CV19" s="281">
        <f>SUM(CV20:CV35)</f>
        <v>0</v>
      </c>
      <c r="CW19" s="281">
        <f>SUM(CW20:CW35)</f>
        <v>0</v>
      </c>
      <c r="CX19" s="286">
        <f t="shared" si="30"/>
        <v>0</v>
      </c>
      <c r="CY19" s="287"/>
      <c r="CZ19" s="281">
        <f>SUM(CZ20:CZ35)</f>
        <v>0</v>
      </c>
      <c r="DA19" s="281">
        <f>SUM(DA20:DA35)</f>
        <v>0</v>
      </c>
      <c r="DB19" s="286">
        <f t="shared" si="31"/>
        <v>0</v>
      </c>
      <c r="DC19" s="287"/>
      <c r="DD19" s="288">
        <f>SUM(DD20:DD35)</f>
        <v>0</v>
      </c>
      <c r="DE19" s="288">
        <f>SUM(DE20:DE35)</f>
        <v>0</v>
      </c>
      <c r="DF19" s="301">
        <f>DE19-DD19</f>
        <v>0</v>
      </c>
      <c r="DG19" s="301"/>
      <c r="DH19" s="288">
        <f>SUM(DH20:DH35)</f>
        <v>0</v>
      </c>
      <c r="DI19" s="288">
        <f>SUM(DI20:DI35)</f>
        <v>0</v>
      </c>
      <c r="DJ19" s="301">
        <f>DI19-DH19</f>
        <v>0</v>
      </c>
      <c r="DK19" s="301"/>
    </row>
    <row r="20" spans="1:115" ht="13.5" hidden="1" customHeight="1">
      <c r="A20" s="253"/>
      <c r="B20" s="289">
        <v>1718002292</v>
      </c>
      <c r="C20" s="253" t="s">
        <v>192</v>
      </c>
      <c r="D20" s="254"/>
      <c r="E20" s="237">
        <f t="shared" ref="E20:E25" si="32">I20+M20+Q20+U20+Y20+AJ20+AN20+AR20+AV20+BD20+BH20+BX20+CF20+CJ20+CN20+CR20+CV20+CZ20</f>
        <v>0</v>
      </c>
      <c r="F20" s="237">
        <f t="shared" ref="F20:F30" si="33">J20+N20+R20+V20+AK20+AO20+AW20+BM20+BQ20+CG20+CK20+CO20+DE20+DI20</f>
        <v>0</v>
      </c>
      <c r="G20" s="296">
        <f t="shared" si="6"/>
        <v>0</v>
      </c>
      <c r="H20" s="296">
        <v>0</v>
      </c>
      <c r="I20" s="237"/>
      <c r="J20" s="237"/>
      <c r="K20" s="297">
        <f t="shared" si="10"/>
        <v>0</v>
      </c>
      <c r="L20" s="297"/>
      <c r="M20" s="237"/>
      <c r="N20" s="237"/>
      <c r="O20" s="297">
        <f t="shared" si="11"/>
        <v>0</v>
      </c>
      <c r="P20" s="297"/>
      <c r="Q20" s="237"/>
      <c r="R20" s="237"/>
      <c r="S20" s="297">
        <f t="shared" si="12"/>
        <v>0</v>
      </c>
      <c r="T20" s="297" t="e">
        <f>R20/Q20</f>
        <v>#DIV/0!</v>
      </c>
      <c r="U20" s="237"/>
      <c r="V20" s="237"/>
      <c r="W20" s="297">
        <f t="shared" si="13"/>
        <v>0</v>
      </c>
      <c r="X20" s="297"/>
      <c r="Y20" s="237">
        <f t="shared" si="7"/>
        <v>0</v>
      </c>
      <c r="Z20" s="237">
        <f t="shared" si="7"/>
        <v>0</v>
      </c>
      <c r="AA20" s="297">
        <f t="shared" si="14"/>
        <v>0</v>
      </c>
      <c r="AB20" s="297"/>
      <c r="AC20" s="237"/>
      <c r="AD20" s="237"/>
      <c r="AE20" s="297">
        <f t="shared" si="15"/>
        <v>0</v>
      </c>
      <c r="AF20" s="297"/>
      <c r="AG20" s="237"/>
      <c r="AH20" s="237"/>
      <c r="AI20" s="297">
        <f t="shared" si="16"/>
        <v>0</v>
      </c>
      <c r="AJ20" s="237"/>
      <c r="AK20" s="237"/>
      <c r="AL20" s="297">
        <f t="shared" si="17"/>
        <v>0</v>
      </c>
      <c r="AM20" s="297"/>
      <c r="AN20" s="237"/>
      <c r="AO20" s="237"/>
      <c r="AP20" s="297">
        <f t="shared" si="18"/>
        <v>0</v>
      </c>
      <c r="AQ20" s="297"/>
      <c r="AR20" s="297"/>
      <c r="AS20" s="297"/>
      <c r="AT20" s="297">
        <f>AS20-AR20</f>
        <v>0</v>
      </c>
      <c r="AU20" s="297"/>
      <c r="AV20" s="237"/>
      <c r="AW20" s="237"/>
      <c r="AX20" s="297">
        <f t="shared" si="19"/>
        <v>0</v>
      </c>
      <c r="AY20" s="297"/>
      <c r="AZ20" s="237"/>
      <c r="BA20" s="237"/>
      <c r="BB20" s="297">
        <f t="shared" si="20"/>
        <v>0</v>
      </c>
      <c r="BC20" s="297"/>
      <c r="BD20" s="237"/>
      <c r="BE20" s="237"/>
      <c r="BF20" s="297">
        <f t="shared" si="21"/>
        <v>0</v>
      </c>
      <c r="BG20" s="297"/>
      <c r="BH20" s="237"/>
      <c r="BI20" s="237"/>
      <c r="BJ20" s="297">
        <f t="shared" si="22"/>
        <v>0</v>
      </c>
      <c r="BK20" s="297"/>
      <c r="BL20" s="237"/>
      <c r="BM20" s="237"/>
      <c r="BN20" s="297">
        <f t="shared" si="23"/>
        <v>0</v>
      </c>
      <c r="BO20" s="297"/>
      <c r="BP20" s="237"/>
      <c r="BQ20" s="237"/>
      <c r="BR20" s="297">
        <f t="shared" si="24"/>
        <v>0</v>
      </c>
      <c r="BS20" s="297"/>
      <c r="BT20" s="237"/>
      <c r="BU20" s="237"/>
      <c r="BV20" s="297">
        <f t="shared" si="25"/>
        <v>0</v>
      </c>
      <c r="BW20" s="297"/>
      <c r="BX20" s="237"/>
      <c r="BY20" s="237"/>
      <c r="BZ20" s="297">
        <f t="shared" si="26"/>
        <v>0</v>
      </c>
      <c r="CA20" s="297"/>
      <c r="CB20" s="237"/>
      <c r="CC20" s="237"/>
      <c r="CD20" s="297">
        <f t="shared" si="27"/>
        <v>0</v>
      </c>
      <c r="CE20" s="297"/>
      <c r="CF20" s="237"/>
      <c r="CG20" s="237"/>
      <c r="CH20" s="297">
        <f t="shared" si="28"/>
        <v>0</v>
      </c>
      <c r="CI20" s="297"/>
      <c r="CJ20" s="237"/>
      <c r="CK20" s="237"/>
      <c r="CL20" s="297">
        <f t="shared" si="29"/>
        <v>0</v>
      </c>
      <c r="CM20" s="285"/>
      <c r="CN20" s="298"/>
      <c r="CO20" s="298"/>
      <c r="CP20" s="298">
        <f>CO20-CN20</f>
        <v>0</v>
      </c>
      <c r="CQ20" s="298"/>
      <c r="CR20" s="293"/>
      <c r="CS20" s="293"/>
      <c r="CT20" s="294">
        <f>CS20-CR20</f>
        <v>0</v>
      </c>
      <c r="CU20" s="295"/>
      <c r="CV20" s="234"/>
      <c r="CW20" s="234"/>
      <c r="CX20" s="294">
        <f t="shared" si="30"/>
        <v>0</v>
      </c>
      <c r="CY20" s="295"/>
      <c r="CZ20" s="234"/>
      <c r="DA20" s="234"/>
      <c r="DB20" s="294">
        <f t="shared" si="31"/>
        <v>0</v>
      </c>
      <c r="DC20" s="295"/>
      <c r="DD20" s="298"/>
      <c r="DE20" s="298"/>
      <c r="DF20" s="298">
        <f>DE20-DD20</f>
        <v>0</v>
      </c>
      <c r="DG20" s="298"/>
      <c r="DH20" s="298"/>
      <c r="DI20" s="298"/>
      <c r="DJ20" s="298">
        <f>DI20-DH20</f>
        <v>0</v>
      </c>
      <c r="DK20" s="298"/>
    </row>
    <row r="21" spans="1:115" ht="12.75" hidden="1" customHeight="1">
      <c r="A21" s="253"/>
      <c r="B21" s="289"/>
      <c r="C21" s="255" t="s">
        <v>193</v>
      </c>
      <c r="D21" s="256"/>
      <c r="E21" s="237">
        <f t="shared" si="32"/>
        <v>0</v>
      </c>
      <c r="F21" s="237">
        <f t="shared" si="33"/>
        <v>0</v>
      </c>
      <c r="G21" s="296">
        <f t="shared" si="6"/>
        <v>0</v>
      </c>
      <c r="H21" s="296">
        <v>0</v>
      </c>
      <c r="I21" s="237"/>
      <c r="J21" s="237"/>
      <c r="K21" s="297">
        <f t="shared" si="10"/>
        <v>0</v>
      </c>
      <c r="L21" s="297"/>
      <c r="M21" s="237"/>
      <c r="N21" s="237"/>
      <c r="O21" s="297">
        <f t="shared" si="11"/>
        <v>0</v>
      </c>
      <c r="P21" s="297"/>
      <c r="Q21" s="237"/>
      <c r="R21" s="237"/>
      <c r="S21" s="297">
        <f t="shared" si="12"/>
        <v>0</v>
      </c>
      <c r="T21" s="297"/>
      <c r="U21" s="237"/>
      <c r="V21" s="237"/>
      <c r="W21" s="297">
        <f t="shared" si="13"/>
        <v>0</v>
      </c>
      <c r="X21" s="297" t="e">
        <f>V21/U21</f>
        <v>#DIV/0!</v>
      </c>
      <c r="Y21" s="237">
        <f t="shared" si="7"/>
        <v>0</v>
      </c>
      <c r="Z21" s="237">
        <f t="shared" si="7"/>
        <v>0</v>
      </c>
      <c r="AA21" s="297">
        <f t="shared" si="14"/>
        <v>0</v>
      </c>
      <c r="AB21" s="297" t="e">
        <f>Z21/Y21</f>
        <v>#DIV/0!</v>
      </c>
      <c r="AC21" s="237"/>
      <c r="AD21" s="237"/>
      <c r="AE21" s="297">
        <f t="shared" si="15"/>
        <v>0</v>
      </c>
      <c r="AF21" s="297" t="e">
        <f>AD21/AC21</f>
        <v>#DIV/0!</v>
      </c>
      <c r="AG21" s="237"/>
      <c r="AH21" s="237"/>
      <c r="AI21" s="297">
        <f t="shared" si="16"/>
        <v>0</v>
      </c>
      <c r="AJ21" s="237"/>
      <c r="AK21" s="237"/>
      <c r="AL21" s="297">
        <f t="shared" si="17"/>
        <v>0</v>
      </c>
      <c r="AM21" s="297"/>
      <c r="AN21" s="237"/>
      <c r="AO21" s="237"/>
      <c r="AP21" s="297">
        <f t="shared" si="18"/>
        <v>0</v>
      </c>
      <c r="AQ21" s="297" t="e">
        <f>AO21/AN21</f>
        <v>#DIV/0!</v>
      </c>
      <c r="AR21" s="297"/>
      <c r="AS21" s="297"/>
      <c r="AT21" s="297">
        <f>AS21-AR21</f>
        <v>0</v>
      </c>
      <c r="AU21" s="297"/>
      <c r="AV21" s="237"/>
      <c r="AW21" s="237"/>
      <c r="AX21" s="297">
        <f t="shared" si="19"/>
        <v>0</v>
      </c>
      <c r="AY21" s="297"/>
      <c r="AZ21" s="237"/>
      <c r="BA21" s="237"/>
      <c r="BB21" s="297">
        <f t="shared" si="20"/>
        <v>0</v>
      </c>
      <c r="BC21" s="297"/>
      <c r="BD21" s="237"/>
      <c r="BE21" s="237"/>
      <c r="BF21" s="297">
        <f t="shared" si="21"/>
        <v>0</v>
      </c>
      <c r="BG21" s="297"/>
      <c r="BH21" s="237"/>
      <c r="BI21" s="237"/>
      <c r="BJ21" s="297">
        <f t="shared" si="22"/>
        <v>0</v>
      </c>
      <c r="BK21" s="297"/>
      <c r="BL21" s="237"/>
      <c r="BM21" s="237"/>
      <c r="BN21" s="297">
        <f t="shared" si="23"/>
        <v>0</v>
      </c>
      <c r="BO21" s="297"/>
      <c r="BP21" s="237"/>
      <c r="BQ21" s="237"/>
      <c r="BR21" s="297">
        <f t="shared" si="24"/>
        <v>0</v>
      </c>
      <c r="BS21" s="297"/>
      <c r="BT21" s="237"/>
      <c r="BU21" s="237"/>
      <c r="BV21" s="297">
        <f t="shared" si="25"/>
        <v>0</v>
      </c>
      <c r="BW21" s="297"/>
      <c r="BX21" s="237"/>
      <c r="BY21" s="237"/>
      <c r="BZ21" s="297">
        <f t="shared" si="26"/>
        <v>0</v>
      </c>
      <c r="CA21" s="297"/>
      <c r="CB21" s="237"/>
      <c r="CC21" s="237"/>
      <c r="CD21" s="297">
        <f t="shared" si="27"/>
        <v>0</v>
      </c>
      <c r="CE21" s="297"/>
      <c r="CF21" s="237"/>
      <c r="CG21" s="237"/>
      <c r="CH21" s="297">
        <f t="shared" si="28"/>
        <v>0</v>
      </c>
      <c r="CI21" s="297"/>
      <c r="CJ21" s="237"/>
      <c r="CK21" s="237"/>
      <c r="CL21" s="297">
        <f t="shared" si="29"/>
        <v>0</v>
      </c>
      <c r="CM21" s="285"/>
      <c r="CN21" s="298"/>
      <c r="CO21" s="298"/>
      <c r="CP21" s="298">
        <f>CO21-CN21</f>
        <v>0</v>
      </c>
      <c r="CQ21" s="298"/>
      <c r="CR21" s="293"/>
      <c r="CS21" s="293"/>
      <c r="CT21" s="294">
        <f>CS21-CR21</f>
        <v>0</v>
      </c>
      <c r="CU21" s="295"/>
      <c r="CV21" s="234"/>
      <c r="CW21" s="234"/>
      <c r="CX21" s="294">
        <f t="shared" si="30"/>
        <v>0</v>
      </c>
      <c r="CY21" s="295"/>
      <c r="CZ21" s="234"/>
      <c r="DA21" s="234"/>
      <c r="DB21" s="294">
        <f t="shared" si="31"/>
        <v>0</v>
      </c>
      <c r="DC21" s="295"/>
      <c r="DD21" s="298"/>
      <c r="DE21" s="298"/>
      <c r="DF21" s="298">
        <f>DE21-DD21</f>
        <v>0</v>
      </c>
      <c r="DG21" s="298"/>
      <c r="DH21" s="298"/>
      <c r="DI21" s="298"/>
      <c r="DJ21" s="298">
        <f>DI21-DH21</f>
        <v>0</v>
      </c>
      <c r="DK21" s="298"/>
    </row>
    <row r="22" spans="1:115" ht="12" hidden="1" customHeight="1">
      <c r="A22" s="253"/>
      <c r="B22" s="289">
        <v>1712001334</v>
      </c>
      <c r="C22" s="255" t="s">
        <v>479</v>
      </c>
      <c r="D22" s="256">
        <v>0</v>
      </c>
      <c r="E22" s="237">
        <f t="shared" si="32"/>
        <v>0</v>
      </c>
      <c r="F22" s="237">
        <f t="shared" si="33"/>
        <v>0</v>
      </c>
      <c r="G22" s="296">
        <f t="shared" si="6"/>
        <v>0</v>
      </c>
      <c r="H22" s="296">
        <v>0</v>
      </c>
      <c r="I22" s="237"/>
      <c r="J22" s="237"/>
      <c r="K22" s="297">
        <f t="shared" si="10"/>
        <v>0</v>
      </c>
      <c r="L22" s="297"/>
      <c r="M22" s="237"/>
      <c r="N22" s="237"/>
      <c r="O22" s="297">
        <f t="shared" si="11"/>
        <v>0</v>
      </c>
      <c r="P22" s="297"/>
      <c r="Q22" s="237"/>
      <c r="R22" s="237"/>
      <c r="S22" s="297">
        <f t="shared" si="12"/>
        <v>0</v>
      </c>
      <c r="T22" s="297"/>
      <c r="U22" s="237"/>
      <c r="V22" s="237"/>
      <c r="W22" s="297">
        <f t="shared" si="13"/>
        <v>0</v>
      </c>
      <c r="X22" s="297"/>
      <c r="Y22" s="237">
        <f t="shared" si="7"/>
        <v>0</v>
      </c>
      <c r="Z22" s="237">
        <f t="shared" si="7"/>
        <v>0</v>
      </c>
      <c r="AA22" s="297">
        <f t="shared" si="14"/>
        <v>0</v>
      </c>
      <c r="AB22" s="297"/>
      <c r="AC22" s="237"/>
      <c r="AD22" s="237"/>
      <c r="AE22" s="297"/>
      <c r="AF22" s="297"/>
      <c r="AG22" s="237"/>
      <c r="AH22" s="237"/>
      <c r="AI22" s="297">
        <f t="shared" si="16"/>
        <v>0</v>
      </c>
      <c r="AJ22" s="237"/>
      <c r="AK22" s="237"/>
      <c r="AL22" s="297">
        <f t="shared" si="17"/>
        <v>0</v>
      </c>
      <c r="AM22" s="297"/>
      <c r="AN22" s="237"/>
      <c r="AO22" s="237"/>
      <c r="AP22" s="297">
        <f t="shared" si="18"/>
        <v>0</v>
      </c>
      <c r="AQ22" s="297" t="e">
        <f>AO22/AN22</f>
        <v>#DIV/0!</v>
      </c>
      <c r="AR22" s="297"/>
      <c r="AS22" s="297"/>
      <c r="AT22" s="297"/>
      <c r="AU22" s="297"/>
      <c r="AV22" s="237"/>
      <c r="AW22" s="237"/>
      <c r="AX22" s="297">
        <f t="shared" si="19"/>
        <v>0</v>
      </c>
      <c r="AY22" s="297"/>
      <c r="AZ22" s="237"/>
      <c r="BA22" s="237"/>
      <c r="BB22" s="297">
        <f t="shared" si="20"/>
        <v>0</v>
      </c>
      <c r="BC22" s="297"/>
      <c r="BD22" s="237"/>
      <c r="BE22" s="237"/>
      <c r="BF22" s="297">
        <f t="shared" si="21"/>
        <v>0</v>
      </c>
      <c r="BG22" s="297"/>
      <c r="BH22" s="237"/>
      <c r="BI22" s="237"/>
      <c r="BJ22" s="297">
        <f t="shared" si="22"/>
        <v>0</v>
      </c>
      <c r="BK22" s="297"/>
      <c r="BL22" s="237"/>
      <c r="BM22" s="237"/>
      <c r="BN22" s="297">
        <f t="shared" si="23"/>
        <v>0</v>
      </c>
      <c r="BO22" s="297"/>
      <c r="BP22" s="237"/>
      <c r="BQ22" s="237"/>
      <c r="BR22" s="297">
        <f t="shared" si="24"/>
        <v>0</v>
      </c>
      <c r="BS22" s="297"/>
      <c r="BT22" s="237"/>
      <c r="BU22" s="237"/>
      <c r="BV22" s="297">
        <f t="shared" si="25"/>
        <v>0</v>
      </c>
      <c r="BW22" s="297"/>
      <c r="BX22" s="237"/>
      <c r="BY22" s="237"/>
      <c r="BZ22" s="297">
        <f t="shared" si="26"/>
        <v>0</v>
      </c>
      <c r="CA22" s="297"/>
      <c r="CB22" s="237"/>
      <c r="CC22" s="237"/>
      <c r="CD22" s="297">
        <f t="shared" si="27"/>
        <v>0</v>
      </c>
      <c r="CE22" s="297"/>
      <c r="CF22" s="237"/>
      <c r="CG22" s="237"/>
      <c r="CH22" s="297">
        <f t="shared" si="28"/>
        <v>0</v>
      </c>
      <c r="CI22" s="297"/>
      <c r="CJ22" s="237"/>
      <c r="CK22" s="237"/>
      <c r="CL22" s="297">
        <f t="shared" si="29"/>
        <v>0</v>
      </c>
      <c r="CM22" s="285"/>
      <c r="CN22" s="298"/>
      <c r="CO22" s="298"/>
      <c r="CP22" s="298"/>
      <c r="CQ22" s="298"/>
      <c r="CR22" s="293"/>
      <c r="CS22" s="293"/>
      <c r="CT22" s="294"/>
      <c r="CU22" s="295"/>
      <c r="CV22" s="234"/>
      <c r="CW22" s="234"/>
      <c r="CX22" s="294">
        <f t="shared" si="30"/>
        <v>0</v>
      </c>
      <c r="CY22" s="295"/>
      <c r="CZ22" s="234"/>
      <c r="DA22" s="234"/>
      <c r="DB22" s="294">
        <f t="shared" si="31"/>
        <v>0</v>
      </c>
      <c r="DC22" s="295"/>
      <c r="DD22" s="298"/>
      <c r="DE22" s="298"/>
      <c r="DF22" s="298"/>
      <c r="DG22" s="298"/>
      <c r="DH22" s="298"/>
      <c r="DI22" s="298"/>
      <c r="DJ22" s="298"/>
      <c r="DK22" s="298"/>
    </row>
    <row r="23" spans="1:115" ht="12.75" hidden="1" customHeight="1">
      <c r="A23" s="253"/>
      <c r="B23" s="289">
        <v>1718001468</v>
      </c>
      <c r="C23" s="253" t="s">
        <v>194</v>
      </c>
      <c r="D23" s="254">
        <v>0</v>
      </c>
      <c r="E23" s="237">
        <f t="shared" si="32"/>
        <v>0</v>
      </c>
      <c r="F23" s="237">
        <f t="shared" si="33"/>
        <v>0</v>
      </c>
      <c r="G23" s="296">
        <f t="shared" si="6"/>
        <v>0</v>
      </c>
      <c r="H23" s="296">
        <v>0</v>
      </c>
      <c r="I23" s="237"/>
      <c r="J23" s="237"/>
      <c r="K23" s="297">
        <f t="shared" si="10"/>
        <v>0</v>
      </c>
      <c r="L23" s="297"/>
      <c r="M23" s="237"/>
      <c r="N23" s="237"/>
      <c r="O23" s="297">
        <f t="shared" si="11"/>
        <v>0</v>
      </c>
      <c r="P23" s="297" t="e">
        <f>N23/M23</f>
        <v>#DIV/0!</v>
      </c>
      <c r="Q23" s="237"/>
      <c r="R23" s="237"/>
      <c r="S23" s="297">
        <f t="shared" si="12"/>
        <v>0</v>
      </c>
      <c r="T23" s="297" t="e">
        <f>R23/Q23</f>
        <v>#DIV/0!</v>
      </c>
      <c r="U23" s="237"/>
      <c r="V23" s="237"/>
      <c r="W23" s="297">
        <f t="shared" si="13"/>
        <v>0</v>
      </c>
      <c r="X23" s="297" t="e">
        <f>V23/U23</f>
        <v>#DIV/0!</v>
      </c>
      <c r="Y23" s="237">
        <f t="shared" si="7"/>
        <v>0</v>
      </c>
      <c r="Z23" s="237">
        <f t="shared" si="7"/>
        <v>0</v>
      </c>
      <c r="AA23" s="297">
        <f t="shared" si="14"/>
        <v>0</v>
      </c>
      <c r="AB23" s="297" t="e">
        <f>Z23/Y23</f>
        <v>#DIV/0!</v>
      </c>
      <c r="AC23" s="237"/>
      <c r="AD23" s="237"/>
      <c r="AE23" s="297">
        <f t="shared" ref="AE23:AE29" si="34">AD23-AC23</f>
        <v>0</v>
      </c>
      <c r="AF23" s="297" t="e">
        <f>AD23/AC23</f>
        <v>#DIV/0!</v>
      </c>
      <c r="AG23" s="237"/>
      <c r="AH23" s="237"/>
      <c r="AI23" s="297">
        <f t="shared" si="16"/>
        <v>0</v>
      </c>
      <c r="AJ23" s="237"/>
      <c r="AK23" s="237"/>
      <c r="AL23" s="297">
        <f t="shared" si="17"/>
        <v>0</v>
      </c>
      <c r="AM23" s="297" t="e">
        <f>AK23/AJ23</f>
        <v>#DIV/0!</v>
      </c>
      <c r="AN23" s="237"/>
      <c r="AO23" s="237"/>
      <c r="AP23" s="297">
        <f t="shared" si="18"/>
        <v>0</v>
      </c>
      <c r="AQ23" s="297" t="e">
        <f>AO23/AN23</f>
        <v>#DIV/0!</v>
      </c>
      <c r="AR23" s="297"/>
      <c r="AS23" s="297"/>
      <c r="AT23" s="297">
        <f>AS23-AR23</f>
        <v>0</v>
      </c>
      <c r="AU23" s="297"/>
      <c r="AV23" s="237"/>
      <c r="AW23" s="237"/>
      <c r="AX23" s="297">
        <f t="shared" si="19"/>
        <v>0</v>
      </c>
      <c r="AY23" s="297"/>
      <c r="AZ23" s="237"/>
      <c r="BA23" s="237"/>
      <c r="BB23" s="297">
        <f t="shared" si="20"/>
        <v>0</v>
      </c>
      <c r="BC23" s="297" t="e">
        <f>BA23/AZ23</f>
        <v>#DIV/0!</v>
      </c>
      <c r="BD23" s="237"/>
      <c r="BE23" s="237"/>
      <c r="BF23" s="297">
        <f t="shared" si="21"/>
        <v>0</v>
      </c>
      <c r="BG23" s="297" t="e">
        <f>BE23/BD23</f>
        <v>#DIV/0!</v>
      </c>
      <c r="BH23" s="237"/>
      <c r="BI23" s="237"/>
      <c r="BJ23" s="297">
        <f t="shared" si="22"/>
        <v>0</v>
      </c>
      <c r="BK23" s="297" t="e">
        <f>BI23/BH23</f>
        <v>#DIV/0!</v>
      </c>
      <c r="BL23" s="237"/>
      <c r="BM23" s="237"/>
      <c r="BN23" s="297">
        <f t="shared" si="23"/>
        <v>0</v>
      </c>
      <c r="BO23" s="297"/>
      <c r="BP23" s="237"/>
      <c r="BQ23" s="237"/>
      <c r="BR23" s="297">
        <f t="shared" si="24"/>
        <v>0</v>
      </c>
      <c r="BS23" s="297"/>
      <c r="BT23" s="237"/>
      <c r="BU23" s="237"/>
      <c r="BV23" s="297">
        <f t="shared" si="25"/>
        <v>0</v>
      </c>
      <c r="BW23" s="297"/>
      <c r="BX23" s="237"/>
      <c r="BY23" s="237"/>
      <c r="BZ23" s="297">
        <f t="shared" si="26"/>
        <v>0</v>
      </c>
      <c r="CA23" s="297" t="e">
        <f>BY23/BX23</f>
        <v>#DIV/0!</v>
      </c>
      <c r="CB23" s="237"/>
      <c r="CC23" s="237"/>
      <c r="CD23" s="297">
        <f t="shared" si="27"/>
        <v>0</v>
      </c>
      <c r="CE23" s="297"/>
      <c r="CF23" s="237"/>
      <c r="CG23" s="237"/>
      <c r="CH23" s="297">
        <f t="shared" si="28"/>
        <v>0</v>
      </c>
      <c r="CI23" s="297"/>
      <c r="CJ23" s="237"/>
      <c r="CK23" s="237"/>
      <c r="CL23" s="297">
        <f t="shared" si="29"/>
        <v>0</v>
      </c>
      <c r="CM23" s="285"/>
      <c r="CN23" s="298"/>
      <c r="CO23" s="298"/>
      <c r="CP23" s="298">
        <f>CO23-CN23</f>
        <v>0</v>
      </c>
      <c r="CQ23" s="298"/>
      <c r="CR23" s="293"/>
      <c r="CS23" s="293"/>
      <c r="CT23" s="294">
        <f>CS23-CR23</f>
        <v>0</v>
      </c>
      <c r="CU23" s="295"/>
      <c r="CV23" s="234"/>
      <c r="CW23" s="234"/>
      <c r="CX23" s="294">
        <f t="shared" si="30"/>
        <v>0</v>
      </c>
      <c r="CY23" s="295" t="e">
        <f>CW23/CV23</f>
        <v>#DIV/0!</v>
      </c>
      <c r="CZ23" s="234"/>
      <c r="DA23" s="234"/>
      <c r="DB23" s="294">
        <f t="shared" si="31"/>
        <v>0</v>
      </c>
      <c r="DC23" s="295" t="e">
        <f>DA23/CZ23</f>
        <v>#DIV/0!</v>
      </c>
      <c r="DD23" s="298"/>
      <c r="DE23" s="298"/>
      <c r="DF23" s="298">
        <f>DE23-DD23</f>
        <v>0</v>
      </c>
      <c r="DG23" s="298"/>
      <c r="DH23" s="298"/>
      <c r="DI23" s="298"/>
      <c r="DJ23" s="298">
        <f>DI23-DH23</f>
        <v>0</v>
      </c>
      <c r="DK23" s="298"/>
    </row>
    <row r="24" spans="1:115" ht="12.75" hidden="1" customHeight="1">
      <c r="A24" s="253"/>
      <c r="B24" s="289">
        <v>1718001612</v>
      </c>
      <c r="C24" s="253" t="s">
        <v>490</v>
      </c>
      <c r="D24" s="254"/>
      <c r="E24" s="237">
        <f t="shared" si="32"/>
        <v>0</v>
      </c>
      <c r="F24" s="237">
        <f t="shared" si="33"/>
        <v>0</v>
      </c>
      <c r="G24" s="296">
        <f t="shared" si="6"/>
        <v>0</v>
      </c>
      <c r="H24" s="296">
        <v>0</v>
      </c>
      <c r="I24" s="237"/>
      <c r="J24" s="237"/>
      <c r="K24" s="297">
        <f t="shared" si="10"/>
        <v>0</v>
      </c>
      <c r="L24" s="297"/>
      <c r="M24" s="237"/>
      <c r="N24" s="237"/>
      <c r="O24" s="297">
        <f t="shared" si="11"/>
        <v>0</v>
      </c>
      <c r="P24" s="297"/>
      <c r="Q24" s="237"/>
      <c r="R24" s="237"/>
      <c r="S24" s="297">
        <f t="shared" si="12"/>
        <v>0</v>
      </c>
      <c r="T24" s="297"/>
      <c r="U24" s="237"/>
      <c r="V24" s="237"/>
      <c r="W24" s="297">
        <f t="shared" si="13"/>
        <v>0</v>
      </c>
      <c r="X24" s="297"/>
      <c r="Y24" s="237">
        <f t="shared" si="7"/>
        <v>0</v>
      </c>
      <c r="Z24" s="237">
        <f t="shared" si="7"/>
        <v>0</v>
      </c>
      <c r="AA24" s="297">
        <f t="shared" si="14"/>
        <v>0</v>
      </c>
      <c r="AB24" s="297"/>
      <c r="AC24" s="237"/>
      <c r="AD24" s="237"/>
      <c r="AE24" s="297">
        <f t="shared" si="34"/>
        <v>0</v>
      </c>
      <c r="AF24" s="297"/>
      <c r="AG24" s="237"/>
      <c r="AH24" s="237"/>
      <c r="AI24" s="297">
        <f t="shared" si="16"/>
        <v>0</v>
      </c>
      <c r="AJ24" s="237"/>
      <c r="AK24" s="237"/>
      <c r="AL24" s="297">
        <f t="shared" si="17"/>
        <v>0</v>
      </c>
      <c r="AM24" s="297"/>
      <c r="AN24" s="237"/>
      <c r="AO24" s="237"/>
      <c r="AP24" s="297">
        <f t="shared" si="18"/>
        <v>0</v>
      </c>
      <c r="AQ24" s="297"/>
      <c r="AR24" s="297"/>
      <c r="AS24" s="297"/>
      <c r="AT24" s="297">
        <f>AS24-AR24</f>
        <v>0</v>
      </c>
      <c r="AU24" s="297"/>
      <c r="AV24" s="237"/>
      <c r="AW24" s="237"/>
      <c r="AX24" s="297">
        <f t="shared" si="19"/>
        <v>0</v>
      </c>
      <c r="AY24" s="297"/>
      <c r="AZ24" s="237"/>
      <c r="BA24" s="237"/>
      <c r="BB24" s="297">
        <f t="shared" si="20"/>
        <v>0</v>
      </c>
      <c r="BC24" s="297"/>
      <c r="BD24" s="237"/>
      <c r="BE24" s="237"/>
      <c r="BF24" s="297">
        <f t="shared" si="21"/>
        <v>0</v>
      </c>
      <c r="BG24" s="297"/>
      <c r="BH24" s="237"/>
      <c r="BI24" s="237"/>
      <c r="BJ24" s="297">
        <f t="shared" si="22"/>
        <v>0</v>
      </c>
      <c r="BK24" s="297"/>
      <c r="BL24" s="237"/>
      <c r="BM24" s="237"/>
      <c r="BN24" s="297">
        <f t="shared" si="23"/>
        <v>0</v>
      </c>
      <c r="BO24" s="297"/>
      <c r="BP24" s="237"/>
      <c r="BQ24" s="237"/>
      <c r="BR24" s="297">
        <f t="shared" si="24"/>
        <v>0</v>
      </c>
      <c r="BS24" s="297"/>
      <c r="BT24" s="237"/>
      <c r="BU24" s="237"/>
      <c r="BV24" s="297">
        <f t="shared" si="25"/>
        <v>0</v>
      </c>
      <c r="BW24" s="297"/>
      <c r="BX24" s="237"/>
      <c r="BY24" s="237"/>
      <c r="BZ24" s="297">
        <f t="shared" si="26"/>
        <v>0</v>
      </c>
      <c r="CA24" s="297"/>
      <c r="CB24" s="237"/>
      <c r="CC24" s="237"/>
      <c r="CD24" s="297">
        <f t="shared" si="27"/>
        <v>0</v>
      </c>
      <c r="CE24" s="297"/>
      <c r="CF24" s="237"/>
      <c r="CG24" s="237"/>
      <c r="CH24" s="297">
        <f t="shared" si="28"/>
        <v>0</v>
      </c>
      <c r="CI24" s="297"/>
      <c r="CJ24" s="237"/>
      <c r="CK24" s="237"/>
      <c r="CL24" s="297">
        <f t="shared" si="29"/>
        <v>0</v>
      </c>
      <c r="CM24" s="285"/>
      <c r="CN24" s="298"/>
      <c r="CO24" s="298"/>
      <c r="CP24" s="298">
        <f>CO24-CN24</f>
        <v>0</v>
      </c>
      <c r="CQ24" s="298"/>
      <c r="CR24" s="293"/>
      <c r="CS24" s="293"/>
      <c r="CT24" s="294">
        <f>CS24-CR24</f>
        <v>0</v>
      </c>
      <c r="CU24" s="295"/>
      <c r="CV24" s="234"/>
      <c r="CW24" s="234"/>
      <c r="CX24" s="294">
        <f t="shared" si="30"/>
        <v>0</v>
      </c>
      <c r="CY24" s="295"/>
      <c r="CZ24" s="234"/>
      <c r="DA24" s="234"/>
      <c r="DB24" s="294">
        <f t="shared" si="31"/>
        <v>0</v>
      </c>
      <c r="DC24" s="295"/>
      <c r="DD24" s="298"/>
      <c r="DE24" s="298"/>
      <c r="DF24" s="298">
        <f>DE24-DD24</f>
        <v>0</v>
      </c>
      <c r="DG24" s="298"/>
      <c r="DH24" s="298"/>
      <c r="DI24" s="298"/>
      <c r="DJ24" s="298">
        <f>DI24-DH24</f>
        <v>0</v>
      </c>
      <c r="DK24" s="298"/>
    </row>
    <row r="25" spans="1:115" ht="12.75" hidden="1" customHeight="1">
      <c r="A25" s="253"/>
      <c r="B25" s="302" t="s">
        <v>491</v>
      </c>
      <c r="C25" s="259" t="s">
        <v>492</v>
      </c>
      <c r="D25" s="254"/>
      <c r="E25" s="237">
        <f t="shared" si="32"/>
        <v>0</v>
      </c>
      <c r="F25" s="237">
        <f t="shared" si="33"/>
        <v>0</v>
      </c>
      <c r="G25" s="296">
        <f t="shared" si="6"/>
        <v>0</v>
      </c>
      <c r="H25" s="296">
        <v>0</v>
      </c>
      <c r="I25" s="237"/>
      <c r="J25" s="237"/>
      <c r="K25" s="297"/>
      <c r="L25" s="297"/>
      <c r="M25" s="237"/>
      <c r="N25" s="237"/>
      <c r="O25" s="297"/>
      <c r="P25" s="297"/>
      <c r="Q25" s="237"/>
      <c r="R25" s="237"/>
      <c r="S25" s="297"/>
      <c r="T25" s="297"/>
      <c r="U25" s="237"/>
      <c r="V25" s="237"/>
      <c r="W25" s="297"/>
      <c r="X25" s="297"/>
      <c r="Y25" s="237"/>
      <c r="Z25" s="237"/>
      <c r="AA25" s="297"/>
      <c r="AB25" s="297"/>
      <c r="AC25" s="237"/>
      <c r="AD25" s="237"/>
      <c r="AE25" s="297"/>
      <c r="AF25" s="297"/>
      <c r="AG25" s="237"/>
      <c r="AH25" s="237"/>
      <c r="AI25" s="297"/>
      <c r="AJ25" s="237"/>
      <c r="AK25" s="237"/>
      <c r="AL25" s="297"/>
      <c r="AM25" s="297"/>
      <c r="AN25" s="237"/>
      <c r="AO25" s="237"/>
      <c r="AP25" s="297"/>
      <c r="AQ25" s="297"/>
      <c r="AR25" s="297"/>
      <c r="AS25" s="297"/>
      <c r="AT25" s="297"/>
      <c r="AU25" s="297"/>
      <c r="AV25" s="237"/>
      <c r="AW25" s="237"/>
      <c r="AX25" s="297"/>
      <c r="AY25" s="297"/>
      <c r="AZ25" s="237"/>
      <c r="BA25" s="237"/>
      <c r="BB25" s="297"/>
      <c r="BC25" s="297"/>
      <c r="BD25" s="237"/>
      <c r="BE25" s="237"/>
      <c r="BF25" s="297"/>
      <c r="BG25" s="297"/>
      <c r="BH25" s="237"/>
      <c r="BI25" s="237"/>
      <c r="BJ25" s="297"/>
      <c r="BK25" s="297"/>
      <c r="BL25" s="237"/>
      <c r="BM25" s="237"/>
      <c r="BN25" s="297"/>
      <c r="BO25" s="297"/>
      <c r="BP25" s="237"/>
      <c r="BQ25" s="237"/>
      <c r="BR25" s="297"/>
      <c r="BS25" s="297"/>
      <c r="BT25" s="237"/>
      <c r="BU25" s="237"/>
      <c r="BV25" s="297"/>
      <c r="BW25" s="297"/>
      <c r="BX25" s="237"/>
      <c r="BY25" s="237"/>
      <c r="BZ25" s="297"/>
      <c r="CA25" s="297"/>
      <c r="CB25" s="237"/>
      <c r="CC25" s="237"/>
      <c r="CD25" s="297"/>
      <c r="CE25" s="297"/>
      <c r="CF25" s="237"/>
      <c r="CG25" s="237"/>
      <c r="CH25" s="297"/>
      <c r="CI25" s="297"/>
      <c r="CJ25" s="237"/>
      <c r="CK25" s="237"/>
      <c r="CL25" s="297"/>
      <c r="CM25" s="285"/>
      <c r="CN25" s="298"/>
      <c r="CO25" s="298"/>
      <c r="CP25" s="298"/>
      <c r="CQ25" s="298"/>
      <c r="CR25" s="293"/>
      <c r="CS25" s="293"/>
      <c r="CT25" s="294"/>
      <c r="CU25" s="295"/>
      <c r="CV25" s="234"/>
      <c r="CW25" s="234"/>
      <c r="CX25" s="294"/>
      <c r="CY25" s="295"/>
      <c r="CZ25" s="234"/>
      <c r="DA25" s="234"/>
      <c r="DB25" s="294"/>
      <c r="DC25" s="295"/>
      <c r="DD25" s="298"/>
      <c r="DE25" s="298"/>
      <c r="DF25" s="298"/>
      <c r="DG25" s="298"/>
      <c r="DH25" s="298"/>
      <c r="DI25" s="298"/>
      <c r="DJ25" s="298"/>
      <c r="DK25" s="298"/>
    </row>
    <row r="26" spans="1:115" ht="12" customHeight="1">
      <c r="A26" s="253"/>
      <c r="B26" s="289">
        <v>1718002366</v>
      </c>
      <c r="C26" s="255" t="s">
        <v>349</v>
      </c>
      <c r="D26" s="256"/>
      <c r="E26" s="237">
        <f>I26+M26+Q26+U26+Y26+AJ26+AN26+AR26+AV26+BD26+BH26+BX26+CF26+CJ26+CN26+CR26+CV26+CZ26+AZ26+BL26+BT26</f>
        <v>4473.7330099999999</v>
      </c>
      <c r="F26" s="237">
        <f t="shared" si="33"/>
        <v>0</v>
      </c>
      <c r="G26" s="296">
        <f t="shared" si="6"/>
        <v>-4473.7330099999999</v>
      </c>
      <c r="H26" s="296">
        <f t="shared" ref="H26:H28" si="35">F26/E26</f>
        <v>0</v>
      </c>
      <c r="I26" s="237">
        <v>4473.7330099999999</v>
      </c>
      <c r="J26" s="237"/>
      <c r="K26" s="297">
        <f t="shared" si="10"/>
        <v>-4473.7330099999999</v>
      </c>
      <c r="L26" s="297"/>
      <c r="M26" s="237"/>
      <c r="N26" s="237"/>
      <c r="O26" s="297">
        <f t="shared" si="11"/>
        <v>0</v>
      </c>
      <c r="P26" s="297"/>
      <c r="Q26" s="237"/>
      <c r="R26" s="237"/>
      <c r="S26" s="297">
        <f t="shared" si="12"/>
        <v>0</v>
      </c>
      <c r="T26" s="297"/>
      <c r="U26" s="237"/>
      <c r="V26" s="237"/>
      <c r="W26" s="297">
        <f t="shared" si="13"/>
        <v>0</v>
      </c>
      <c r="X26" s="297"/>
      <c r="Y26" s="237">
        <f t="shared" si="7"/>
        <v>0</v>
      </c>
      <c r="Z26" s="237">
        <f t="shared" si="7"/>
        <v>0</v>
      </c>
      <c r="AA26" s="297">
        <f t="shared" si="14"/>
        <v>0</v>
      </c>
      <c r="AB26" s="297"/>
      <c r="AC26" s="237"/>
      <c r="AD26" s="237"/>
      <c r="AE26" s="297">
        <f t="shared" si="34"/>
        <v>0</v>
      </c>
      <c r="AF26" s="297"/>
      <c r="AG26" s="237"/>
      <c r="AH26" s="237"/>
      <c r="AI26" s="297">
        <f t="shared" si="16"/>
        <v>0</v>
      </c>
      <c r="AJ26" s="237"/>
      <c r="AK26" s="237"/>
      <c r="AL26" s="297">
        <f t="shared" si="17"/>
        <v>0</v>
      </c>
      <c r="AM26" s="297"/>
      <c r="AN26" s="237"/>
      <c r="AO26" s="237"/>
      <c r="AP26" s="297">
        <f t="shared" si="18"/>
        <v>0</v>
      </c>
      <c r="AQ26" s="297"/>
      <c r="AR26" s="297"/>
      <c r="AS26" s="297"/>
      <c r="AT26" s="297"/>
      <c r="AU26" s="297"/>
      <c r="AV26" s="237"/>
      <c r="AW26" s="237"/>
      <c r="AX26" s="297">
        <f t="shared" si="19"/>
        <v>0</v>
      </c>
      <c r="AY26" s="297"/>
      <c r="AZ26" s="237"/>
      <c r="BA26" s="237"/>
      <c r="BB26" s="297">
        <f t="shared" si="20"/>
        <v>0</v>
      </c>
      <c r="BC26" s="297"/>
      <c r="BD26" s="237"/>
      <c r="BE26" s="237"/>
      <c r="BF26" s="297">
        <f t="shared" si="21"/>
        <v>0</v>
      </c>
      <c r="BG26" s="297"/>
      <c r="BH26" s="237"/>
      <c r="BI26" s="237"/>
      <c r="BJ26" s="297">
        <f t="shared" si="22"/>
        <v>0</v>
      </c>
      <c r="BK26" s="297"/>
      <c r="BL26" s="237"/>
      <c r="BM26" s="237"/>
      <c r="BN26" s="297">
        <f t="shared" si="23"/>
        <v>0</v>
      </c>
      <c r="BO26" s="297"/>
      <c r="BP26" s="237"/>
      <c r="BQ26" s="237"/>
      <c r="BR26" s="297">
        <f t="shared" si="24"/>
        <v>0</v>
      </c>
      <c r="BS26" s="297"/>
      <c r="BT26" s="237"/>
      <c r="BU26" s="237"/>
      <c r="BV26" s="297">
        <f t="shared" si="25"/>
        <v>0</v>
      </c>
      <c r="BW26" s="297"/>
      <c r="BX26" s="237"/>
      <c r="BY26" s="237"/>
      <c r="BZ26" s="297">
        <f t="shared" si="26"/>
        <v>0</v>
      </c>
      <c r="CA26" s="297"/>
      <c r="CB26" s="237"/>
      <c r="CC26" s="237"/>
      <c r="CD26" s="297">
        <f t="shared" si="27"/>
        <v>0</v>
      </c>
      <c r="CE26" s="297"/>
      <c r="CF26" s="237"/>
      <c r="CG26" s="237"/>
      <c r="CH26" s="297">
        <f t="shared" si="28"/>
        <v>0</v>
      </c>
      <c r="CI26" s="297"/>
      <c r="CJ26" s="237"/>
      <c r="CK26" s="237"/>
      <c r="CL26" s="297">
        <f t="shared" si="29"/>
        <v>0</v>
      </c>
      <c r="CM26" s="285"/>
      <c r="CN26" s="298"/>
      <c r="CO26" s="298"/>
      <c r="CP26" s="298"/>
      <c r="CQ26" s="298"/>
      <c r="CR26" s="293"/>
      <c r="CS26" s="293"/>
      <c r="CT26" s="294"/>
      <c r="CU26" s="295"/>
      <c r="CV26" s="234"/>
      <c r="CW26" s="234"/>
      <c r="CX26" s="294">
        <f t="shared" si="30"/>
        <v>0</v>
      </c>
      <c r="CY26" s="295"/>
      <c r="CZ26" s="234"/>
      <c r="DA26" s="234"/>
      <c r="DB26" s="294">
        <f t="shared" si="31"/>
        <v>0</v>
      </c>
      <c r="DC26" s="295"/>
      <c r="DD26" s="298"/>
      <c r="DE26" s="298"/>
      <c r="DF26" s="298"/>
      <c r="DG26" s="298"/>
      <c r="DH26" s="298"/>
      <c r="DI26" s="298"/>
      <c r="DJ26" s="298"/>
      <c r="DK26" s="298"/>
    </row>
    <row r="27" spans="1:115" ht="21.75" customHeight="1">
      <c r="A27" s="253"/>
      <c r="B27" s="289">
        <v>1701010288</v>
      </c>
      <c r="C27" s="255" t="s">
        <v>350</v>
      </c>
      <c r="D27" s="256">
        <v>7.4</v>
      </c>
      <c r="E27" s="237">
        <v>7.4</v>
      </c>
      <c r="F27" s="237">
        <f t="shared" si="33"/>
        <v>0</v>
      </c>
      <c r="G27" s="296">
        <f t="shared" si="6"/>
        <v>-7.4</v>
      </c>
      <c r="H27" s="296">
        <f t="shared" si="35"/>
        <v>0</v>
      </c>
      <c r="I27" s="237"/>
      <c r="J27" s="237"/>
      <c r="K27" s="297">
        <f t="shared" si="10"/>
        <v>0</v>
      </c>
      <c r="L27" s="297"/>
      <c r="M27" s="237"/>
      <c r="N27" s="237"/>
      <c r="O27" s="297">
        <f t="shared" si="11"/>
        <v>0</v>
      </c>
      <c r="P27" s="297"/>
      <c r="Q27" s="237"/>
      <c r="R27" s="237"/>
      <c r="S27" s="297">
        <f t="shared" si="12"/>
        <v>0</v>
      </c>
      <c r="T27" s="297"/>
      <c r="U27" s="237"/>
      <c r="V27" s="237"/>
      <c r="W27" s="297">
        <f t="shared" si="13"/>
        <v>0</v>
      </c>
      <c r="X27" s="297"/>
      <c r="Y27" s="237">
        <f t="shared" si="7"/>
        <v>0</v>
      </c>
      <c r="Z27" s="237">
        <f t="shared" si="7"/>
        <v>0</v>
      </c>
      <c r="AA27" s="297">
        <f t="shared" si="14"/>
        <v>0</v>
      </c>
      <c r="AB27" s="297"/>
      <c r="AC27" s="237"/>
      <c r="AD27" s="237"/>
      <c r="AE27" s="297">
        <f t="shared" si="34"/>
        <v>0</v>
      </c>
      <c r="AF27" s="297"/>
      <c r="AG27" s="237"/>
      <c r="AH27" s="237"/>
      <c r="AI27" s="297">
        <f t="shared" si="16"/>
        <v>0</v>
      </c>
      <c r="AJ27" s="237"/>
      <c r="AK27" s="237"/>
      <c r="AL27" s="297">
        <f t="shared" si="17"/>
        <v>0</v>
      </c>
      <c r="AM27" s="297"/>
      <c r="AN27" s="237"/>
      <c r="AO27" s="237"/>
      <c r="AP27" s="297">
        <f t="shared" si="18"/>
        <v>0</v>
      </c>
      <c r="AQ27" s="297"/>
      <c r="AR27" s="297"/>
      <c r="AS27" s="297"/>
      <c r="AT27" s="297">
        <f>AS27-AR27</f>
        <v>0</v>
      </c>
      <c r="AU27" s="297"/>
      <c r="AV27" s="237"/>
      <c r="AW27" s="237"/>
      <c r="AX27" s="297">
        <f t="shared" si="19"/>
        <v>0</v>
      </c>
      <c r="AY27" s="297"/>
      <c r="AZ27" s="237"/>
      <c r="BA27" s="237"/>
      <c r="BB27" s="297">
        <f t="shared" si="20"/>
        <v>0</v>
      </c>
      <c r="BC27" s="297"/>
      <c r="BD27" s="237"/>
      <c r="BE27" s="237"/>
      <c r="BF27" s="297">
        <f t="shared" si="21"/>
        <v>0</v>
      </c>
      <c r="BG27" s="297"/>
      <c r="BH27" s="237"/>
      <c r="BI27" s="237"/>
      <c r="BJ27" s="297">
        <f t="shared" si="22"/>
        <v>0</v>
      </c>
      <c r="BK27" s="297"/>
      <c r="BL27" s="236"/>
      <c r="BM27" s="236"/>
      <c r="BN27" s="297">
        <f t="shared" si="23"/>
        <v>0</v>
      </c>
      <c r="BO27" s="297"/>
      <c r="BP27" s="237"/>
      <c r="BQ27" s="237"/>
      <c r="BR27" s="297">
        <f t="shared" si="24"/>
        <v>0</v>
      </c>
      <c r="BS27" s="297"/>
      <c r="BT27" s="237"/>
      <c r="BU27" s="237"/>
      <c r="BV27" s="297">
        <f t="shared" si="25"/>
        <v>0</v>
      </c>
      <c r="BW27" s="297"/>
      <c r="BX27" s="237"/>
      <c r="BY27" s="237"/>
      <c r="BZ27" s="297">
        <f t="shared" si="26"/>
        <v>0</v>
      </c>
      <c r="CA27" s="297"/>
      <c r="CB27" s="237"/>
      <c r="CC27" s="237"/>
      <c r="CD27" s="297">
        <f t="shared" si="27"/>
        <v>0</v>
      </c>
      <c r="CE27" s="297"/>
      <c r="CF27" s="237"/>
      <c r="CG27" s="237"/>
      <c r="CH27" s="297">
        <f t="shared" si="28"/>
        <v>0</v>
      </c>
      <c r="CI27" s="297"/>
      <c r="CJ27" s="237"/>
      <c r="CK27" s="237"/>
      <c r="CL27" s="297">
        <f t="shared" si="29"/>
        <v>0</v>
      </c>
      <c r="CM27" s="285"/>
      <c r="CN27" s="298"/>
      <c r="CO27" s="298"/>
      <c r="CP27" s="298">
        <f>CO27-CN27</f>
        <v>0</v>
      </c>
      <c r="CQ27" s="298"/>
      <c r="CR27" s="293"/>
      <c r="CS27" s="293"/>
      <c r="CT27" s="294">
        <f>CS27-CR27</f>
        <v>0</v>
      </c>
      <c r="CU27" s="295"/>
      <c r="CV27" s="234"/>
      <c r="CW27" s="234"/>
      <c r="CX27" s="294">
        <f t="shared" si="30"/>
        <v>0</v>
      </c>
      <c r="CY27" s="295"/>
      <c r="CZ27" s="234"/>
      <c r="DA27" s="234"/>
      <c r="DB27" s="294">
        <f t="shared" si="31"/>
        <v>0</v>
      </c>
      <c r="DC27" s="295"/>
      <c r="DD27" s="298"/>
      <c r="DE27" s="298"/>
      <c r="DF27" s="298">
        <f>DE27-DD27</f>
        <v>0</v>
      </c>
      <c r="DG27" s="298"/>
      <c r="DH27" s="298"/>
      <c r="DI27" s="298"/>
      <c r="DJ27" s="298">
        <f>DI27-DH27</f>
        <v>0</v>
      </c>
      <c r="DK27" s="298"/>
    </row>
    <row r="28" spans="1:115" ht="12.75" hidden="1" customHeight="1">
      <c r="A28" s="253"/>
      <c r="B28" s="289"/>
      <c r="C28" s="255" t="s">
        <v>443</v>
      </c>
      <c r="D28" s="256"/>
      <c r="E28" s="237">
        <f t="shared" ref="E28:E35" si="36">I28+M28+Q28+U28+Y28+AJ28+AN28+AR28+AV28+BD28+BH28+BX28+CF28+CJ28+CN28+CR28+CV28+CZ28+AZ28+BL28+BT28</f>
        <v>0</v>
      </c>
      <c r="F28" s="237">
        <f t="shared" si="33"/>
        <v>0</v>
      </c>
      <c r="G28" s="296">
        <f t="shared" si="6"/>
        <v>0</v>
      </c>
      <c r="H28" s="296" t="e">
        <f t="shared" si="35"/>
        <v>#DIV/0!</v>
      </c>
      <c r="I28" s="237"/>
      <c r="J28" s="237"/>
      <c r="K28" s="297">
        <f t="shared" si="10"/>
        <v>0</v>
      </c>
      <c r="L28" s="297"/>
      <c r="M28" s="237"/>
      <c r="N28" s="237"/>
      <c r="O28" s="297">
        <f t="shared" si="11"/>
        <v>0</v>
      </c>
      <c r="P28" s="297"/>
      <c r="Q28" s="237"/>
      <c r="R28" s="237"/>
      <c r="S28" s="297">
        <f t="shared" si="12"/>
        <v>0</v>
      </c>
      <c r="T28" s="297"/>
      <c r="U28" s="237"/>
      <c r="V28" s="237"/>
      <c r="W28" s="297">
        <f t="shared" si="13"/>
        <v>0</v>
      </c>
      <c r="X28" s="297"/>
      <c r="Y28" s="237">
        <f t="shared" si="7"/>
        <v>0</v>
      </c>
      <c r="Z28" s="237">
        <f t="shared" si="7"/>
        <v>0</v>
      </c>
      <c r="AA28" s="297">
        <f t="shared" si="14"/>
        <v>0</v>
      </c>
      <c r="AB28" s="297"/>
      <c r="AC28" s="237"/>
      <c r="AD28" s="237"/>
      <c r="AE28" s="297">
        <f t="shared" si="34"/>
        <v>0</v>
      </c>
      <c r="AF28" s="297" t="e">
        <f>AD28/AC28</f>
        <v>#DIV/0!</v>
      </c>
      <c r="AG28" s="237"/>
      <c r="AH28" s="237"/>
      <c r="AI28" s="297">
        <f t="shared" si="16"/>
        <v>0</v>
      </c>
      <c r="AJ28" s="237"/>
      <c r="AK28" s="237"/>
      <c r="AL28" s="297">
        <f t="shared" si="17"/>
        <v>0</v>
      </c>
      <c r="AM28" s="297"/>
      <c r="AN28" s="237"/>
      <c r="AO28" s="237"/>
      <c r="AP28" s="297">
        <f t="shared" si="18"/>
        <v>0</v>
      </c>
      <c r="AQ28" s="297"/>
      <c r="AR28" s="297"/>
      <c r="AS28" s="297"/>
      <c r="AT28" s="297">
        <f>AS28-AR28</f>
        <v>0</v>
      </c>
      <c r="AU28" s="297"/>
      <c r="AV28" s="237"/>
      <c r="AW28" s="237"/>
      <c r="AX28" s="297">
        <f t="shared" si="19"/>
        <v>0</v>
      </c>
      <c r="AY28" s="297"/>
      <c r="AZ28" s="237"/>
      <c r="BA28" s="237"/>
      <c r="BB28" s="297">
        <f t="shared" si="20"/>
        <v>0</v>
      </c>
      <c r="BC28" s="297"/>
      <c r="BD28" s="237"/>
      <c r="BE28" s="237"/>
      <c r="BF28" s="297">
        <f t="shared" si="21"/>
        <v>0</v>
      </c>
      <c r="BG28" s="297"/>
      <c r="BH28" s="237"/>
      <c r="BI28" s="237"/>
      <c r="BJ28" s="297">
        <f t="shared" si="22"/>
        <v>0</v>
      </c>
      <c r="BK28" s="297"/>
      <c r="BL28" s="237"/>
      <c r="BM28" s="237"/>
      <c r="BN28" s="297">
        <f t="shared" si="23"/>
        <v>0</v>
      </c>
      <c r="BO28" s="297"/>
      <c r="BP28" s="237"/>
      <c r="BQ28" s="237"/>
      <c r="BR28" s="297">
        <f t="shared" si="24"/>
        <v>0</v>
      </c>
      <c r="BS28" s="297"/>
      <c r="BT28" s="237"/>
      <c r="BU28" s="237"/>
      <c r="BV28" s="297">
        <f t="shared" si="25"/>
        <v>0</v>
      </c>
      <c r="BW28" s="297"/>
      <c r="BX28" s="237"/>
      <c r="BY28" s="237"/>
      <c r="BZ28" s="297">
        <f t="shared" si="26"/>
        <v>0</v>
      </c>
      <c r="CA28" s="297"/>
      <c r="CB28" s="237"/>
      <c r="CC28" s="237"/>
      <c r="CD28" s="297">
        <f t="shared" si="27"/>
        <v>0</v>
      </c>
      <c r="CE28" s="297"/>
      <c r="CF28" s="237"/>
      <c r="CG28" s="237"/>
      <c r="CH28" s="297">
        <f t="shared" si="28"/>
        <v>0</v>
      </c>
      <c r="CI28" s="297"/>
      <c r="CJ28" s="237"/>
      <c r="CK28" s="237"/>
      <c r="CL28" s="297">
        <f t="shared" si="29"/>
        <v>0</v>
      </c>
      <c r="CM28" s="285"/>
      <c r="CN28" s="298"/>
      <c r="CO28" s="298"/>
      <c r="CP28" s="298">
        <f>CO28-CN28</f>
        <v>0</v>
      </c>
      <c r="CQ28" s="298"/>
      <c r="CR28" s="293"/>
      <c r="CS28" s="293"/>
      <c r="CT28" s="294">
        <f>CS28-CR28</f>
        <v>0</v>
      </c>
      <c r="CU28" s="295"/>
      <c r="CV28" s="234"/>
      <c r="CW28" s="234"/>
      <c r="CX28" s="294">
        <f t="shared" si="30"/>
        <v>0</v>
      </c>
      <c r="CY28" s="295"/>
      <c r="CZ28" s="234"/>
      <c r="DA28" s="234"/>
      <c r="DB28" s="294">
        <f t="shared" si="31"/>
        <v>0</v>
      </c>
      <c r="DC28" s="295"/>
      <c r="DD28" s="298"/>
      <c r="DE28" s="298"/>
      <c r="DF28" s="298">
        <f>DE28-DD28</f>
        <v>0</v>
      </c>
      <c r="DG28" s="298"/>
      <c r="DH28" s="298"/>
      <c r="DI28" s="298"/>
      <c r="DJ28" s="298">
        <f>DI28-DH28</f>
        <v>0</v>
      </c>
      <c r="DK28" s="298"/>
    </row>
    <row r="29" spans="1:115" ht="12.75" customHeight="1">
      <c r="A29" s="253"/>
      <c r="B29" s="289">
        <v>1718001820</v>
      </c>
      <c r="C29" s="255" t="s">
        <v>519</v>
      </c>
      <c r="D29" s="256"/>
      <c r="E29" s="237">
        <f t="shared" si="36"/>
        <v>0</v>
      </c>
      <c r="F29" s="237">
        <f t="shared" si="33"/>
        <v>10.65593</v>
      </c>
      <c r="G29" s="296">
        <f t="shared" si="6"/>
        <v>10.65593</v>
      </c>
      <c r="H29" s="296">
        <v>0</v>
      </c>
      <c r="I29" s="237"/>
      <c r="J29" s="237">
        <v>10.65593</v>
      </c>
      <c r="K29" s="297">
        <f t="shared" si="10"/>
        <v>10.65593</v>
      </c>
      <c r="L29" s="297"/>
      <c r="M29" s="237"/>
      <c r="N29" s="237"/>
      <c r="O29" s="297">
        <f t="shared" si="11"/>
        <v>0</v>
      </c>
      <c r="P29" s="297"/>
      <c r="Q29" s="237"/>
      <c r="R29" s="237"/>
      <c r="S29" s="297">
        <f t="shared" si="12"/>
        <v>0</v>
      </c>
      <c r="T29" s="297"/>
      <c r="U29" s="237"/>
      <c r="V29" s="237"/>
      <c r="W29" s="297">
        <f t="shared" si="13"/>
        <v>0</v>
      </c>
      <c r="X29" s="297"/>
      <c r="Y29" s="237">
        <f t="shared" si="7"/>
        <v>0</v>
      </c>
      <c r="Z29" s="237">
        <f t="shared" si="7"/>
        <v>0</v>
      </c>
      <c r="AA29" s="297">
        <f t="shared" si="14"/>
        <v>0</v>
      </c>
      <c r="AB29" s="297"/>
      <c r="AC29" s="237"/>
      <c r="AD29" s="237"/>
      <c r="AE29" s="297">
        <f t="shared" si="34"/>
        <v>0</v>
      </c>
      <c r="AF29" s="297"/>
      <c r="AG29" s="237"/>
      <c r="AH29" s="237"/>
      <c r="AI29" s="297">
        <f t="shared" si="16"/>
        <v>0</v>
      </c>
      <c r="AJ29" s="237"/>
      <c r="AK29" s="237"/>
      <c r="AL29" s="297">
        <f t="shared" si="17"/>
        <v>0</v>
      </c>
      <c r="AM29" s="297"/>
      <c r="AN29" s="237"/>
      <c r="AO29" s="237"/>
      <c r="AP29" s="297">
        <f t="shared" si="18"/>
        <v>0</v>
      </c>
      <c r="AQ29" s="297"/>
      <c r="AR29" s="297"/>
      <c r="AS29" s="297"/>
      <c r="AT29" s="297">
        <f>AS29-AR29</f>
        <v>0</v>
      </c>
      <c r="AU29" s="297"/>
      <c r="AV29" s="237"/>
      <c r="AW29" s="237"/>
      <c r="AX29" s="297">
        <f t="shared" si="19"/>
        <v>0</v>
      </c>
      <c r="AY29" s="297"/>
      <c r="AZ29" s="237"/>
      <c r="BA29" s="237"/>
      <c r="BB29" s="297">
        <f t="shared" si="20"/>
        <v>0</v>
      </c>
      <c r="BC29" s="297"/>
      <c r="BD29" s="237"/>
      <c r="BE29" s="237"/>
      <c r="BF29" s="297">
        <f t="shared" si="21"/>
        <v>0</v>
      </c>
      <c r="BG29" s="297"/>
      <c r="BH29" s="237"/>
      <c r="BI29" s="237"/>
      <c r="BJ29" s="297">
        <f t="shared" si="22"/>
        <v>0</v>
      </c>
      <c r="BK29" s="297"/>
      <c r="BL29" s="237"/>
      <c r="BM29" s="237"/>
      <c r="BN29" s="297">
        <f t="shared" si="23"/>
        <v>0</v>
      </c>
      <c r="BO29" s="297"/>
      <c r="BP29" s="237"/>
      <c r="BQ29" s="237"/>
      <c r="BR29" s="297">
        <f t="shared" si="24"/>
        <v>0</v>
      </c>
      <c r="BS29" s="297"/>
      <c r="BT29" s="237"/>
      <c r="BU29" s="237"/>
      <c r="BV29" s="297">
        <f t="shared" si="25"/>
        <v>0</v>
      </c>
      <c r="BW29" s="297"/>
      <c r="BX29" s="237"/>
      <c r="BY29" s="237"/>
      <c r="BZ29" s="297">
        <f t="shared" si="26"/>
        <v>0</v>
      </c>
      <c r="CA29" s="297"/>
      <c r="CB29" s="237"/>
      <c r="CC29" s="237"/>
      <c r="CD29" s="297">
        <f t="shared" si="27"/>
        <v>0</v>
      </c>
      <c r="CE29" s="297"/>
      <c r="CF29" s="237"/>
      <c r="CG29" s="237"/>
      <c r="CH29" s="297">
        <f t="shared" si="28"/>
        <v>0</v>
      </c>
      <c r="CI29" s="297"/>
      <c r="CJ29" s="237"/>
      <c r="CK29" s="237"/>
      <c r="CL29" s="297">
        <f t="shared" si="29"/>
        <v>0</v>
      </c>
      <c r="CM29" s="285"/>
      <c r="CN29" s="298"/>
      <c r="CO29" s="298"/>
      <c r="CP29" s="298">
        <f>CO29-CN29</f>
        <v>0</v>
      </c>
      <c r="CQ29" s="298"/>
      <c r="CR29" s="293"/>
      <c r="CS29" s="293"/>
      <c r="CT29" s="294">
        <f>CS29-CR29</f>
        <v>0</v>
      </c>
      <c r="CU29" s="295"/>
      <c r="CV29" s="234"/>
      <c r="CW29" s="234"/>
      <c r="CX29" s="294">
        <f t="shared" si="30"/>
        <v>0</v>
      </c>
      <c r="CY29" s="295"/>
      <c r="CZ29" s="234"/>
      <c r="DA29" s="234"/>
      <c r="DB29" s="294">
        <f t="shared" si="31"/>
        <v>0</v>
      </c>
      <c r="DC29" s="295"/>
      <c r="DD29" s="298"/>
      <c r="DE29" s="298"/>
      <c r="DF29" s="298">
        <f>DE29-DD29</f>
        <v>0</v>
      </c>
      <c r="DG29" s="298"/>
      <c r="DH29" s="298"/>
      <c r="DI29" s="298"/>
      <c r="DJ29" s="298">
        <f>DI29-DH29</f>
        <v>0</v>
      </c>
      <c r="DK29" s="298"/>
    </row>
    <row r="30" spans="1:115" ht="12.75" hidden="1" customHeight="1">
      <c r="A30" s="253"/>
      <c r="B30" s="289">
        <v>1701033729</v>
      </c>
      <c r="C30" s="255" t="s">
        <v>196</v>
      </c>
      <c r="D30" s="256"/>
      <c r="E30" s="237">
        <f t="shared" si="36"/>
        <v>0</v>
      </c>
      <c r="F30" s="237">
        <f t="shared" si="33"/>
        <v>0</v>
      </c>
      <c r="G30" s="296">
        <f t="shared" si="6"/>
        <v>0</v>
      </c>
      <c r="H30" s="296" t="e">
        <f t="shared" ref="H30:H35" si="37">F30/E30</f>
        <v>#DIV/0!</v>
      </c>
      <c r="I30" s="237"/>
      <c r="J30" s="237"/>
      <c r="K30" s="297">
        <f t="shared" si="10"/>
        <v>0</v>
      </c>
      <c r="L30" s="297"/>
      <c r="M30" s="237"/>
      <c r="N30" s="237"/>
      <c r="O30" s="297">
        <f t="shared" si="11"/>
        <v>0</v>
      </c>
      <c r="P30" s="297"/>
      <c r="Q30" s="237"/>
      <c r="R30" s="237"/>
      <c r="S30" s="297">
        <f t="shared" si="12"/>
        <v>0</v>
      </c>
      <c r="T30" s="297"/>
      <c r="U30" s="237"/>
      <c r="V30" s="237"/>
      <c r="W30" s="297">
        <f t="shared" si="13"/>
        <v>0</v>
      </c>
      <c r="X30" s="297"/>
      <c r="Y30" s="237">
        <f t="shared" si="7"/>
        <v>0</v>
      </c>
      <c r="Z30" s="237">
        <f t="shared" si="7"/>
        <v>0</v>
      </c>
      <c r="AA30" s="297">
        <f t="shared" si="14"/>
        <v>0</v>
      </c>
      <c r="AB30" s="297"/>
      <c r="AC30" s="237"/>
      <c r="AD30" s="237"/>
      <c r="AE30" s="297"/>
      <c r="AF30" s="297"/>
      <c r="AG30" s="237"/>
      <c r="AH30" s="237"/>
      <c r="AI30" s="297">
        <f t="shared" si="16"/>
        <v>0</v>
      </c>
      <c r="AJ30" s="237"/>
      <c r="AK30" s="237"/>
      <c r="AL30" s="297">
        <f t="shared" si="17"/>
        <v>0</v>
      </c>
      <c r="AM30" s="297"/>
      <c r="AN30" s="237"/>
      <c r="AO30" s="237"/>
      <c r="AP30" s="297">
        <f t="shared" si="18"/>
        <v>0</v>
      </c>
      <c r="AQ30" s="297"/>
      <c r="AR30" s="297"/>
      <c r="AS30" s="297"/>
      <c r="AT30" s="297"/>
      <c r="AU30" s="297"/>
      <c r="AV30" s="237"/>
      <c r="AW30" s="237"/>
      <c r="AX30" s="297">
        <f t="shared" si="19"/>
        <v>0</v>
      </c>
      <c r="AY30" s="297"/>
      <c r="AZ30" s="237"/>
      <c r="BA30" s="237"/>
      <c r="BB30" s="297">
        <f t="shared" si="20"/>
        <v>0</v>
      </c>
      <c r="BC30" s="297"/>
      <c r="BD30" s="237"/>
      <c r="BE30" s="237"/>
      <c r="BF30" s="297">
        <f t="shared" si="21"/>
        <v>0</v>
      </c>
      <c r="BG30" s="297"/>
      <c r="BH30" s="237"/>
      <c r="BI30" s="237"/>
      <c r="BJ30" s="297">
        <f t="shared" si="22"/>
        <v>0</v>
      </c>
      <c r="BK30" s="297"/>
      <c r="BL30" s="237"/>
      <c r="BM30" s="237"/>
      <c r="BN30" s="297">
        <f t="shared" si="23"/>
        <v>0</v>
      </c>
      <c r="BO30" s="297"/>
      <c r="BP30" s="237"/>
      <c r="BQ30" s="237"/>
      <c r="BR30" s="297">
        <f t="shared" si="24"/>
        <v>0</v>
      </c>
      <c r="BS30" s="297"/>
      <c r="BT30" s="237"/>
      <c r="BU30" s="237"/>
      <c r="BV30" s="297">
        <f t="shared" si="25"/>
        <v>0</v>
      </c>
      <c r="BW30" s="297"/>
      <c r="BX30" s="237"/>
      <c r="BY30" s="237"/>
      <c r="BZ30" s="297">
        <f t="shared" si="26"/>
        <v>0</v>
      </c>
      <c r="CA30" s="297"/>
      <c r="CB30" s="237"/>
      <c r="CC30" s="237"/>
      <c r="CD30" s="297">
        <f t="shared" si="27"/>
        <v>0</v>
      </c>
      <c r="CE30" s="297"/>
      <c r="CF30" s="237"/>
      <c r="CG30" s="237"/>
      <c r="CH30" s="297">
        <f t="shared" si="28"/>
        <v>0</v>
      </c>
      <c r="CI30" s="297"/>
      <c r="CJ30" s="237"/>
      <c r="CK30" s="237"/>
      <c r="CL30" s="297">
        <f t="shared" si="29"/>
        <v>0</v>
      </c>
      <c r="CM30" s="285"/>
      <c r="CN30" s="298"/>
      <c r="CO30" s="298"/>
      <c r="CP30" s="298"/>
      <c r="CQ30" s="298"/>
      <c r="CR30" s="293"/>
      <c r="CS30" s="293"/>
      <c r="CT30" s="294"/>
      <c r="CU30" s="295"/>
      <c r="CV30" s="234"/>
      <c r="CW30" s="234"/>
      <c r="CX30" s="294">
        <f t="shared" si="30"/>
        <v>0</v>
      </c>
      <c r="CY30" s="295"/>
      <c r="CZ30" s="234"/>
      <c r="DA30" s="234"/>
      <c r="DB30" s="294">
        <f t="shared" si="31"/>
        <v>0</v>
      </c>
      <c r="DC30" s="295"/>
      <c r="DD30" s="298"/>
      <c r="DE30" s="298"/>
      <c r="DF30" s="298"/>
      <c r="DG30" s="298"/>
      <c r="DH30" s="298"/>
      <c r="DI30" s="298"/>
      <c r="DJ30" s="298"/>
      <c r="DK30" s="298"/>
    </row>
    <row r="31" spans="1:115" ht="12.75" hidden="1" customHeight="1">
      <c r="A31" s="253"/>
      <c r="B31" s="289"/>
      <c r="C31" s="255" t="s">
        <v>197</v>
      </c>
      <c r="D31" s="256"/>
      <c r="E31" s="237">
        <f t="shared" si="36"/>
        <v>0</v>
      </c>
      <c r="F31" s="237">
        <f>J31+N31+R31+V31+AK31+AO31+AW31+BM31+BQ31+CG31+CK31+CO31+DE31</f>
        <v>0</v>
      </c>
      <c r="G31" s="296">
        <f t="shared" si="6"/>
        <v>0</v>
      </c>
      <c r="H31" s="296" t="e">
        <f t="shared" si="37"/>
        <v>#DIV/0!</v>
      </c>
      <c r="I31" s="237"/>
      <c r="J31" s="237"/>
      <c r="K31" s="297">
        <f t="shared" si="10"/>
        <v>0</v>
      </c>
      <c r="L31" s="297"/>
      <c r="M31" s="237"/>
      <c r="N31" s="237"/>
      <c r="O31" s="297">
        <f t="shared" si="11"/>
        <v>0</v>
      </c>
      <c r="P31" s="297"/>
      <c r="Q31" s="237"/>
      <c r="R31" s="237"/>
      <c r="S31" s="297">
        <f t="shared" si="12"/>
        <v>0</v>
      </c>
      <c r="T31" s="297"/>
      <c r="U31" s="237"/>
      <c r="V31" s="237"/>
      <c r="W31" s="297">
        <f t="shared" si="13"/>
        <v>0</v>
      </c>
      <c r="X31" s="297"/>
      <c r="Y31" s="237">
        <f t="shared" si="7"/>
        <v>0</v>
      </c>
      <c r="Z31" s="237">
        <f t="shared" si="7"/>
        <v>0</v>
      </c>
      <c r="AA31" s="297">
        <f t="shared" si="14"/>
        <v>0</v>
      </c>
      <c r="AB31" s="297"/>
      <c r="AC31" s="237"/>
      <c r="AD31" s="237"/>
      <c r="AE31" s="297">
        <f>AD31-AC31</f>
        <v>0</v>
      </c>
      <c r="AF31" s="297"/>
      <c r="AG31" s="237"/>
      <c r="AH31" s="237"/>
      <c r="AI31" s="297">
        <f t="shared" si="16"/>
        <v>0</v>
      </c>
      <c r="AJ31" s="237"/>
      <c r="AK31" s="237"/>
      <c r="AL31" s="297">
        <f t="shared" si="17"/>
        <v>0</v>
      </c>
      <c r="AM31" s="297"/>
      <c r="AN31" s="237"/>
      <c r="AO31" s="237"/>
      <c r="AP31" s="297">
        <f t="shared" si="18"/>
        <v>0</v>
      </c>
      <c r="AQ31" s="297"/>
      <c r="AR31" s="297"/>
      <c r="AS31" s="297"/>
      <c r="AT31" s="297">
        <f>AS31-AR31</f>
        <v>0</v>
      </c>
      <c r="AU31" s="297"/>
      <c r="AV31" s="237"/>
      <c r="AW31" s="237"/>
      <c r="AX31" s="297">
        <f t="shared" si="19"/>
        <v>0</v>
      </c>
      <c r="AY31" s="297"/>
      <c r="AZ31" s="237"/>
      <c r="BA31" s="237"/>
      <c r="BB31" s="297">
        <f t="shared" si="20"/>
        <v>0</v>
      </c>
      <c r="BC31" s="297"/>
      <c r="BD31" s="237"/>
      <c r="BE31" s="237"/>
      <c r="BF31" s="297">
        <f t="shared" si="21"/>
        <v>0</v>
      </c>
      <c r="BG31" s="297"/>
      <c r="BH31" s="237"/>
      <c r="BI31" s="237"/>
      <c r="BJ31" s="297">
        <f t="shared" si="22"/>
        <v>0</v>
      </c>
      <c r="BK31" s="297"/>
      <c r="BL31" s="237"/>
      <c r="BM31" s="237"/>
      <c r="BN31" s="297">
        <f t="shared" si="23"/>
        <v>0</v>
      </c>
      <c r="BO31" s="297"/>
      <c r="BP31" s="237"/>
      <c r="BQ31" s="237"/>
      <c r="BR31" s="297">
        <f t="shared" si="24"/>
        <v>0</v>
      </c>
      <c r="BS31" s="297"/>
      <c r="BT31" s="237"/>
      <c r="BU31" s="237"/>
      <c r="BV31" s="297">
        <f t="shared" si="25"/>
        <v>0</v>
      </c>
      <c r="BW31" s="297"/>
      <c r="BX31" s="237"/>
      <c r="BY31" s="237"/>
      <c r="BZ31" s="297">
        <f t="shared" si="26"/>
        <v>0</v>
      </c>
      <c r="CA31" s="297"/>
      <c r="CB31" s="237"/>
      <c r="CC31" s="237"/>
      <c r="CD31" s="297">
        <f t="shared" si="27"/>
        <v>0</v>
      </c>
      <c r="CE31" s="297"/>
      <c r="CF31" s="237"/>
      <c r="CG31" s="237"/>
      <c r="CH31" s="297">
        <f t="shared" si="28"/>
        <v>0</v>
      </c>
      <c r="CI31" s="297"/>
      <c r="CJ31" s="237"/>
      <c r="CK31" s="237"/>
      <c r="CL31" s="297">
        <f t="shared" si="29"/>
        <v>0</v>
      </c>
      <c r="CM31" s="285"/>
      <c r="CN31" s="298"/>
      <c r="CO31" s="298"/>
      <c r="CP31" s="298">
        <f>CO31-CN31</f>
        <v>0</v>
      </c>
      <c r="CQ31" s="298"/>
      <c r="CR31" s="293"/>
      <c r="CS31" s="293"/>
      <c r="CT31" s="294">
        <f>CS31-CR31</f>
        <v>0</v>
      </c>
      <c r="CU31" s="295"/>
      <c r="CV31" s="234"/>
      <c r="CW31" s="234"/>
      <c r="CX31" s="294">
        <f t="shared" si="30"/>
        <v>0</v>
      </c>
      <c r="CY31" s="295"/>
      <c r="CZ31" s="234"/>
      <c r="DA31" s="234"/>
      <c r="DB31" s="294">
        <f t="shared" si="31"/>
        <v>0</v>
      </c>
      <c r="DC31" s="295"/>
      <c r="DD31" s="298"/>
      <c r="DE31" s="298"/>
      <c r="DF31" s="298">
        <f>DE31-DD31</f>
        <v>0</v>
      </c>
      <c r="DG31" s="298"/>
      <c r="DH31" s="298"/>
      <c r="DI31" s="298"/>
      <c r="DJ31" s="298">
        <f>DI31-DH31</f>
        <v>0</v>
      </c>
      <c r="DK31" s="298"/>
    </row>
    <row r="32" spans="1:115" ht="12.75" hidden="1" customHeight="1">
      <c r="A32" s="253"/>
      <c r="B32" s="289"/>
      <c r="C32" s="255" t="s">
        <v>198</v>
      </c>
      <c r="D32" s="256"/>
      <c r="E32" s="237">
        <f t="shared" si="36"/>
        <v>0</v>
      </c>
      <c r="F32" s="237">
        <f>J32+N32+R32+V32+AK32+AO32+AW32+BM32+BQ32+CG32+CK32+CO32+DE32</f>
        <v>0</v>
      </c>
      <c r="G32" s="296">
        <f t="shared" si="6"/>
        <v>0</v>
      </c>
      <c r="H32" s="296" t="e">
        <f t="shared" si="37"/>
        <v>#DIV/0!</v>
      </c>
      <c r="I32" s="237"/>
      <c r="J32" s="237"/>
      <c r="K32" s="297">
        <f t="shared" si="10"/>
        <v>0</v>
      </c>
      <c r="L32" s="297"/>
      <c r="M32" s="237"/>
      <c r="N32" s="237"/>
      <c r="O32" s="297">
        <f t="shared" si="11"/>
        <v>0</v>
      </c>
      <c r="P32" s="297"/>
      <c r="Q32" s="237"/>
      <c r="R32" s="237"/>
      <c r="S32" s="297">
        <f t="shared" si="12"/>
        <v>0</v>
      </c>
      <c r="T32" s="297"/>
      <c r="U32" s="237"/>
      <c r="V32" s="237"/>
      <c r="W32" s="297">
        <f t="shared" si="13"/>
        <v>0</v>
      </c>
      <c r="X32" s="297"/>
      <c r="Y32" s="237">
        <f t="shared" si="7"/>
        <v>0</v>
      </c>
      <c r="Z32" s="237">
        <f t="shared" si="7"/>
        <v>0</v>
      </c>
      <c r="AA32" s="297">
        <f t="shared" si="14"/>
        <v>0</v>
      </c>
      <c r="AB32" s="297"/>
      <c r="AC32" s="237"/>
      <c r="AD32" s="237"/>
      <c r="AE32" s="297"/>
      <c r="AF32" s="297"/>
      <c r="AG32" s="237"/>
      <c r="AH32" s="237"/>
      <c r="AI32" s="297">
        <f t="shared" si="16"/>
        <v>0</v>
      </c>
      <c r="AJ32" s="237"/>
      <c r="AK32" s="237"/>
      <c r="AL32" s="297">
        <f t="shared" si="17"/>
        <v>0</v>
      </c>
      <c r="AM32" s="297"/>
      <c r="AN32" s="237"/>
      <c r="AO32" s="237"/>
      <c r="AP32" s="297">
        <f t="shared" si="18"/>
        <v>0</v>
      </c>
      <c r="AQ32" s="297"/>
      <c r="AR32" s="297"/>
      <c r="AS32" s="297"/>
      <c r="AT32" s="297"/>
      <c r="AU32" s="297"/>
      <c r="AV32" s="237"/>
      <c r="AW32" s="237"/>
      <c r="AX32" s="297">
        <f t="shared" si="19"/>
        <v>0</v>
      </c>
      <c r="AY32" s="297"/>
      <c r="AZ32" s="237"/>
      <c r="BA32" s="237"/>
      <c r="BB32" s="297">
        <f t="shared" si="20"/>
        <v>0</v>
      </c>
      <c r="BC32" s="297"/>
      <c r="BD32" s="237"/>
      <c r="BE32" s="237"/>
      <c r="BF32" s="297">
        <f t="shared" si="21"/>
        <v>0</v>
      </c>
      <c r="BG32" s="297"/>
      <c r="BH32" s="237"/>
      <c r="BI32" s="237"/>
      <c r="BJ32" s="297">
        <f t="shared" si="22"/>
        <v>0</v>
      </c>
      <c r="BK32" s="297"/>
      <c r="BL32" s="237"/>
      <c r="BM32" s="237"/>
      <c r="BN32" s="297">
        <f t="shared" si="23"/>
        <v>0</v>
      </c>
      <c r="BO32" s="297"/>
      <c r="BP32" s="237"/>
      <c r="BQ32" s="237"/>
      <c r="BR32" s="297">
        <f t="shared" si="24"/>
        <v>0</v>
      </c>
      <c r="BS32" s="297"/>
      <c r="BT32" s="237"/>
      <c r="BU32" s="237"/>
      <c r="BV32" s="297">
        <f t="shared" si="25"/>
        <v>0</v>
      </c>
      <c r="BW32" s="297"/>
      <c r="BX32" s="237"/>
      <c r="BY32" s="237"/>
      <c r="BZ32" s="297">
        <f t="shared" si="26"/>
        <v>0</v>
      </c>
      <c r="CA32" s="297"/>
      <c r="CB32" s="237"/>
      <c r="CC32" s="237"/>
      <c r="CD32" s="297">
        <f t="shared" si="27"/>
        <v>0</v>
      </c>
      <c r="CE32" s="297"/>
      <c r="CF32" s="237"/>
      <c r="CG32" s="237"/>
      <c r="CH32" s="297">
        <f t="shared" si="28"/>
        <v>0</v>
      </c>
      <c r="CI32" s="297"/>
      <c r="CJ32" s="237"/>
      <c r="CK32" s="237"/>
      <c r="CL32" s="297">
        <f t="shared" si="29"/>
        <v>0</v>
      </c>
      <c r="CM32" s="285"/>
      <c r="CN32" s="298"/>
      <c r="CO32" s="298"/>
      <c r="CP32" s="298"/>
      <c r="CQ32" s="298"/>
      <c r="CR32" s="293"/>
      <c r="CS32" s="293"/>
      <c r="CT32" s="294"/>
      <c r="CU32" s="295"/>
      <c r="CV32" s="234"/>
      <c r="CW32" s="234"/>
      <c r="CX32" s="294">
        <f t="shared" si="30"/>
        <v>0</v>
      </c>
      <c r="CY32" s="295"/>
      <c r="CZ32" s="234"/>
      <c r="DA32" s="234"/>
      <c r="DB32" s="294">
        <f t="shared" si="31"/>
        <v>0</v>
      </c>
      <c r="DC32" s="295"/>
      <c r="DD32" s="298"/>
      <c r="DE32" s="298"/>
      <c r="DF32" s="298"/>
      <c r="DG32" s="298"/>
      <c r="DH32" s="298"/>
      <c r="DI32" s="298"/>
      <c r="DJ32" s="298"/>
      <c r="DK32" s="298"/>
    </row>
    <row r="33" spans="1:115" ht="12.75" hidden="1" customHeight="1">
      <c r="A33" s="253"/>
      <c r="B33" s="289"/>
      <c r="C33" s="253" t="s">
        <v>480</v>
      </c>
      <c r="D33" s="254"/>
      <c r="E33" s="237">
        <f t="shared" si="36"/>
        <v>0</v>
      </c>
      <c r="F33" s="237">
        <f>J33+N33+R33+V33+AK33+AO33+AW33+BM33+BQ33+CG33+CK33+CO33+DE33</f>
        <v>0</v>
      </c>
      <c r="G33" s="296">
        <f t="shared" si="6"/>
        <v>0</v>
      </c>
      <c r="H33" s="296">
        <v>0</v>
      </c>
      <c r="I33" s="237"/>
      <c r="J33" s="237"/>
      <c r="K33" s="297">
        <f t="shared" si="10"/>
        <v>0</v>
      </c>
      <c r="L33" s="297"/>
      <c r="M33" s="237"/>
      <c r="N33" s="237"/>
      <c r="O33" s="297">
        <f t="shared" si="11"/>
        <v>0</v>
      </c>
      <c r="P33" s="297"/>
      <c r="Q33" s="237"/>
      <c r="R33" s="237"/>
      <c r="S33" s="297">
        <f t="shared" si="12"/>
        <v>0</v>
      </c>
      <c r="T33" s="297"/>
      <c r="U33" s="237"/>
      <c r="V33" s="237"/>
      <c r="W33" s="297">
        <f t="shared" si="13"/>
        <v>0</v>
      </c>
      <c r="X33" s="297"/>
      <c r="Y33" s="237">
        <f t="shared" si="7"/>
        <v>0</v>
      </c>
      <c r="Z33" s="237">
        <f t="shared" si="7"/>
        <v>0</v>
      </c>
      <c r="AA33" s="297">
        <f t="shared" si="14"/>
        <v>0</v>
      </c>
      <c r="AB33" s="297"/>
      <c r="AC33" s="237"/>
      <c r="AD33" s="237"/>
      <c r="AE33" s="297">
        <f>AD33-AC33</f>
        <v>0</v>
      </c>
      <c r="AF33" s="297"/>
      <c r="AG33" s="237"/>
      <c r="AH33" s="237"/>
      <c r="AI33" s="297">
        <f t="shared" si="16"/>
        <v>0</v>
      </c>
      <c r="AJ33" s="237"/>
      <c r="AK33" s="237"/>
      <c r="AL33" s="297">
        <f t="shared" si="17"/>
        <v>0</v>
      </c>
      <c r="AM33" s="297"/>
      <c r="AN33" s="237"/>
      <c r="AO33" s="237"/>
      <c r="AP33" s="297">
        <f t="shared" si="18"/>
        <v>0</v>
      </c>
      <c r="AQ33" s="297"/>
      <c r="AR33" s="297"/>
      <c r="AS33" s="297"/>
      <c r="AT33" s="297">
        <f>AS33-AR33</f>
        <v>0</v>
      </c>
      <c r="AU33" s="297"/>
      <c r="AV33" s="237"/>
      <c r="AW33" s="237"/>
      <c r="AX33" s="297">
        <f t="shared" si="19"/>
        <v>0</v>
      </c>
      <c r="AY33" s="297"/>
      <c r="AZ33" s="237"/>
      <c r="BA33" s="237"/>
      <c r="BB33" s="297">
        <f t="shared" si="20"/>
        <v>0</v>
      </c>
      <c r="BC33" s="297"/>
      <c r="BD33" s="237"/>
      <c r="BE33" s="237"/>
      <c r="BF33" s="297">
        <f t="shared" si="21"/>
        <v>0</v>
      </c>
      <c r="BG33" s="297"/>
      <c r="BH33" s="237"/>
      <c r="BI33" s="237"/>
      <c r="BJ33" s="297">
        <f t="shared" si="22"/>
        <v>0</v>
      </c>
      <c r="BK33" s="297"/>
      <c r="BL33" s="237"/>
      <c r="BM33" s="237"/>
      <c r="BN33" s="297">
        <f t="shared" si="23"/>
        <v>0</v>
      </c>
      <c r="BO33" s="297"/>
      <c r="BP33" s="237"/>
      <c r="BQ33" s="237"/>
      <c r="BR33" s="297">
        <f t="shared" si="24"/>
        <v>0</v>
      </c>
      <c r="BS33" s="297"/>
      <c r="BT33" s="237"/>
      <c r="BU33" s="237"/>
      <c r="BV33" s="297">
        <f t="shared" si="25"/>
        <v>0</v>
      </c>
      <c r="BW33" s="297"/>
      <c r="BX33" s="237"/>
      <c r="BY33" s="237"/>
      <c r="BZ33" s="297">
        <f t="shared" si="26"/>
        <v>0</v>
      </c>
      <c r="CA33" s="297"/>
      <c r="CB33" s="237"/>
      <c r="CC33" s="237"/>
      <c r="CD33" s="297">
        <f t="shared" si="27"/>
        <v>0</v>
      </c>
      <c r="CE33" s="297"/>
      <c r="CF33" s="237"/>
      <c r="CG33" s="237"/>
      <c r="CH33" s="297">
        <f t="shared" si="28"/>
        <v>0</v>
      </c>
      <c r="CI33" s="297"/>
      <c r="CJ33" s="237"/>
      <c r="CK33" s="237"/>
      <c r="CL33" s="297">
        <f t="shared" si="29"/>
        <v>0</v>
      </c>
      <c r="CM33" s="285"/>
      <c r="CN33" s="298"/>
      <c r="CO33" s="298"/>
      <c r="CP33" s="298">
        <f>CO33-CN33</f>
        <v>0</v>
      </c>
      <c r="CQ33" s="298"/>
      <c r="CR33" s="293"/>
      <c r="CS33" s="293"/>
      <c r="CT33" s="294">
        <f>CS33-CR33</f>
        <v>0</v>
      </c>
      <c r="CU33" s="295"/>
      <c r="CV33" s="234"/>
      <c r="CW33" s="234"/>
      <c r="CX33" s="294">
        <f t="shared" si="30"/>
        <v>0</v>
      </c>
      <c r="CY33" s="295"/>
      <c r="CZ33" s="234"/>
      <c r="DA33" s="234"/>
      <c r="DB33" s="294">
        <f t="shared" si="31"/>
        <v>0</v>
      </c>
      <c r="DC33" s="295"/>
      <c r="DD33" s="298"/>
      <c r="DE33" s="298"/>
      <c r="DF33" s="298">
        <f>DE33-DD33</f>
        <v>0</v>
      </c>
      <c r="DG33" s="298"/>
      <c r="DH33" s="298"/>
      <c r="DI33" s="298"/>
      <c r="DJ33" s="298">
        <f>DI33-DH33</f>
        <v>0</v>
      </c>
      <c r="DK33" s="298"/>
    </row>
    <row r="34" spans="1:115" ht="12.75" hidden="1" customHeight="1">
      <c r="A34" s="253"/>
      <c r="B34" s="289"/>
      <c r="C34" s="253" t="s">
        <v>199</v>
      </c>
      <c r="D34" s="237"/>
      <c r="E34" s="237">
        <f t="shared" si="36"/>
        <v>0</v>
      </c>
      <c r="F34" s="237">
        <f>J34+N34+R34+V34+Z34+AK34+AO34+AS34+AW34+BE34+BI34+BY34+CG34+CK34+CO34+CS34+CW34+DA34+BA34+BM34+BU34</f>
        <v>0</v>
      </c>
      <c r="G34" s="296">
        <f t="shared" si="6"/>
        <v>0</v>
      </c>
      <c r="H34" s="296" t="e">
        <f t="shared" si="37"/>
        <v>#DIV/0!</v>
      </c>
      <c r="I34" s="237"/>
      <c r="J34" s="237"/>
      <c r="K34" s="297">
        <f t="shared" si="10"/>
        <v>0</v>
      </c>
      <c r="L34" s="297"/>
      <c r="M34" s="237"/>
      <c r="N34" s="237"/>
      <c r="O34" s="297">
        <f t="shared" si="11"/>
        <v>0</v>
      </c>
      <c r="P34" s="297"/>
      <c r="Q34" s="237"/>
      <c r="R34" s="237"/>
      <c r="S34" s="297">
        <f t="shared" si="12"/>
        <v>0</v>
      </c>
      <c r="T34" s="297"/>
      <c r="U34" s="237"/>
      <c r="V34" s="237"/>
      <c r="W34" s="297">
        <f t="shared" si="13"/>
        <v>0</v>
      </c>
      <c r="X34" s="297"/>
      <c r="Y34" s="237">
        <f t="shared" si="7"/>
        <v>0</v>
      </c>
      <c r="Z34" s="237">
        <f t="shared" si="7"/>
        <v>0</v>
      </c>
      <c r="AA34" s="297">
        <f t="shared" si="14"/>
        <v>0</v>
      </c>
      <c r="AB34" s="297"/>
      <c r="AC34" s="237"/>
      <c r="AD34" s="237"/>
      <c r="AE34" s="297">
        <f>AD34-AC34</f>
        <v>0</v>
      </c>
      <c r="AF34" s="297"/>
      <c r="AG34" s="237"/>
      <c r="AH34" s="237"/>
      <c r="AI34" s="297">
        <f t="shared" si="16"/>
        <v>0</v>
      </c>
      <c r="AJ34" s="237"/>
      <c r="AK34" s="237"/>
      <c r="AL34" s="297">
        <f t="shared" si="17"/>
        <v>0</v>
      </c>
      <c r="AM34" s="297"/>
      <c r="AN34" s="237"/>
      <c r="AO34" s="237"/>
      <c r="AP34" s="297">
        <f t="shared" si="18"/>
        <v>0</v>
      </c>
      <c r="AQ34" s="297"/>
      <c r="AR34" s="297"/>
      <c r="AS34" s="297"/>
      <c r="AT34" s="297">
        <f>AS34-AR34</f>
        <v>0</v>
      </c>
      <c r="AU34" s="297"/>
      <c r="AV34" s="237"/>
      <c r="AW34" s="237"/>
      <c r="AX34" s="297">
        <f t="shared" si="19"/>
        <v>0</v>
      </c>
      <c r="AY34" s="297"/>
      <c r="AZ34" s="237"/>
      <c r="BA34" s="237"/>
      <c r="BB34" s="297">
        <f t="shared" si="20"/>
        <v>0</v>
      </c>
      <c r="BC34" s="297"/>
      <c r="BD34" s="237"/>
      <c r="BE34" s="237"/>
      <c r="BF34" s="297">
        <f t="shared" si="21"/>
        <v>0</v>
      </c>
      <c r="BG34" s="297"/>
      <c r="BH34" s="237"/>
      <c r="BI34" s="237"/>
      <c r="BJ34" s="297">
        <f t="shared" si="22"/>
        <v>0</v>
      </c>
      <c r="BK34" s="297"/>
      <c r="BL34" s="237"/>
      <c r="BM34" s="237"/>
      <c r="BN34" s="297">
        <f t="shared" si="23"/>
        <v>0</v>
      </c>
      <c r="BO34" s="297"/>
      <c r="BP34" s="237"/>
      <c r="BQ34" s="237"/>
      <c r="BR34" s="297">
        <f t="shared" si="24"/>
        <v>0</v>
      </c>
      <c r="BS34" s="297"/>
      <c r="BT34" s="237"/>
      <c r="BU34" s="237"/>
      <c r="BV34" s="297">
        <f t="shared" si="25"/>
        <v>0</v>
      </c>
      <c r="BW34" s="297"/>
      <c r="BX34" s="237"/>
      <c r="BY34" s="237"/>
      <c r="BZ34" s="297">
        <f t="shared" si="26"/>
        <v>0</v>
      </c>
      <c r="CA34" s="297"/>
      <c r="CB34" s="237"/>
      <c r="CC34" s="237"/>
      <c r="CD34" s="297">
        <f t="shared" si="27"/>
        <v>0</v>
      </c>
      <c r="CE34" s="297"/>
      <c r="CF34" s="237"/>
      <c r="CG34" s="237"/>
      <c r="CH34" s="297">
        <f t="shared" si="28"/>
        <v>0</v>
      </c>
      <c r="CI34" s="297"/>
      <c r="CJ34" s="237"/>
      <c r="CK34" s="237"/>
      <c r="CL34" s="297">
        <f t="shared" si="29"/>
        <v>0</v>
      </c>
      <c r="CM34" s="285"/>
      <c r="CN34" s="298"/>
      <c r="CO34" s="298"/>
      <c r="CP34" s="298">
        <f>CO34-CN34</f>
        <v>0</v>
      </c>
      <c r="CQ34" s="298"/>
      <c r="CR34" s="293"/>
      <c r="CS34" s="293"/>
      <c r="CT34" s="294">
        <f>CS34-CR34</f>
        <v>0</v>
      </c>
      <c r="CU34" s="295" t="e">
        <f>CS34/CR34</f>
        <v>#DIV/0!</v>
      </c>
      <c r="CV34" s="234"/>
      <c r="CW34" s="234"/>
      <c r="CX34" s="294">
        <f t="shared" si="30"/>
        <v>0</v>
      </c>
      <c r="CY34" s="295"/>
      <c r="CZ34" s="234"/>
      <c r="DA34" s="234"/>
      <c r="DB34" s="294">
        <f t="shared" si="31"/>
        <v>0</v>
      </c>
      <c r="DC34" s="295"/>
      <c r="DD34" s="298"/>
      <c r="DE34" s="298"/>
      <c r="DF34" s="298">
        <f>DE34-DD34</f>
        <v>0</v>
      </c>
      <c r="DG34" s="298"/>
      <c r="DH34" s="298"/>
      <c r="DI34" s="298"/>
      <c r="DJ34" s="298">
        <f>DI34-DH34</f>
        <v>0</v>
      </c>
      <c r="DK34" s="298"/>
    </row>
    <row r="35" spans="1:115" ht="12.75" hidden="1" customHeight="1">
      <c r="A35" s="253"/>
      <c r="B35" s="289">
        <v>1701051164</v>
      </c>
      <c r="C35" s="253" t="s">
        <v>352</v>
      </c>
      <c r="D35" s="254"/>
      <c r="E35" s="237">
        <f t="shared" si="36"/>
        <v>0</v>
      </c>
      <c r="F35" s="237">
        <f>J35+N35+R35+V35+Z35+AK35+AO35+AS35+AW35+BE35+BI35+BY35+CG35+CK35+CO35+CS35+CW35+DA35+BM35+BU35</f>
        <v>0</v>
      </c>
      <c r="G35" s="297">
        <f t="shared" si="6"/>
        <v>0</v>
      </c>
      <c r="H35" s="296" t="e">
        <f t="shared" si="37"/>
        <v>#DIV/0!</v>
      </c>
      <c r="I35" s="237"/>
      <c r="J35" s="237"/>
      <c r="K35" s="297">
        <f t="shared" si="10"/>
        <v>0</v>
      </c>
      <c r="L35" s="297"/>
      <c r="M35" s="237"/>
      <c r="N35" s="237"/>
      <c r="O35" s="297">
        <f t="shared" si="11"/>
        <v>0</v>
      </c>
      <c r="P35" s="297"/>
      <c r="Q35" s="237"/>
      <c r="R35" s="237"/>
      <c r="S35" s="297">
        <f t="shared" si="12"/>
        <v>0</v>
      </c>
      <c r="T35" s="297"/>
      <c r="U35" s="237"/>
      <c r="V35" s="237"/>
      <c r="W35" s="297">
        <f t="shared" si="13"/>
        <v>0</v>
      </c>
      <c r="X35" s="297"/>
      <c r="Y35" s="237">
        <f t="shared" si="7"/>
        <v>0</v>
      </c>
      <c r="Z35" s="237">
        <f t="shared" si="7"/>
        <v>0</v>
      </c>
      <c r="AA35" s="297">
        <f t="shared" si="14"/>
        <v>0</v>
      </c>
      <c r="AB35" s="297"/>
      <c r="AC35" s="237"/>
      <c r="AD35" s="237"/>
      <c r="AE35" s="297">
        <f>AD35-AC35</f>
        <v>0</v>
      </c>
      <c r="AF35" s="297"/>
      <c r="AG35" s="237"/>
      <c r="AH35" s="237"/>
      <c r="AI35" s="297">
        <f t="shared" si="16"/>
        <v>0</v>
      </c>
      <c r="AJ35" s="237"/>
      <c r="AK35" s="237"/>
      <c r="AL35" s="297">
        <f t="shared" si="17"/>
        <v>0</v>
      </c>
      <c r="AM35" s="297"/>
      <c r="AN35" s="237"/>
      <c r="AO35" s="237"/>
      <c r="AP35" s="297">
        <f t="shared" si="18"/>
        <v>0</v>
      </c>
      <c r="AQ35" s="297"/>
      <c r="AR35" s="297"/>
      <c r="AS35" s="297"/>
      <c r="AT35" s="297">
        <f>AS35-AR35</f>
        <v>0</v>
      </c>
      <c r="AU35" s="297"/>
      <c r="AV35" s="237"/>
      <c r="AW35" s="237"/>
      <c r="AX35" s="297">
        <f t="shared" si="19"/>
        <v>0</v>
      </c>
      <c r="AY35" s="297"/>
      <c r="AZ35" s="237"/>
      <c r="BA35" s="237"/>
      <c r="BB35" s="297">
        <f t="shared" si="20"/>
        <v>0</v>
      </c>
      <c r="BC35" s="297"/>
      <c r="BD35" s="237"/>
      <c r="BE35" s="237"/>
      <c r="BF35" s="297">
        <f t="shared" si="21"/>
        <v>0</v>
      </c>
      <c r="BG35" s="297"/>
      <c r="BH35" s="237"/>
      <c r="BI35" s="237"/>
      <c r="BJ35" s="297">
        <f t="shared" si="22"/>
        <v>0</v>
      </c>
      <c r="BK35" s="297"/>
      <c r="BL35" s="237"/>
      <c r="BM35" s="237"/>
      <c r="BN35" s="297">
        <f t="shared" si="23"/>
        <v>0</v>
      </c>
      <c r="BO35" s="297"/>
      <c r="BP35" s="237"/>
      <c r="BQ35" s="237"/>
      <c r="BR35" s="297">
        <f t="shared" si="24"/>
        <v>0</v>
      </c>
      <c r="BS35" s="297"/>
      <c r="BT35" s="237"/>
      <c r="BU35" s="237"/>
      <c r="BV35" s="297">
        <f t="shared" si="25"/>
        <v>0</v>
      </c>
      <c r="BW35" s="297"/>
      <c r="BX35" s="237"/>
      <c r="BY35" s="237"/>
      <c r="BZ35" s="297">
        <f t="shared" si="26"/>
        <v>0</v>
      </c>
      <c r="CA35" s="297"/>
      <c r="CB35" s="237"/>
      <c r="CC35" s="237"/>
      <c r="CD35" s="297">
        <f t="shared" si="27"/>
        <v>0</v>
      </c>
      <c r="CE35" s="297"/>
      <c r="CF35" s="237"/>
      <c r="CG35" s="237"/>
      <c r="CH35" s="297">
        <f t="shared" si="28"/>
        <v>0</v>
      </c>
      <c r="CI35" s="297"/>
      <c r="CJ35" s="237"/>
      <c r="CK35" s="237"/>
      <c r="CL35" s="297">
        <f t="shared" si="29"/>
        <v>0</v>
      </c>
      <c r="CM35" s="285"/>
      <c r="CN35" s="298"/>
      <c r="CO35" s="298"/>
      <c r="CP35" s="298">
        <f>CO35-CN35</f>
        <v>0</v>
      </c>
      <c r="CQ35" s="298"/>
      <c r="CR35" s="293"/>
      <c r="CS35" s="293"/>
      <c r="CT35" s="294">
        <f>CS35-CR35</f>
        <v>0</v>
      </c>
      <c r="CU35" s="295" t="e">
        <f>CS35/CR35</f>
        <v>#DIV/0!</v>
      </c>
      <c r="CV35" s="234"/>
      <c r="CW35" s="234"/>
      <c r="CX35" s="294">
        <f t="shared" si="30"/>
        <v>0</v>
      </c>
      <c r="CY35" s="295"/>
      <c r="CZ35" s="234"/>
      <c r="DA35" s="234"/>
      <c r="DB35" s="294">
        <f t="shared" si="31"/>
        <v>0</v>
      </c>
      <c r="DC35" s="295"/>
      <c r="DD35" s="298"/>
      <c r="DE35" s="298"/>
      <c r="DF35" s="298">
        <f>DE35-DD35</f>
        <v>0</v>
      </c>
      <c r="DG35" s="298"/>
      <c r="DH35" s="298"/>
      <c r="DI35" s="298"/>
      <c r="DJ35" s="298">
        <f>DI35-DH35</f>
        <v>0</v>
      </c>
      <c r="DK35" s="298"/>
    </row>
    <row r="36" spans="1:115" s="252" customFormat="1" ht="28.5" customHeight="1">
      <c r="A36" s="248" t="s">
        <v>200</v>
      </c>
      <c r="B36" s="333"/>
      <c r="C36" s="249" t="s">
        <v>201</v>
      </c>
      <c r="D36" s="273">
        <f>SUM(D38:D78)</f>
        <v>468.5</v>
      </c>
      <c r="E36" s="258">
        <f>SUM(E38:E78)</f>
        <v>468.5</v>
      </c>
      <c r="F36" s="258">
        <f>F37</f>
        <v>317.13452999999998</v>
      </c>
      <c r="G36" s="299">
        <f>F36-E36</f>
        <v>-151.36547000000002</v>
      </c>
      <c r="H36" s="299">
        <f>F36/E36</f>
        <v>0.67691468516542153</v>
      </c>
      <c r="I36" s="258">
        <f>I37</f>
        <v>129.74790999999999</v>
      </c>
      <c r="J36" s="258">
        <f>J37</f>
        <v>160.37527</v>
      </c>
      <c r="K36" s="297">
        <f t="shared" si="10"/>
        <v>30.62736000000001</v>
      </c>
      <c r="L36" s="297"/>
      <c r="M36" s="258">
        <f>SUM(M38:M80)</f>
        <v>0</v>
      </c>
      <c r="N36" s="258">
        <f>SUM(N38:N78)</f>
        <v>0</v>
      </c>
      <c r="O36" s="300">
        <f t="shared" si="11"/>
        <v>0</v>
      </c>
      <c r="P36" s="300"/>
      <c r="Q36" s="258">
        <f>SUM(Q38:Q78)</f>
        <v>0</v>
      </c>
      <c r="R36" s="258">
        <f>SUM(R38:R78)</f>
        <v>0</v>
      </c>
      <c r="S36" s="300">
        <f t="shared" si="12"/>
        <v>0</v>
      </c>
      <c r="T36" s="300"/>
      <c r="U36" s="258">
        <f>SUM(U38:U78)</f>
        <v>0</v>
      </c>
      <c r="V36" s="258">
        <f>SUM(V38:V78)</f>
        <v>0</v>
      </c>
      <c r="W36" s="300">
        <f t="shared" si="13"/>
        <v>0</v>
      </c>
      <c r="X36" s="300"/>
      <c r="Y36" s="258">
        <f t="shared" si="7"/>
        <v>0</v>
      </c>
      <c r="Z36" s="258">
        <f t="shared" si="7"/>
        <v>0</v>
      </c>
      <c r="AA36" s="300">
        <f t="shared" si="14"/>
        <v>0</v>
      </c>
      <c r="AB36" s="300"/>
      <c r="AC36" s="258">
        <f>SUM(AC38:AC78)</f>
        <v>0</v>
      </c>
      <c r="AD36" s="258">
        <f>SUM(AD38:AD78)</f>
        <v>0</v>
      </c>
      <c r="AE36" s="300">
        <f>AD36-AC36</f>
        <v>0</v>
      </c>
      <c r="AF36" s="300" t="e">
        <f>AD36/AC36</f>
        <v>#DIV/0!</v>
      </c>
      <c r="AG36" s="258">
        <f>SUM(AG38:AG78)</f>
        <v>0</v>
      </c>
      <c r="AH36" s="258">
        <f>SUM(AH38:AH78)</f>
        <v>0</v>
      </c>
      <c r="AI36" s="300">
        <f t="shared" si="16"/>
        <v>0</v>
      </c>
      <c r="AJ36" s="258">
        <f>SUM(AJ38:AJ78)</f>
        <v>0</v>
      </c>
      <c r="AK36" s="258">
        <f>SUM(AK38:AK78)</f>
        <v>0</v>
      </c>
      <c r="AL36" s="300">
        <f t="shared" si="17"/>
        <v>0</v>
      </c>
      <c r="AM36" s="300"/>
      <c r="AN36" s="258">
        <f>SUM(AN38:AN78)</f>
        <v>0</v>
      </c>
      <c r="AO36" s="258">
        <f>SUM(AO38:AO78)</f>
        <v>0</v>
      </c>
      <c r="AP36" s="300">
        <f t="shared" si="18"/>
        <v>0</v>
      </c>
      <c r="AQ36" s="300"/>
      <c r="AR36" s="258">
        <f>SUM(AR38:AR78)</f>
        <v>0</v>
      </c>
      <c r="AS36" s="258">
        <f>SUM(AS38:AS80)</f>
        <v>17.952000000000002</v>
      </c>
      <c r="AT36" s="300">
        <f>AS36-AR36</f>
        <v>17.952000000000002</v>
      </c>
      <c r="AU36" s="300"/>
      <c r="AV36" s="258">
        <f>SUM(AV38:AV78)</f>
        <v>0</v>
      </c>
      <c r="AW36" s="258">
        <f>SUM(AW38:AW78)</f>
        <v>0</v>
      </c>
      <c r="AX36" s="300">
        <f t="shared" si="19"/>
        <v>0</v>
      </c>
      <c r="AY36" s="300"/>
      <c r="AZ36" s="258">
        <f>SUM(AZ38:AZ78)</f>
        <v>0</v>
      </c>
      <c r="BA36" s="258">
        <f>SUM(BA38:BA78)</f>
        <v>0</v>
      </c>
      <c r="BB36" s="300">
        <f t="shared" si="20"/>
        <v>0</v>
      </c>
      <c r="BC36" s="300"/>
      <c r="BD36" s="258">
        <f>SUM(BD38:BD78)</f>
        <v>0</v>
      </c>
      <c r="BE36" s="258">
        <f>SUM(BE38:BE78)</f>
        <v>0</v>
      </c>
      <c r="BF36" s="300">
        <f t="shared" si="21"/>
        <v>0</v>
      </c>
      <c r="BG36" s="300"/>
      <c r="BH36" s="258">
        <f>SUM(BH38:BH78)</f>
        <v>0</v>
      </c>
      <c r="BI36" s="258">
        <f>SUM(BI38:BI78)</f>
        <v>0</v>
      </c>
      <c r="BJ36" s="300">
        <f t="shared" si="22"/>
        <v>0</v>
      </c>
      <c r="BK36" s="300"/>
      <c r="BL36" s="258">
        <f>SUM(BL38:BL78)</f>
        <v>83.061679999999996</v>
      </c>
      <c r="BM36" s="258">
        <f>SUM(BM38:BM78)</f>
        <v>33.266279999999995</v>
      </c>
      <c r="BN36" s="300">
        <f t="shared" si="23"/>
        <v>-49.795400000000001</v>
      </c>
      <c r="BO36" s="300"/>
      <c r="BP36" s="258">
        <f>SUM(BP38:BP78)</f>
        <v>0</v>
      </c>
      <c r="BQ36" s="258">
        <f>SUM(BQ38:BQ78)</f>
        <v>0</v>
      </c>
      <c r="BR36" s="300">
        <f t="shared" si="24"/>
        <v>0</v>
      </c>
      <c r="BS36" s="300"/>
      <c r="BT36" s="258">
        <f>SUM(BT38:BT78)</f>
        <v>0</v>
      </c>
      <c r="BU36" s="258">
        <f>SUM(BU38:BU78)</f>
        <v>0</v>
      </c>
      <c r="BV36" s="300">
        <f t="shared" si="25"/>
        <v>0</v>
      </c>
      <c r="BW36" s="300"/>
      <c r="BX36" s="258">
        <f>SUM(BX38:BX78)</f>
        <v>0</v>
      </c>
      <c r="BY36" s="258">
        <f>SUM(BY38:BY78)</f>
        <v>0</v>
      </c>
      <c r="BZ36" s="300">
        <f t="shared" si="26"/>
        <v>0</v>
      </c>
      <c r="CA36" s="300"/>
      <c r="CB36" s="258">
        <f>SUM(CB38:CB78)</f>
        <v>0</v>
      </c>
      <c r="CC36" s="258">
        <f>SUM(CC38:CC78)</f>
        <v>0</v>
      </c>
      <c r="CD36" s="300">
        <f t="shared" si="27"/>
        <v>0</v>
      </c>
      <c r="CE36" s="300"/>
      <c r="CF36" s="258">
        <f>SUM(CF38:CF78)</f>
        <v>0</v>
      </c>
      <c r="CG36" s="258">
        <f>SUM(CG38:CG78)</f>
        <v>0</v>
      </c>
      <c r="CH36" s="300">
        <f t="shared" si="28"/>
        <v>0</v>
      </c>
      <c r="CI36" s="300"/>
      <c r="CJ36" s="258">
        <f>SUM(CJ38:CJ78)</f>
        <v>0</v>
      </c>
      <c r="CK36" s="258">
        <f>SUM(CK38:CK78)</f>
        <v>0</v>
      </c>
      <c r="CL36" s="300">
        <f t="shared" si="29"/>
        <v>0</v>
      </c>
      <c r="CM36" s="285"/>
      <c r="CN36" s="288">
        <f>SUM(CN38:CN78)</f>
        <v>0</v>
      </c>
      <c r="CO36" s="288">
        <f>SUM(CO38:CO78)</f>
        <v>0</v>
      </c>
      <c r="CP36" s="301">
        <f>CO36-CN36</f>
        <v>0</v>
      </c>
      <c r="CQ36" s="301"/>
      <c r="CR36" s="281">
        <f>SUM(CR38:CR78)</f>
        <v>0</v>
      </c>
      <c r="CS36" s="281">
        <f>SUM(CS38:CS78)</f>
        <v>0</v>
      </c>
      <c r="CT36" s="286">
        <f>CS36-CR36</f>
        <v>0</v>
      </c>
      <c r="CU36" s="287"/>
      <c r="CV36" s="281">
        <f>SUM(CV38:CV78)</f>
        <v>0</v>
      </c>
      <c r="CW36" s="281">
        <f>SUM(CW38:CW78)</f>
        <v>0</v>
      </c>
      <c r="CX36" s="286">
        <f t="shared" si="30"/>
        <v>0</v>
      </c>
      <c r="CY36" s="287"/>
      <c r="CZ36" s="281">
        <f>SUM(CZ38:CZ78)</f>
        <v>0</v>
      </c>
      <c r="DA36" s="281">
        <f>SUM(DA38:DA78)</f>
        <v>0</v>
      </c>
      <c r="DB36" s="286">
        <f t="shared" si="31"/>
        <v>0</v>
      </c>
      <c r="DC36" s="287"/>
      <c r="DD36" s="288">
        <f>SUM(DD38:DD78)</f>
        <v>0</v>
      </c>
      <c r="DE36" s="288">
        <f>SUM(DE38:DE78)</f>
        <v>0</v>
      </c>
      <c r="DF36" s="301">
        <f>DE36-DD36</f>
        <v>0</v>
      </c>
      <c r="DG36" s="301"/>
      <c r="DH36" s="288">
        <f>SUM(DH38:DH80)</f>
        <v>569.39201000000014</v>
      </c>
      <c r="DI36" s="288">
        <f>SUM(DI38:DI80)</f>
        <v>105.54098</v>
      </c>
      <c r="DJ36" s="301">
        <f>DI36-DH36</f>
        <v>-463.85103000000015</v>
      </c>
      <c r="DK36" s="301"/>
    </row>
    <row r="37" spans="1:115" s="260" customFormat="1" ht="12.6" customHeight="1">
      <c r="A37" s="248"/>
      <c r="B37" s="333"/>
      <c r="C37" s="249" t="s">
        <v>202</v>
      </c>
      <c r="D37" s="257">
        <f>SUM(D38:D65)</f>
        <v>0</v>
      </c>
      <c r="E37" s="258">
        <f>SUM(E38:E65)</f>
        <v>0</v>
      </c>
      <c r="F37" s="288">
        <f>J37+N37+R37+V37+AK37+AO37+AW37+BM37+CG37+CK37+CO37+DI37+AS37</f>
        <v>317.13452999999998</v>
      </c>
      <c r="G37" s="303">
        <f>SUM(G38:G65)</f>
        <v>0.63073999999999997</v>
      </c>
      <c r="H37" s="303">
        <v>0</v>
      </c>
      <c r="I37" s="258">
        <f>SUM(I44:I80)</f>
        <v>129.74790999999999</v>
      </c>
      <c r="J37" s="258">
        <f>SUM(J44:J80)</f>
        <v>160.37527</v>
      </c>
      <c r="K37" s="297">
        <f t="shared" si="10"/>
        <v>30.62736000000001</v>
      </c>
      <c r="L37" s="297"/>
      <c r="M37" s="258">
        <f>SUM(M38:M65)</f>
        <v>0</v>
      </c>
      <c r="N37" s="258">
        <f>SUM(N44:N80)</f>
        <v>0</v>
      </c>
      <c r="O37" s="258"/>
      <c r="P37" s="258"/>
      <c r="Q37" s="258">
        <f>SUM(Q38:Q65)</f>
        <v>0</v>
      </c>
      <c r="R37" s="258">
        <f>SUM(R44:R80)</f>
        <v>0</v>
      </c>
      <c r="S37" s="258"/>
      <c r="T37" s="258"/>
      <c r="U37" s="258">
        <f>SUM(U38:U65)</f>
        <v>0</v>
      </c>
      <c r="V37" s="258">
        <f>SUM(V44:V80)</f>
        <v>0</v>
      </c>
      <c r="W37" s="258"/>
      <c r="X37" s="258"/>
      <c r="Y37" s="258">
        <f t="shared" si="7"/>
        <v>0</v>
      </c>
      <c r="Z37" s="258">
        <f t="shared" si="7"/>
        <v>0</v>
      </c>
      <c r="AA37" s="258"/>
      <c r="AB37" s="258"/>
      <c r="AC37" s="258">
        <f>SUM(AC38:AC65)</f>
        <v>0</v>
      </c>
      <c r="AD37" s="258">
        <f>SUM(AD38:AD65)</f>
        <v>0</v>
      </c>
      <c r="AE37" s="258"/>
      <c r="AF37" s="258"/>
      <c r="AG37" s="258">
        <f>SUM(AG38:AG65)</f>
        <v>0</v>
      </c>
      <c r="AH37" s="258">
        <f>SUM(AH38:AH65)</f>
        <v>0</v>
      </c>
      <c r="AI37" s="258"/>
      <c r="AJ37" s="258">
        <f>SUM(AJ38:AJ65)</f>
        <v>0</v>
      </c>
      <c r="AK37" s="258">
        <f>SUM(AK44:AK80)</f>
        <v>0</v>
      </c>
      <c r="AL37" s="258"/>
      <c r="AM37" s="258"/>
      <c r="AN37" s="258">
        <f>SUM(AN38:AN65)</f>
        <v>0</v>
      </c>
      <c r="AO37" s="258">
        <f>SUM(AO44:AO80)</f>
        <v>0</v>
      </c>
      <c r="AP37" s="258"/>
      <c r="AQ37" s="258"/>
      <c r="AR37" s="258"/>
      <c r="AS37" s="258">
        <f>SUM(AS44:AS80)</f>
        <v>17.952000000000002</v>
      </c>
      <c r="AT37" s="258"/>
      <c r="AU37" s="258"/>
      <c r="AV37" s="258">
        <f>SUM(AV38:AV65)</f>
        <v>0</v>
      </c>
      <c r="AW37" s="258">
        <f>SUM(AW44:AW80)</f>
        <v>0</v>
      </c>
      <c r="AX37" s="258"/>
      <c r="AY37" s="258"/>
      <c r="AZ37" s="258">
        <f>SUM(AZ38:AZ65)</f>
        <v>0</v>
      </c>
      <c r="BA37" s="258">
        <f>SUM(BA38:BA65)</f>
        <v>0</v>
      </c>
      <c r="BB37" s="258"/>
      <c r="BC37" s="258"/>
      <c r="BD37" s="258">
        <f>SUM(BD38:BD65)</f>
        <v>0</v>
      </c>
      <c r="BE37" s="258">
        <f>SUM(BE38:BE65)</f>
        <v>0</v>
      </c>
      <c r="BF37" s="258"/>
      <c r="BG37" s="258"/>
      <c r="BH37" s="258">
        <f>SUM(BH38:BH65)</f>
        <v>0</v>
      </c>
      <c r="BI37" s="258">
        <f>SUM(BI38:BI65)</f>
        <v>0</v>
      </c>
      <c r="BJ37" s="258"/>
      <c r="BK37" s="258"/>
      <c r="BL37" s="258">
        <f>SUM(BL44:BL80)</f>
        <v>83.061679999999996</v>
      </c>
      <c r="BM37" s="258">
        <f>SUM(BM44:BM80)</f>
        <v>33.266279999999995</v>
      </c>
      <c r="BN37" s="258"/>
      <c r="BO37" s="258"/>
      <c r="BP37" s="258">
        <f>SUM(BP38:BP65)</f>
        <v>0</v>
      </c>
      <c r="BQ37" s="258">
        <f>SUM(BQ38:BQ65)</f>
        <v>0</v>
      </c>
      <c r="BR37" s="258"/>
      <c r="BS37" s="258"/>
      <c r="BT37" s="258">
        <f>SUM(BT38:BT65)</f>
        <v>0</v>
      </c>
      <c r="BU37" s="258">
        <f>SUM(BU38:BU65)</f>
        <v>0</v>
      </c>
      <c r="BV37" s="258"/>
      <c r="BW37" s="258"/>
      <c r="BX37" s="258">
        <f>SUM(BX38:BX65)</f>
        <v>0</v>
      </c>
      <c r="BY37" s="258">
        <f>SUM(BY38:BY65)</f>
        <v>0</v>
      </c>
      <c r="BZ37" s="258"/>
      <c r="CA37" s="258"/>
      <c r="CB37" s="258">
        <f>SUM(CB38:CB65)</f>
        <v>0</v>
      </c>
      <c r="CC37" s="258">
        <f>SUM(CC38:CC65)</f>
        <v>0</v>
      </c>
      <c r="CD37" s="258"/>
      <c r="CE37" s="258"/>
      <c r="CF37" s="258">
        <f>SUM(CF38:CF65)</f>
        <v>0</v>
      </c>
      <c r="CG37" s="258">
        <f>SUM(CG44:CG80)</f>
        <v>0</v>
      </c>
      <c r="CH37" s="258"/>
      <c r="CI37" s="258"/>
      <c r="CJ37" s="258">
        <f>SUM(CJ38:CJ65)</f>
        <v>0</v>
      </c>
      <c r="CK37" s="258">
        <f>SUM(CK44:CK80)</f>
        <v>0</v>
      </c>
      <c r="CL37" s="258"/>
      <c r="CM37" s="285"/>
      <c r="CN37" s="288"/>
      <c r="CO37" s="258">
        <f>SUM(CO44:CO80)</f>
        <v>0</v>
      </c>
      <c r="CP37" s="288"/>
      <c r="CQ37" s="288"/>
      <c r="CR37" s="281"/>
      <c r="CS37" s="281"/>
      <c r="CT37" s="304"/>
      <c r="CU37" s="305"/>
      <c r="CV37" s="281">
        <f>SUM(CV38:CV65)</f>
        <v>0</v>
      </c>
      <c r="CW37" s="281">
        <f>SUM(CW38:CW65)</f>
        <v>0</v>
      </c>
      <c r="CX37" s="304"/>
      <c r="CY37" s="305"/>
      <c r="CZ37" s="281">
        <f>SUM(CZ38:CZ65)</f>
        <v>0</v>
      </c>
      <c r="DA37" s="281">
        <f>SUM(DA38:DA65)</f>
        <v>0</v>
      </c>
      <c r="DB37" s="304"/>
      <c r="DC37" s="305"/>
      <c r="DD37" s="288"/>
      <c r="DE37" s="258">
        <f>SUM(DE44:DE80)</f>
        <v>0</v>
      </c>
      <c r="DF37" s="288"/>
      <c r="DG37" s="288"/>
      <c r="DH37" s="258">
        <f>SUM(DH44:DH80)</f>
        <v>569.39201000000014</v>
      </c>
      <c r="DI37" s="258">
        <f>SUM(DI38:DI80)</f>
        <v>105.54098</v>
      </c>
      <c r="DJ37" s="288"/>
      <c r="DK37" s="288"/>
    </row>
    <row r="38" spans="1:115" ht="13.9" hidden="1" customHeight="1">
      <c r="A38" s="253"/>
      <c r="B38" s="289"/>
      <c r="C38" s="255" t="s">
        <v>203</v>
      </c>
      <c r="D38" s="256"/>
      <c r="E38" s="237">
        <f>I38+M38+Q38+U38+Y38+AJ38+AN38+AR38+AV38+BD38+BH38+BX38+CF38+CJ38+CN38+CR38+CV38+CZ38</f>
        <v>0</v>
      </c>
      <c r="F38" s="288">
        <f t="shared" ref="F38:F80" si="38">J38+N38+R38+V38+AK38+AO38+AW38+BM38+CG38+CK38+CO38+DI38+AS38</f>
        <v>0</v>
      </c>
      <c r="G38" s="296">
        <f t="shared" ref="G38:G101" si="39">F38-E38</f>
        <v>0</v>
      </c>
      <c r="H38" s="296" t="e">
        <f t="shared" ref="H38:H61" si="40">F38/E38</f>
        <v>#DIV/0!</v>
      </c>
      <c r="I38" s="237"/>
      <c r="J38" s="237"/>
      <c r="K38" s="297">
        <f t="shared" si="10"/>
        <v>0</v>
      </c>
      <c r="L38" s="297"/>
      <c r="M38" s="237"/>
      <c r="N38" s="237"/>
      <c r="O38" s="297">
        <f t="shared" ref="O38:O71" si="41">N38-M38</f>
        <v>0</v>
      </c>
      <c r="P38" s="297"/>
      <c r="Q38" s="237"/>
      <c r="R38" s="237"/>
      <c r="S38" s="297">
        <f t="shared" ref="S38:S71" si="42">R38-Q38</f>
        <v>0</v>
      </c>
      <c r="T38" s="297"/>
      <c r="U38" s="237"/>
      <c r="V38" s="237"/>
      <c r="W38" s="297">
        <f t="shared" ref="W38:W71" si="43">V38-U38</f>
        <v>0</v>
      </c>
      <c r="X38" s="297"/>
      <c r="Y38" s="237">
        <f t="shared" si="7"/>
        <v>0</v>
      </c>
      <c r="Z38" s="237">
        <f t="shared" si="7"/>
        <v>0</v>
      </c>
      <c r="AA38" s="297">
        <f t="shared" ref="AA38:AA74" si="44">Z38-Y38</f>
        <v>0</v>
      </c>
      <c r="AB38" s="297"/>
      <c r="AC38" s="237"/>
      <c r="AD38" s="237"/>
      <c r="AE38" s="297">
        <f t="shared" ref="AE38:AE74" si="45">AD38-AC38</f>
        <v>0</v>
      </c>
      <c r="AF38" s="297" t="e">
        <f>AD38/AC38</f>
        <v>#DIV/0!</v>
      </c>
      <c r="AG38" s="237"/>
      <c r="AH38" s="237"/>
      <c r="AI38" s="297">
        <f t="shared" ref="AI38:AI71" si="46">AH38-AG38</f>
        <v>0</v>
      </c>
      <c r="AJ38" s="237"/>
      <c r="AK38" s="237"/>
      <c r="AL38" s="297">
        <f t="shared" ref="AL38:AL69" si="47">AK38-AJ38</f>
        <v>0</v>
      </c>
      <c r="AM38" s="297"/>
      <c r="AN38" s="237"/>
      <c r="AO38" s="237"/>
      <c r="AP38" s="297">
        <f t="shared" ref="AP38:AP69" si="48">AO38-AN38</f>
        <v>0</v>
      </c>
      <c r="AQ38" s="297"/>
      <c r="AR38" s="297"/>
      <c r="AS38" s="297"/>
      <c r="AT38" s="297">
        <f t="shared" ref="AT38:AT71" si="49">AS38-AR38</f>
        <v>0</v>
      </c>
      <c r="AU38" s="297"/>
      <c r="AV38" s="237"/>
      <c r="AW38" s="237"/>
      <c r="AX38" s="297">
        <f t="shared" ref="AX38:AX69" si="50">AW38-AV38</f>
        <v>0</v>
      </c>
      <c r="AY38" s="297"/>
      <c r="AZ38" s="237"/>
      <c r="BA38" s="237"/>
      <c r="BB38" s="297">
        <f t="shared" ref="BB38:BB71" si="51">BA38-AZ38</f>
        <v>0</v>
      </c>
      <c r="BC38" s="297"/>
      <c r="BD38" s="237"/>
      <c r="BE38" s="237"/>
      <c r="BF38" s="297">
        <f t="shared" ref="BF38:BF71" si="52">BE38-BD38</f>
        <v>0</v>
      </c>
      <c r="BG38" s="297"/>
      <c r="BH38" s="237"/>
      <c r="BI38" s="237"/>
      <c r="BJ38" s="297">
        <f t="shared" ref="BJ38:BJ71" si="53">BI38-BH38</f>
        <v>0</v>
      </c>
      <c r="BK38" s="297"/>
      <c r="BL38" s="237"/>
      <c r="BM38" s="237"/>
      <c r="BN38" s="297">
        <f t="shared" ref="BN38:BN74" si="54">BM38-BL38</f>
        <v>0</v>
      </c>
      <c r="BO38" s="297"/>
      <c r="BP38" s="237"/>
      <c r="BQ38" s="237"/>
      <c r="BR38" s="297">
        <f t="shared" ref="BR38:BR74" si="55">BQ38-BP38</f>
        <v>0</v>
      </c>
      <c r="BS38" s="297"/>
      <c r="BT38" s="237"/>
      <c r="BU38" s="237"/>
      <c r="BV38" s="297">
        <f t="shared" ref="BV38:BV71" si="56">BU38-BT38</f>
        <v>0</v>
      </c>
      <c r="BW38" s="297"/>
      <c r="BX38" s="237"/>
      <c r="BY38" s="237"/>
      <c r="BZ38" s="297">
        <f t="shared" ref="BZ38:BZ71" si="57">BY38-BX38</f>
        <v>0</v>
      </c>
      <c r="CA38" s="297"/>
      <c r="CB38" s="237"/>
      <c r="CC38" s="237"/>
      <c r="CD38" s="297">
        <f t="shared" ref="CD38:CD71" si="58">CC38-CB38</f>
        <v>0</v>
      </c>
      <c r="CE38" s="297"/>
      <c r="CF38" s="237"/>
      <c r="CG38" s="237"/>
      <c r="CH38" s="297">
        <f t="shared" ref="CH38:CH71" si="59">CG38-CF38</f>
        <v>0</v>
      </c>
      <c r="CI38" s="297"/>
      <c r="CJ38" s="237"/>
      <c r="CK38" s="237"/>
      <c r="CL38" s="297">
        <f t="shared" ref="CL38:CL71" si="60">CK38-CJ38</f>
        <v>0</v>
      </c>
      <c r="CM38" s="285"/>
      <c r="CN38" s="298"/>
      <c r="CO38" s="298"/>
      <c r="CP38" s="298">
        <f t="shared" ref="CP38:CP71" si="61">CO38-CN38</f>
        <v>0</v>
      </c>
      <c r="CQ38" s="298"/>
      <c r="CR38" s="293"/>
      <c r="CS38" s="293"/>
      <c r="CT38" s="294">
        <f t="shared" ref="CT38:CT71" si="62">CS38-CR38</f>
        <v>0</v>
      </c>
      <c r="CU38" s="295"/>
      <c r="CV38" s="234"/>
      <c r="CW38" s="234"/>
      <c r="CX38" s="294">
        <f t="shared" ref="CX38:CX71" si="63">CW38-CV38</f>
        <v>0</v>
      </c>
      <c r="CY38" s="295"/>
      <c r="CZ38" s="234"/>
      <c r="DA38" s="234"/>
      <c r="DB38" s="294">
        <f t="shared" ref="DB38:DB71" si="64">DA38-CZ38</f>
        <v>0</v>
      </c>
      <c r="DC38" s="295"/>
      <c r="DD38" s="298"/>
      <c r="DE38" s="298"/>
      <c r="DF38" s="298">
        <f t="shared" ref="DF38:DF67" si="65">DE38-DD38</f>
        <v>0</v>
      </c>
      <c r="DG38" s="298"/>
      <c r="DH38" s="298"/>
      <c r="DI38" s="298"/>
      <c r="DJ38" s="298">
        <f t="shared" ref="DJ38:DJ67" si="66">DI38-DH38</f>
        <v>0</v>
      </c>
      <c r="DK38" s="298"/>
    </row>
    <row r="39" spans="1:115" ht="14.45" hidden="1" customHeight="1">
      <c r="A39" s="253"/>
      <c r="B39" s="289"/>
      <c r="C39" s="255" t="s">
        <v>204</v>
      </c>
      <c r="D39" s="256"/>
      <c r="E39" s="237">
        <f>I39+M39+Q39+U39+Y39+AJ39+AN39+AR39+AV39+BD39+BH39+BX39+CF39+CJ39+CN39+CR39+CV39+CZ39</f>
        <v>0</v>
      </c>
      <c r="F39" s="288">
        <f t="shared" si="38"/>
        <v>0</v>
      </c>
      <c r="G39" s="296">
        <f t="shared" si="39"/>
        <v>0</v>
      </c>
      <c r="H39" s="296" t="e">
        <f t="shared" si="40"/>
        <v>#DIV/0!</v>
      </c>
      <c r="I39" s="237"/>
      <c r="J39" s="237"/>
      <c r="K39" s="297">
        <f t="shared" si="10"/>
        <v>0</v>
      </c>
      <c r="L39" s="297"/>
      <c r="M39" s="237"/>
      <c r="N39" s="237"/>
      <c r="O39" s="297">
        <f t="shared" si="41"/>
        <v>0</v>
      </c>
      <c r="P39" s="297"/>
      <c r="Q39" s="237"/>
      <c r="R39" s="237"/>
      <c r="S39" s="297">
        <f t="shared" si="42"/>
        <v>0</v>
      </c>
      <c r="T39" s="297"/>
      <c r="U39" s="237"/>
      <c r="V39" s="237"/>
      <c r="W39" s="297">
        <f t="shared" si="43"/>
        <v>0</v>
      </c>
      <c r="X39" s="297"/>
      <c r="Y39" s="237">
        <f t="shared" si="7"/>
        <v>0</v>
      </c>
      <c r="Z39" s="237">
        <f t="shared" si="7"/>
        <v>0</v>
      </c>
      <c r="AA39" s="297">
        <f t="shared" si="44"/>
        <v>0</v>
      </c>
      <c r="AB39" s="297"/>
      <c r="AC39" s="237"/>
      <c r="AD39" s="237"/>
      <c r="AE39" s="297">
        <f t="shared" si="45"/>
        <v>0</v>
      </c>
      <c r="AF39" s="297"/>
      <c r="AG39" s="237"/>
      <c r="AH39" s="237"/>
      <c r="AI39" s="297">
        <f t="shared" si="46"/>
        <v>0</v>
      </c>
      <c r="AJ39" s="237"/>
      <c r="AK39" s="237"/>
      <c r="AL39" s="297">
        <f t="shared" si="47"/>
        <v>0</v>
      </c>
      <c r="AM39" s="297"/>
      <c r="AN39" s="237"/>
      <c r="AO39" s="237"/>
      <c r="AP39" s="297">
        <f t="shared" si="48"/>
        <v>0</v>
      </c>
      <c r="AQ39" s="297"/>
      <c r="AR39" s="297"/>
      <c r="AS39" s="297"/>
      <c r="AT39" s="297">
        <f t="shared" si="49"/>
        <v>0</v>
      </c>
      <c r="AU39" s="297"/>
      <c r="AV39" s="237"/>
      <c r="AW39" s="237"/>
      <c r="AX39" s="297">
        <f t="shared" si="50"/>
        <v>0</v>
      </c>
      <c r="AY39" s="297"/>
      <c r="AZ39" s="237"/>
      <c r="BA39" s="237"/>
      <c r="BB39" s="297">
        <f t="shared" si="51"/>
        <v>0</v>
      </c>
      <c r="BC39" s="297"/>
      <c r="BD39" s="237"/>
      <c r="BE39" s="237"/>
      <c r="BF39" s="297">
        <f t="shared" si="52"/>
        <v>0</v>
      </c>
      <c r="BG39" s="297"/>
      <c r="BH39" s="237"/>
      <c r="BI39" s="237"/>
      <c r="BJ39" s="297">
        <f t="shared" si="53"/>
        <v>0</v>
      </c>
      <c r="BK39" s="297"/>
      <c r="BL39" s="237"/>
      <c r="BM39" s="237"/>
      <c r="BN39" s="297">
        <f t="shared" si="54"/>
        <v>0</v>
      </c>
      <c r="BO39" s="297"/>
      <c r="BP39" s="237"/>
      <c r="BQ39" s="237"/>
      <c r="BR39" s="297">
        <f t="shared" si="55"/>
        <v>0</v>
      </c>
      <c r="BS39" s="297"/>
      <c r="BT39" s="237"/>
      <c r="BU39" s="237"/>
      <c r="BV39" s="297">
        <f t="shared" si="56"/>
        <v>0</v>
      </c>
      <c r="BW39" s="297"/>
      <c r="BX39" s="237"/>
      <c r="BY39" s="237"/>
      <c r="BZ39" s="297">
        <f t="shared" si="57"/>
        <v>0</v>
      </c>
      <c r="CA39" s="297"/>
      <c r="CB39" s="237"/>
      <c r="CC39" s="237"/>
      <c r="CD39" s="297">
        <f t="shared" si="58"/>
        <v>0</v>
      </c>
      <c r="CE39" s="297"/>
      <c r="CF39" s="237"/>
      <c r="CG39" s="237"/>
      <c r="CH39" s="297">
        <f t="shared" si="59"/>
        <v>0</v>
      </c>
      <c r="CI39" s="297"/>
      <c r="CJ39" s="237"/>
      <c r="CK39" s="237"/>
      <c r="CL39" s="297">
        <f t="shared" si="60"/>
        <v>0</v>
      </c>
      <c r="CM39" s="285"/>
      <c r="CN39" s="298"/>
      <c r="CO39" s="298"/>
      <c r="CP39" s="298">
        <f t="shared" si="61"/>
        <v>0</v>
      </c>
      <c r="CQ39" s="298"/>
      <c r="CR39" s="293"/>
      <c r="CS39" s="293"/>
      <c r="CT39" s="294">
        <f t="shared" si="62"/>
        <v>0</v>
      </c>
      <c r="CU39" s="295"/>
      <c r="CV39" s="234"/>
      <c r="CW39" s="234"/>
      <c r="CX39" s="294">
        <f t="shared" si="63"/>
        <v>0</v>
      </c>
      <c r="CY39" s="295"/>
      <c r="CZ39" s="234"/>
      <c r="DA39" s="234"/>
      <c r="DB39" s="294">
        <f t="shared" si="64"/>
        <v>0</v>
      </c>
      <c r="DC39" s="295"/>
      <c r="DD39" s="298"/>
      <c r="DE39" s="298"/>
      <c r="DF39" s="298">
        <f t="shared" si="65"/>
        <v>0</v>
      </c>
      <c r="DG39" s="298"/>
      <c r="DH39" s="298"/>
      <c r="DI39" s="298"/>
      <c r="DJ39" s="298">
        <f t="shared" si="66"/>
        <v>0</v>
      </c>
      <c r="DK39" s="298"/>
    </row>
    <row r="40" spans="1:115" ht="12.75" hidden="1" customHeight="1">
      <c r="A40" s="253"/>
      <c r="B40" s="289"/>
      <c r="C40" s="255" t="s">
        <v>205</v>
      </c>
      <c r="D40" s="256"/>
      <c r="E40" s="237">
        <f>I40+M40+Q40+U40+Y40+AJ40+AN40+AR40+AV40+BD40+BH40+BX40+CF40+CJ40+CN40+CR40+CV40+CZ40</f>
        <v>0</v>
      </c>
      <c r="F40" s="288">
        <f t="shared" si="38"/>
        <v>0</v>
      </c>
      <c r="G40" s="296">
        <f t="shared" si="39"/>
        <v>0</v>
      </c>
      <c r="H40" s="296" t="e">
        <f t="shared" si="40"/>
        <v>#DIV/0!</v>
      </c>
      <c r="I40" s="237"/>
      <c r="J40" s="237"/>
      <c r="K40" s="297">
        <f t="shared" si="10"/>
        <v>0</v>
      </c>
      <c r="L40" s="297"/>
      <c r="M40" s="237"/>
      <c r="N40" s="237"/>
      <c r="O40" s="297">
        <f t="shared" si="41"/>
        <v>0</v>
      </c>
      <c r="P40" s="297"/>
      <c r="Q40" s="237"/>
      <c r="R40" s="237"/>
      <c r="S40" s="297">
        <f t="shared" si="42"/>
        <v>0</v>
      </c>
      <c r="T40" s="297"/>
      <c r="U40" s="237"/>
      <c r="V40" s="237"/>
      <c r="W40" s="297">
        <f t="shared" si="43"/>
        <v>0</v>
      </c>
      <c r="X40" s="297"/>
      <c r="Y40" s="237">
        <f t="shared" si="7"/>
        <v>0</v>
      </c>
      <c r="Z40" s="237">
        <f t="shared" si="7"/>
        <v>0</v>
      </c>
      <c r="AA40" s="297">
        <f t="shared" si="44"/>
        <v>0</v>
      </c>
      <c r="AB40" s="297"/>
      <c r="AC40" s="237"/>
      <c r="AD40" s="237"/>
      <c r="AE40" s="297">
        <f t="shared" si="45"/>
        <v>0</v>
      </c>
      <c r="AF40" s="297"/>
      <c r="AG40" s="237"/>
      <c r="AH40" s="237"/>
      <c r="AI40" s="297">
        <f t="shared" si="46"/>
        <v>0</v>
      </c>
      <c r="AJ40" s="237"/>
      <c r="AK40" s="237"/>
      <c r="AL40" s="297">
        <f t="shared" si="47"/>
        <v>0</v>
      </c>
      <c r="AM40" s="297"/>
      <c r="AN40" s="237"/>
      <c r="AO40" s="237"/>
      <c r="AP40" s="297">
        <f t="shared" si="48"/>
        <v>0</v>
      </c>
      <c r="AQ40" s="297"/>
      <c r="AR40" s="297"/>
      <c r="AS40" s="297"/>
      <c r="AT40" s="297">
        <f t="shared" si="49"/>
        <v>0</v>
      </c>
      <c r="AU40" s="297"/>
      <c r="AV40" s="237"/>
      <c r="AW40" s="237"/>
      <c r="AX40" s="297">
        <f t="shared" si="50"/>
        <v>0</v>
      </c>
      <c r="AY40" s="297"/>
      <c r="AZ40" s="237"/>
      <c r="BA40" s="237"/>
      <c r="BB40" s="297">
        <f t="shared" si="51"/>
        <v>0</v>
      </c>
      <c r="BC40" s="297"/>
      <c r="BD40" s="237"/>
      <c r="BE40" s="237"/>
      <c r="BF40" s="297">
        <f t="shared" si="52"/>
        <v>0</v>
      </c>
      <c r="BG40" s="297"/>
      <c r="BH40" s="237"/>
      <c r="BI40" s="237"/>
      <c r="BJ40" s="297">
        <f t="shared" si="53"/>
        <v>0</v>
      </c>
      <c r="BK40" s="297"/>
      <c r="BL40" s="237"/>
      <c r="BM40" s="237"/>
      <c r="BN40" s="297">
        <f t="shared" si="54"/>
        <v>0</v>
      </c>
      <c r="BO40" s="297"/>
      <c r="BP40" s="237"/>
      <c r="BQ40" s="237"/>
      <c r="BR40" s="297">
        <f t="shared" si="55"/>
        <v>0</v>
      </c>
      <c r="BS40" s="297"/>
      <c r="BT40" s="237"/>
      <c r="BU40" s="237"/>
      <c r="BV40" s="297">
        <f t="shared" si="56"/>
        <v>0</v>
      </c>
      <c r="BW40" s="297"/>
      <c r="BX40" s="237"/>
      <c r="BY40" s="237"/>
      <c r="BZ40" s="297">
        <f t="shared" si="57"/>
        <v>0</v>
      </c>
      <c r="CA40" s="297"/>
      <c r="CB40" s="237"/>
      <c r="CC40" s="237"/>
      <c r="CD40" s="297">
        <f t="shared" si="58"/>
        <v>0</v>
      </c>
      <c r="CE40" s="297"/>
      <c r="CF40" s="237"/>
      <c r="CG40" s="237"/>
      <c r="CH40" s="297">
        <f t="shared" si="59"/>
        <v>0</v>
      </c>
      <c r="CI40" s="297"/>
      <c r="CJ40" s="237"/>
      <c r="CK40" s="237"/>
      <c r="CL40" s="297">
        <f t="shared" si="60"/>
        <v>0</v>
      </c>
      <c r="CM40" s="285"/>
      <c r="CN40" s="298"/>
      <c r="CO40" s="298"/>
      <c r="CP40" s="298">
        <f t="shared" si="61"/>
        <v>0</v>
      </c>
      <c r="CQ40" s="298"/>
      <c r="CR40" s="293"/>
      <c r="CS40" s="293"/>
      <c r="CT40" s="294">
        <f t="shared" si="62"/>
        <v>0</v>
      </c>
      <c r="CU40" s="295"/>
      <c r="CV40" s="234"/>
      <c r="CW40" s="234"/>
      <c r="CX40" s="294">
        <f t="shared" si="63"/>
        <v>0</v>
      </c>
      <c r="CY40" s="295"/>
      <c r="CZ40" s="234"/>
      <c r="DA40" s="234"/>
      <c r="DB40" s="294">
        <f t="shared" si="64"/>
        <v>0</v>
      </c>
      <c r="DC40" s="295"/>
      <c r="DD40" s="298"/>
      <c r="DE40" s="298"/>
      <c r="DF40" s="298">
        <f t="shared" si="65"/>
        <v>0</v>
      </c>
      <c r="DG40" s="298"/>
      <c r="DH40" s="298"/>
      <c r="DI40" s="298"/>
      <c r="DJ40" s="298">
        <f t="shared" si="66"/>
        <v>0</v>
      </c>
      <c r="DK40" s="298"/>
    </row>
    <row r="41" spans="1:115" ht="12.75" hidden="1" customHeight="1">
      <c r="A41" s="253"/>
      <c r="B41" s="289"/>
      <c r="C41" s="253" t="s">
        <v>206</v>
      </c>
      <c r="D41" s="254">
        <v>0</v>
      </c>
      <c r="E41" s="237">
        <f>I41+M41+Q41+U41+Y41+AJ41+AN41+AR41+AV41+BD41+BH41+BX41+CF41+CJ41+CN41+CR41+CV41+CZ41+AZ41+BL41+BT41</f>
        <v>0</v>
      </c>
      <c r="F41" s="288">
        <f t="shared" si="38"/>
        <v>0</v>
      </c>
      <c r="G41" s="296">
        <f t="shared" si="39"/>
        <v>0</v>
      </c>
      <c r="H41" s="296" t="e">
        <f t="shared" si="40"/>
        <v>#DIV/0!</v>
      </c>
      <c r="I41" s="237"/>
      <c r="J41" s="237"/>
      <c r="K41" s="297">
        <f t="shared" si="10"/>
        <v>0</v>
      </c>
      <c r="L41" s="297"/>
      <c r="M41" s="237"/>
      <c r="N41" s="237"/>
      <c r="O41" s="297">
        <f t="shared" si="41"/>
        <v>0</v>
      </c>
      <c r="P41" s="297"/>
      <c r="Q41" s="237"/>
      <c r="R41" s="237"/>
      <c r="S41" s="297">
        <f t="shared" si="42"/>
        <v>0</v>
      </c>
      <c r="T41" s="297"/>
      <c r="U41" s="237"/>
      <c r="V41" s="237"/>
      <c r="W41" s="297">
        <f t="shared" si="43"/>
        <v>0</v>
      </c>
      <c r="X41" s="297"/>
      <c r="Y41" s="237">
        <f t="shared" si="7"/>
        <v>0</v>
      </c>
      <c r="Z41" s="237">
        <f t="shared" si="7"/>
        <v>0</v>
      </c>
      <c r="AA41" s="297">
        <f t="shared" si="44"/>
        <v>0</v>
      </c>
      <c r="AB41" s="297"/>
      <c r="AC41" s="237"/>
      <c r="AD41" s="237"/>
      <c r="AE41" s="297">
        <f t="shared" si="45"/>
        <v>0</v>
      </c>
      <c r="AF41" s="297" t="e">
        <f>AD41/AC41</f>
        <v>#DIV/0!</v>
      </c>
      <c r="AG41" s="237"/>
      <c r="AH41" s="237"/>
      <c r="AI41" s="297">
        <f t="shared" si="46"/>
        <v>0</v>
      </c>
      <c r="AJ41" s="237"/>
      <c r="AK41" s="237"/>
      <c r="AL41" s="297">
        <f t="shared" si="47"/>
        <v>0</v>
      </c>
      <c r="AM41" s="297"/>
      <c r="AN41" s="237"/>
      <c r="AO41" s="237"/>
      <c r="AP41" s="297">
        <f t="shared" si="48"/>
        <v>0</v>
      </c>
      <c r="AQ41" s="297"/>
      <c r="AR41" s="297"/>
      <c r="AS41" s="297"/>
      <c r="AT41" s="297">
        <f t="shared" si="49"/>
        <v>0</v>
      </c>
      <c r="AU41" s="297"/>
      <c r="AV41" s="237"/>
      <c r="AW41" s="237"/>
      <c r="AX41" s="297">
        <f t="shared" si="50"/>
        <v>0</v>
      </c>
      <c r="AY41" s="297"/>
      <c r="AZ41" s="237"/>
      <c r="BA41" s="237"/>
      <c r="BB41" s="297">
        <f t="shared" si="51"/>
        <v>0</v>
      </c>
      <c r="BC41" s="297"/>
      <c r="BD41" s="237"/>
      <c r="BE41" s="237"/>
      <c r="BF41" s="297">
        <f t="shared" si="52"/>
        <v>0</v>
      </c>
      <c r="BG41" s="297"/>
      <c r="BH41" s="237"/>
      <c r="BI41" s="237"/>
      <c r="BJ41" s="297">
        <f t="shared" si="53"/>
        <v>0</v>
      </c>
      <c r="BK41" s="297"/>
      <c r="BL41" s="237"/>
      <c r="BM41" s="237"/>
      <c r="BN41" s="297">
        <f t="shared" si="54"/>
        <v>0</v>
      </c>
      <c r="BO41" s="297"/>
      <c r="BP41" s="237"/>
      <c r="BQ41" s="237"/>
      <c r="BR41" s="297">
        <f t="shared" si="55"/>
        <v>0</v>
      </c>
      <c r="BS41" s="297"/>
      <c r="BT41" s="237"/>
      <c r="BU41" s="237"/>
      <c r="BV41" s="297">
        <f t="shared" si="56"/>
        <v>0</v>
      </c>
      <c r="BW41" s="297"/>
      <c r="BX41" s="237"/>
      <c r="BY41" s="237"/>
      <c r="BZ41" s="297">
        <f t="shared" si="57"/>
        <v>0</v>
      </c>
      <c r="CA41" s="297"/>
      <c r="CB41" s="237"/>
      <c r="CC41" s="237"/>
      <c r="CD41" s="297">
        <f t="shared" si="58"/>
        <v>0</v>
      </c>
      <c r="CE41" s="297"/>
      <c r="CF41" s="237"/>
      <c r="CG41" s="237"/>
      <c r="CH41" s="297">
        <f t="shared" si="59"/>
        <v>0</v>
      </c>
      <c r="CI41" s="297"/>
      <c r="CJ41" s="237"/>
      <c r="CK41" s="237"/>
      <c r="CL41" s="297">
        <f t="shared" si="60"/>
        <v>0</v>
      </c>
      <c r="CM41" s="285"/>
      <c r="CN41" s="298"/>
      <c r="CO41" s="298"/>
      <c r="CP41" s="298">
        <f t="shared" si="61"/>
        <v>0</v>
      </c>
      <c r="CQ41" s="298"/>
      <c r="CR41" s="293"/>
      <c r="CS41" s="293"/>
      <c r="CT41" s="294">
        <f t="shared" si="62"/>
        <v>0</v>
      </c>
      <c r="CU41" s="295"/>
      <c r="CV41" s="234"/>
      <c r="CW41" s="234"/>
      <c r="CX41" s="294">
        <f t="shared" si="63"/>
        <v>0</v>
      </c>
      <c r="CY41" s="295"/>
      <c r="CZ41" s="234"/>
      <c r="DA41" s="234"/>
      <c r="DB41" s="294">
        <f t="shared" si="64"/>
        <v>0</v>
      </c>
      <c r="DC41" s="295"/>
      <c r="DD41" s="298"/>
      <c r="DE41" s="298"/>
      <c r="DF41" s="298">
        <f t="shared" si="65"/>
        <v>0</v>
      </c>
      <c r="DG41" s="298"/>
      <c r="DH41" s="298"/>
      <c r="DI41" s="298"/>
      <c r="DJ41" s="298">
        <f t="shared" si="66"/>
        <v>0</v>
      </c>
      <c r="DK41" s="298"/>
    </row>
    <row r="42" spans="1:115" ht="12.75" hidden="1" customHeight="1">
      <c r="A42" s="253"/>
      <c r="B42" s="289"/>
      <c r="C42" s="253" t="s">
        <v>207</v>
      </c>
      <c r="D42" s="254"/>
      <c r="E42" s="237">
        <f>I42+M42+Q42+U42+Y42+AJ42+AN42+AR42+AV42+BD42+BH42+BX42+CF42+CJ42+CN42+CR42+CV42+CZ42+AZ42+BL42+BT42</f>
        <v>0</v>
      </c>
      <c r="F42" s="288">
        <f t="shared" si="38"/>
        <v>0</v>
      </c>
      <c r="G42" s="296">
        <f t="shared" si="39"/>
        <v>0</v>
      </c>
      <c r="H42" s="296" t="e">
        <f t="shared" si="40"/>
        <v>#DIV/0!</v>
      </c>
      <c r="I42" s="237"/>
      <c r="J42" s="237"/>
      <c r="K42" s="297">
        <f t="shared" si="10"/>
        <v>0</v>
      </c>
      <c r="L42" s="297"/>
      <c r="M42" s="237"/>
      <c r="N42" s="237"/>
      <c r="O42" s="297">
        <f t="shared" si="41"/>
        <v>0</v>
      </c>
      <c r="P42" s="297"/>
      <c r="Q42" s="237"/>
      <c r="R42" s="237"/>
      <c r="S42" s="297">
        <f t="shared" si="42"/>
        <v>0</v>
      </c>
      <c r="T42" s="297"/>
      <c r="U42" s="237"/>
      <c r="V42" s="237"/>
      <c r="W42" s="297">
        <f t="shared" si="43"/>
        <v>0</v>
      </c>
      <c r="X42" s="297"/>
      <c r="Y42" s="237">
        <f t="shared" si="7"/>
        <v>0</v>
      </c>
      <c r="Z42" s="237">
        <f t="shared" si="7"/>
        <v>0</v>
      </c>
      <c r="AA42" s="297">
        <f t="shared" si="44"/>
        <v>0</v>
      </c>
      <c r="AB42" s="297"/>
      <c r="AC42" s="237"/>
      <c r="AD42" s="237"/>
      <c r="AE42" s="297">
        <f t="shared" si="45"/>
        <v>0</v>
      </c>
      <c r="AF42" s="297"/>
      <c r="AG42" s="237"/>
      <c r="AH42" s="237"/>
      <c r="AI42" s="297">
        <f t="shared" si="46"/>
        <v>0</v>
      </c>
      <c r="AJ42" s="237"/>
      <c r="AK42" s="237"/>
      <c r="AL42" s="297">
        <f t="shared" si="47"/>
        <v>0</v>
      </c>
      <c r="AM42" s="297"/>
      <c r="AN42" s="237"/>
      <c r="AO42" s="237"/>
      <c r="AP42" s="297">
        <f t="shared" si="48"/>
        <v>0</v>
      </c>
      <c r="AQ42" s="297"/>
      <c r="AR42" s="297"/>
      <c r="AS42" s="297"/>
      <c r="AT42" s="297">
        <f t="shared" si="49"/>
        <v>0</v>
      </c>
      <c r="AU42" s="297"/>
      <c r="AV42" s="237"/>
      <c r="AW42" s="237"/>
      <c r="AX42" s="297">
        <f t="shared" si="50"/>
        <v>0</v>
      </c>
      <c r="AY42" s="297"/>
      <c r="AZ42" s="237"/>
      <c r="BA42" s="237"/>
      <c r="BB42" s="297">
        <f t="shared" si="51"/>
        <v>0</v>
      </c>
      <c r="BC42" s="297"/>
      <c r="BD42" s="237"/>
      <c r="BE42" s="237"/>
      <c r="BF42" s="297">
        <f t="shared" si="52"/>
        <v>0</v>
      </c>
      <c r="BG42" s="297"/>
      <c r="BH42" s="237"/>
      <c r="BI42" s="237"/>
      <c r="BJ42" s="297">
        <f t="shared" si="53"/>
        <v>0</v>
      </c>
      <c r="BK42" s="297"/>
      <c r="BL42" s="237"/>
      <c r="BM42" s="237"/>
      <c r="BN42" s="297">
        <f t="shared" si="54"/>
        <v>0</v>
      </c>
      <c r="BO42" s="297"/>
      <c r="BP42" s="237"/>
      <c r="BQ42" s="237"/>
      <c r="BR42" s="297">
        <f t="shared" si="55"/>
        <v>0</v>
      </c>
      <c r="BS42" s="297"/>
      <c r="BT42" s="237"/>
      <c r="BU42" s="237"/>
      <c r="BV42" s="297">
        <f t="shared" si="56"/>
        <v>0</v>
      </c>
      <c r="BW42" s="297"/>
      <c r="BX42" s="237"/>
      <c r="BY42" s="237"/>
      <c r="BZ42" s="297">
        <f t="shared" si="57"/>
        <v>0</v>
      </c>
      <c r="CA42" s="297"/>
      <c r="CB42" s="237"/>
      <c r="CC42" s="237"/>
      <c r="CD42" s="297">
        <f t="shared" si="58"/>
        <v>0</v>
      </c>
      <c r="CE42" s="297"/>
      <c r="CF42" s="237"/>
      <c r="CG42" s="237"/>
      <c r="CH42" s="297">
        <f t="shared" si="59"/>
        <v>0</v>
      </c>
      <c r="CI42" s="297"/>
      <c r="CJ42" s="237"/>
      <c r="CK42" s="237"/>
      <c r="CL42" s="297">
        <f t="shared" si="60"/>
        <v>0</v>
      </c>
      <c r="CM42" s="285"/>
      <c r="CN42" s="298"/>
      <c r="CO42" s="298"/>
      <c r="CP42" s="298">
        <f t="shared" si="61"/>
        <v>0</v>
      </c>
      <c r="CQ42" s="298"/>
      <c r="CR42" s="293"/>
      <c r="CS42" s="293"/>
      <c r="CT42" s="294">
        <f t="shared" si="62"/>
        <v>0</v>
      </c>
      <c r="CU42" s="295"/>
      <c r="CV42" s="234"/>
      <c r="CW42" s="234"/>
      <c r="CX42" s="294">
        <f t="shared" si="63"/>
        <v>0</v>
      </c>
      <c r="CY42" s="295"/>
      <c r="CZ42" s="234"/>
      <c r="DA42" s="234"/>
      <c r="DB42" s="294">
        <f t="shared" si="64"/>
        <v>0</v>
      </c>
      <c r="DC42" s="295"/>
      <c r="DD42" s="298"/>
      <c r="DE42" s="298"/>
      <c r="DF42" s="298">
        <f t="shared" si="65"/>
        <v>0</v>
      </c>
      <c r="DG42" s="298"/>
      <c r="DH42" s="298"/>
      <c r="DI42" s="298"/>
      <c r="DJ42" s="298">
        <f t="shared" si="66"/>
        <v>0</v>
      </c>
      <c r="DK42" s="298"/>
    </row>
    <row r="43" spans="1:115" ht="13.5" hidden="1" customHeight="1">
      <c r="A43" s="253"/>
      <c r="B43" s="289"/>
      <c r="C43" s="253" t="s">
        <v>208</v>
      </c>
      <c r="D43" s="254"/>
      <c r="E43" s="237">
        <f>I43+M43+Q43+U43+Y43+AJ43+AN43+AR43+AV43+BD43+BH43+BX43+CF43+CJ43+CN43+CR43+CV43+CZ43+AZ43+BL43+BT43</f>
        <v>0</v>
      </c>
      <c r="F43" s="288">
        <f t="shared" si="38"/>
        <v>0</v>
      </c>
      <c r="G43" s="296">
        <f t="shared" si="39"/>
        <v>0</v>
      </c>
      <c r="H43" s="296" t="e">
        <f t="shared" si="40"/>
        <v>#DIV/0!</v>
      </c>
      <c r="I43" s="237"/>
      <c r="J43" s="237"/>
      <c r="K43" s="297">
        <f t="shared" si="10"/>
        <v>0</v>
      </c>
      <c r="L43" s="297"/>
      <c r="M43" s="237"/>
      <c r="N43" s="237"/>
      <c r="O43" s="297">
        <f t="shared" si="41"/>
        <v>0</v>
      </c>
      <c r="P43" s="297"/>
      <c r="Q43" s="237"/>
      <c r="R43" s="237"/>
      <c r="S43" s="297">
        <f t="shared" si="42"/>
        <v>0</v>
      </c>
      <c r="T43" s="297"/>
      <c r="U43" s="237"/>
      <c r="V43" s="237"/>
      <c r="W43" s="297">
        <f t="shared" si="43"/>
        <v>0</v>
      </c>
      <c r="X43" s="297"/>
      <c r="Y43" s="237">
        <f t="shared" ref="Y43:Z74" si="67">AC43</f>
        <v>0</v>
      </c>
      <c r="Z43" s="237">
        <f t="shared" si="67"/>
        <v>0</v>
      </c>
      <c r="AA43" s="297">
        <f t="shared" si="44"/>
        <v>0</v>
      </c>
      <c r="AB43" s="297"/>
      <c r="AC43" s="237"/>
      <c r="AD43" s="237"/>
      <c r="AE43" s="297">
        <f t="shared" si="45"/>
        <v>0</v>
      </c>
      <c r="AF43" s="297" t="e">
        <f>AD43/AC43</f>
        <v>#DIV/0!</v>
      </c>
      <c r="AG43" s="237"/>
      <c r="AH43" s="237"/>
      <c r="AI43" s="297">
        <f t="shared" si="46"/>
        <v>0</v>
      </c>
      <c r="AJ43" s="237"/>
      <c r="AK43" s="237"/>
      <c r="AL43" s="297">
        <f t="shared" si="47"/>
        <v>0</v>
      </c>
      <c r="AM43" s="297"/>
      <c r="AN43" s="237"/>
      <c r="AO43" s="237"/>
      <c r="AP43" s="297">
        <f t="shared" si="48"/>
        <v>0</v>
      </c>
      <c r="AQ43" s="297"/>
      <c r="AR43" s="297"/>
      <c r="AS43" s="297"/>
      <c r="AT43" s="297">
        <f t="shared" si="49"/>
        <v>0</v>
      </c>
      <c r="AU43" s="297"/>
      <c r="AV43" s="237"/>
      <c r="AW43" s="237"/>
      <c r="AX43" s="297">
        <f t="shared" si="50"/>
        <v>0</v>
      </c>
      <c r="AY43" s="297"/>
      <c r="AZ43" s="237"/>
      <c r="BA43" s="237"/>
      <c r="BB43" s="297">
        <f t="shared" si="51"/>
        <v>0</v>
      </c>
      <c r="BC43" s="297"/>
      <c r="BD43" s="237"/>
      <c r="BE43" s="237"/>
      <c r="BF43" s="297">
        <f t="shared" si="52"/>
        <v>0</v>
      </c>
      <c r="BG43" s="297"/>
      <c r="BH43" s="237"/>
      <c r="BI43" s="237"/>
      <c r="BJ43" s="297">
        <f t="shared" si="53"/>
        <v>0</v>
      </c>
      <c r="BK43" s="297"/>
      <c r="BL43" s="237"/>
      <c r="BM43" s="237"/>
      <c r="BN43" s="297">
        <f t="shared" si="54"/>
        <v>0</v>
      </c>
      <c r="BO43" s="297"/>
      <c r="BP43" s="237"/>
      <c r="BQ43" s="237"/>
      <c r="BR43" s="297">
        <f t="shared" si="55"/>
        <v>0</v>
      </c>
      <c r="BS43" s="297"/>
      <c r="BT43" s="237"/>
      <c r="BU43" s="237"/>
      <c r="BV43" s="297">
        <f t="shared" si="56"/>
        <v>0</v>
      </c>
      <c r="BW43" s="297"/>
      <c r="BX43" s="237"/>
      <c r="BY43" s="237"/>
      <c r="BZ43" s="297">
        <f t="shared" si="57"/>
        <v>0</v>
      </c>
      <c r="CA43" s="297"/>
      <c r="CB43" s="237"/>
      <c r="CC43" s="237"/>
      <c r="CD43" s="297">
        <f t="shared" si="58"/>
        <v>0</v>
      </c>
      <c r="CE43" s="297"/>
      <c r="CF43" s="237"/>
      <c r="CG43" s="237"/>
      <c r="CH43" s="297">
        <f t="shared" si="59"/>
        <v>0</v>
      </c>
      <c r="CI43" s="297"/>
      <c r="CJ43" s="237"/>
      <c r="CK43" s="237"/>
      <c r="CL43" s="297">
        <f t="shared" si="60"/>
        <v>0</v>
      </c>
      <c r="CM43" s="285"/>
      <c r="CN43" s="298"/>
      <c r="CO43" s="298"/>
      <c r="CP43" s="298">
        <f t="shared" si="61"/>
        <v>0</v>
      </c>
      <c r="CQ43" s="298"/>
      <c r="CR43" s="293"/>
      <c r="CS43" s="293"/>
      <c r="CT43" s="294">
        <f t="shared" si="62"/>
        <v>0</v>
      </c>
      <c r="CU43" s="295"/>
      <c r="CV43" s="234"/>
      <c r="CW43" s="234"/>
      <c r="CX43" s="294">
        <f t="shared" si="63"/>
        <v>0</v>
      </c>
      <c r="CY43" s="295"/>
      <c r="CZ43" s="234"/>
      <c r="DA43" s="234"/>
      <c r="DB43" s="294">
        <f t="shared" si="64"/>
        <v>0</v>
      </c>
      <c r="DC43" s="295"/>
      <c r="DD43" s="298"/>
      <c r="DE43" s="298"/>
      <c r="DF43" s="298">
        <f t="shared" si="65"/>
        <v>0</v>
      </c>
      <c r="DG43" s="298"/>
      <c r="DH43" s="298"/>
      <c r="DI43" s="298"/>
      <c r="DJ43" s="298">
        <f t="shared" si="66"/>
        <v>0</v>
      </c>
      <c r="DK43" s="298"/>
    </row>
    <row r="44" spans="1:115" ht="13.5" hidden="1" customHeight="1">
      <c r="A44" s="253"/>
      <c r="B44" s="302" t="s">
        <v>520</v>
      </c>
      <c r="C44" s="259" t="s">
        <v>521</v>
      </c>
      <c r="D44" s="254"/>
      <c r="E44" s="237"/>
      <c r="F44" s="288">
        <f t="shared" si="38"/>
        <v>0</v>
      </c>
      <c r="G44" s="296">
        <f t="shared" si="39"/>
        <v>0</v>
      </c>
      <c r="H44" s="296">
        <v>0</v>
      </c>
      <c r="I44" s="237"/>
      <c r="J44" s="237"/>
      <c r="K44" s="297"/>
      <c r="L44" s="297"/>
      <c r="M44" s="237"/>
      <c r="N44" s="237"/>
      <c r="O44" s="297"/>
      <c r="P44" s="297"/>
      <c r="Q44" s="237"/>
      <c r="R44" s="237"/>
      <c r="S44" s="297"/>
      <c r="T44" s="297"/>
      <c r="U44" s="237"/>
      <c r="V44" s="237"/>
      <c r="W44" s="297"/>
      <c r="X44" s="297"/>
      <c r="Y44" s="237"/>
      <c r="Z44" s="237"/>
      <c r="AA44" s="297"/>
      <c r="AB44" s="297"/>
      <c r="AC44" s="237"/>
      <c r="AD44" s="237"/>
      <c r="AE44" s="297"/>
      <c r="AF44" s="297"/>
      <c r="AG44" s="237"/>
      <c r="AH44" s="237"/>
      <c r="AI44" s="297"/>
      <c r="AJ44" s="237"/>
      <c r="AK44" s="237"/>
      <c r="AL44" s="297"/>
      <c r="AM44" s="297"/>
      <c r="AN44" s="237"/>
      <c r="AO44" s="237"/>
      <c r="AP44" s="297"/>
      <c r="AQ44" s="297"/>
      <c r="AR44" s="297"/>
      <c r="AS44" s="297"/>
      <c r="AT44" s="297"/>
      <c r="AU44" s="297"/>
      <c r="AV44" s="237"/>
      <c r="AW44" s="237"/>
      <c r="AX44" s="297"/>
      <c r="AY44" s="297"/>
      <c r="AZ44" s="237"/>
      <c r="BA44" s="237"/>
      <c r="BB44" s="297"/>
      <c r="BC44" s="297"/>
      <c r="BD44" s="237"/>
      <c r="BE44" s="237"/>
      <c r="BF44" s="297"/>
      <c r="BG44" s="297"/>
      <c r="BH44" s="237"/>
      <c r="BI44" s="237"/>
      <c r="BJ44" s="297"/>
      <c r="BK44" s="297"/>
      <c r="BL44" s="237"/>
      <c r="BM44" s="237"/>
      <c r="BN44" s="297"/>
      <c r="BO44" s="297"/>
      <c r="BP44" s="237"/>
      <c r="BQ44" s="237"/>
      <c r="BR44" s="297"/>
      <c r="BS44" s="297"/>
      <c r="BT44" s="237"/>
      <c r="BU44" s="237"/>
      <c r="BV44" s="297"/>
      <c r="BW44" s="297"/>
      <c r="BX44" s="237"/>
      <c r="BY44" s="237"/>
      <c r="BZ44" s="297"/>
      <c r="CA44" s="297"/>
      <c r="CB44" s="237"/>
      <c r="CC44" s="237"/>
      <c r="CD44" s="297"/>
      <c r="CE44" s="297"/>
      <c r="CF44" s="237"/>
      <c r="CG44" s="237"/>
      <c r="CH44" s="297"/>
      <c r="CI44" s="297"/>
      <c r="CJ44" s="237"/>
      <c r="CK44" s="237"/>
      <c r="CL44" s="297"/>
      <c r="CM44" s="285"/>
      <c r="CN44" s="298"/>
      <c r="CO44" s="298"/>
      <c r="CP44" s="298"/>
      <c r="CQ44" s="298"/>
      <c r="CR44" s="293"/>
      <c r="CS44" s="293"/>
      <c r="CT44" s="294"/>
      <c r="CU44" s="295"/>
      <c r="CV44" s="234"/>
      <c r="CW44" s="234"/>
      <c r="CX44" s="294"/>
      <c r="CY44" s="295"/>
      <c r="CZ44" s="234"/>
      <c r="DA44" s="234"/>
      <c r="DB44" s="294"/>
      <c r="DC44" s="295"/>
      <c r="DD44" s="298"/>
      <c r="DE44" s="298"/>
      <c r="DF44" s="298"/>
      <c r="DG44" s="298"/>
      <c r="DH44" s="298"/>
      <c r="DI44" s="298"/>
      <c r="DJ44" s="298"/>
      <c r="DK44" s="298"/>
    </row>
    <row r="45" spans="1:115" ht="13.5" hidden="1" customHeight="1">
      <c r="A45" s="253"/>
      <c r="B45" s="302" t="s">
        <v>493</v>
      </c>
      <c r="C45" s="261" t="s">
        <v>494</v>
      </c>
      <c r="D45" s="254"/>
      <c r="E45" s="237"/>
      <c r="F45" s="288">
        <f t="shared" si="38"/>
        <v>0</v>
      </c>
      <c r="G45" s="296">
        <f t="shared" si="39"/>
        <v>0</v>
      </c>
      <c r="H45" s="296">
        <v>0</v>
      </c>
      <c r="I45" s="237"/>
      <c r="J45" s="237"/>
      <c r="K45" s="297"/>
      <c r="L45" s="297"/>
      <c r="M45" s="237"/>
      <c r="N45" s="237"/>
      <c r="O45" s="297"/>
      <c r="P45" s="297"/>
      <c r="Q45" s="237"/>
      <c r="R45" s="237"/>
      <c r="S45" s="297"/>
      <c r="T45" s="297"/>
      <c r="U45" s="237"/>
      <c r="V45" s="237"/>
      <c r="W45" s="297"/>
      <c r="X45" s="297"/>
      <c r="Y45" s="237"/>
      <c r="Z45" s="237"/>
      <c r="AA45" s="297"/>
      <c r="AB45" s="297"/>
      <c r="AC45" s="237"/>
      <c r="AD45" s="237"/>
      <c r="AE45" s="297"/>
      <c r="AF45" s="297"/>
      <c r="AG45" s="237"/>
      <c r="AH45" s="237"/>
      <c r="AI45" s="297"/>
      <c r="AJ45" s="237"/>
      <c r="AK45" s="237"/>
      <c r="AL45" s="297"/>
      <c r="AM45" s="297"/>
      <c r="AN45" s="237"/>
      <c r="AO45" s="237"/>
      <c r="AP45" s="297"/>
      <c r="AQ45" s="297"/>
      <c r="AR45" s="297"/>
      <c r="AS45" s="297"/>
      <c r="AT45" s="297"/>
      <c r="AU45" s="297"/>
      <c r="AV45" s="237"/>
      <c r="AW45" s="237"/>
      <c r="AX45" s="297"/>
      <c r="AY45" s="297"/>
      <c r="AZ45" s="237"/>
      <c r="BA45" s="237"/>
      <c r="BB45" s="297"/>
      <c r="BC45" s="297"/>
      <c r="BD45" s="237"/>
      <c r="BE45" s="237"/>
      <c r="BF45" s="297"/>
      <c r="BG45" s="297"/>
      <c r="BH45" s="237"/>
      <c r="BI45" s="237"/>
      <c r="BJ45" s="297"/>
      <c r="BK45" s="297"/>
      <c r="BL45" s="237"/>
      <c r="BM45" s="237"/>
      <c r="BN45" s="297"/>
      <c r="BO45" s="297"/>
      <c r="BP45" s="237"/>
      <c r="BQ45" s="237"/>
      <c r="BR45" s="297"/>
      <c r="BS45" s="297"/>
      <c r="BT45" s="237"/>
      <c r="BU45" s="237"/>
      <c r="BV45" s="297"/>
      <c r="BW45" s="297"/>
      <c r="BX45" s="237"/>
      <c r="BY45" s="237"/>
      <c r="BZ45" s="297"/>
      <c r="CA45" s="297"/>
      <c r="CB45" s="237"/>
      <c r="CC45" s="237"/>
      <c r="CD45" s="297"/>
      <c r="CE45" s="297"/>
      <c r="CF45" s="237"/>
      <c r="CG45" s="237"/>
      <c r="CH45" s="297"/>
      <c r="CI45" s="297"/>
      <c r="CJ45" s="237"/>
      <c r="CK45" s="237"/>
      <c r="CL45" s="297"/>
      <c r="CM45" s="285"/>
      <c r="CN45" s="298"/>
      <c r="CO45" s="298"/>
      <c r="CP45" s="298"/>
      <c r="CQ45" s="298"/>
      <c r="CR45" s="293"/>
      <c r="CS45" s="293"/>
      <c r="CT45" s="294"/>
      <c r="CU45" s="295"/>
      <c r="CV45" s="234"/>
      <c r="CW45" s="234"/>
      <c r="CX45" s="294"/>
      <c r="CY45" s="295"/>
      <c r="CZ45" s="234"/>
      <c r="DA45" s="234"/>
      <c r="DB45" s="294"/>
      <c r="DC45" s="295"/>
      <c r="DD45" s="298"/>
      <c r="DE45" s="298"/>
      <c r="DF45" s="298"/>
      <c r="DG45" s="298"/>
      <c r="DH45" s="298"/>
      <c r="DI45" s="298"/>
      <c r="DJ45" s="298"/>
      <c r="DK45" s="298"/>
    </row>
    <row r="46" spans="1:115" ht="13.5" hidden="1" customHeight="1">
      <c r="A46" s="253"/>
      <c r="B46" s="302"/>
      <c r="C46" s="261" t="s">
        <v>522</v>
      </c>
      <c r="D46" s="254"/>
      <c r="E46" s="237"/>
      <c r="F46" s="288">
        <f t="shared" si="38"/>
        <v>0</v>
      </c>
      <c r="G46" s="296">
        <f t="shared" si="39"/>
        <v>0</v>
      </c>
      <c r="H46" s="296">
        <v>0</v>
      </c>
      <c r="I46" s="237"/>
      <c r="J46" s="237"/>
      <c r="K46" s="297"/>
      <c r="L46" s="297"/>
      <c r="M46" s="237"/>
      <c r="N46" s="237"/>
      <c r="O46" s="297"/>
      <c r="P46" s="297"/>
      <c r="Q46" s="237"/>
      <c r="R46" s="237"/>
      <c r="S46" s="297"/>
      <c r="T46" s="297"/>
      <c r="U46" s="237"/>
      <c r="V46" s="237"/>
      <c r="W46" s="297"/>
      <c r="X46" s="297"/>
      <c r="Y46" s="237"/>
      <c r="Z46" s="237"/>
      <c r="AA46" s="297"/>
      <c r="AB46" s="297"/>
      <c r="AC46" s="237"/>
      <c r="AD46" s="237"/>
      <c r="AE46" s="297"/>
      <c r="AF46" s="297"/>
      <c r="AG46" s="237"/>
      <c r="AH46" s="237"/>
      <c r="AI46" s="297"/>
      <c r="AJ46" s="237"/>
      <c r="AK46" s="237"/>
      <c r="AL46" s="297"/>
      <c r="AM46" s="297"/>
      <c r="AN46" s="237"/>
      <c r="AO46" s="237"/>
      <c r="AP46" s="297"/>
      <c r="AQ46" s="297"/>
      <c r="AR46" s="297"/>
      <c r="AS46" s="297"/>
      <c r="AT46" s="297"/>
      <c r="AU46" s="297"/>
      <c r="AV46" s="237"/>
      <c r="AW46" s="237"/>
      <c r="AX46" s="297"/>
      <c r="AY46" s="297"/>
      <c r="AZ46" s="237"/>
      <c r="BA46" s="237"/>
      <c r="BB46" s="297"/>
      <c r="BC46" s="297"/>
      <c r="BD46" s="237"/>
      <c r="BE46" s="237"/>
      <c r="BF46" s="297"/>
      <c r="BG46" s="297"/>
      <c r="BH46" s="237"/>
      <c r="BI46" s="237"/>
      <c r="BJ46" s="297"/>
      <c r="BK46" s="297"/>
      <c r="BL46" s="237"/>
      <c r="BM46" s="237"/>
      <c r="BN46" s="297"/>
      <c r="BO46" s="297"/>
      <c r="BP46" s="237"/>
      <c r="BQ46" s="237"/>
      <c r="BR46" s="297"/>
      <c r="BS46" s="297"/>
      <c r="BT46" s="237"/>
      <c r="BU46" s="237"/>
      <c r="BV46" s="297"/>
      <c r="BW46" s="297"/>
      <c r="BX46" s="237"/>
      <c r="BY46" s="237"/>
      <c r="BZ46" s="297"/>
      <c r="CA46" s="297"/>
      <c r="CB46" s="237"/>
      <c r="CC46" s="237"/>
      <c r="CD46" s="297"/>
      <c r="CE46" s="297"/>
      <c r="CF46" s="237"/>
      <c r="CG46" s="237"/>
      <c r="CH46" s="297"/>
      <c r="CI46" s="297"/>
      <c r="CJ46" s="237"/>
      <c r="CK46" s="237"/>
      <c r="CL46" s="297"/>
      <c r="CM46" s="285"/>
      <c r="CN46" s="298"/>
      <c r="CO46" s="298"/>
      <c r="CP46" s="298"/>
      <c r="CQ46" s="298"/>
      <c r="CR46" s="293"/>
      <c r="CS46" s="293"/>
      <c r="CT46" s="294"/>
      <c r="CU46" s="295"/>
      <c r="CV46" s="234"/>
      <c r="CW46" s="234"/>
      <c r="CX46" s="294"/>
      <c r="CY46" s="295"/>
      <c r="CZ46" s="234"/>
      <c r="DA46" s="234"/>
      <c r="DB46" s="294"/>
      <c r="DC46" s="295"/>
      <c r="DD46" s="298"/>
      <c r="DE46" s="298"/>
      <c r="DF46" s="298"/>
      <c r="DG46" s="298"/>
      <c r="DH46" s="298"/>
      <c r="DI46" s="298"/>
      <c r="DJ46" s="298"/>
      <c r="DK46" s="298"/>
    </row>
    <row r="47" spans="1:115" ht="13.5" hidden="1" customHeight="1">
      <c r="A47" s="253"/>
      <c r="B47" s="302"/>
      <c r="C47" s="261" t="s">
        <v>495</v>
      </c>
      <c r="D47" s="254"/>
      <c r="E47" s="237"/>
      <c r="F47" s="288">
        <f t="shared" si="38"/>
        <v>0</v>
      </c>
      <c r="G47" s="296"/>
      <c r="H47" s="296"/>
      <c r="I47" s="237"/>
      <c r="J47" s="237"/>
      <c r="K47" s="297"/>
      <c r="L47" s="297"/>
      <c r="M47" s="237"/>
      <c r="N47" s="237"/>
      <c r="O47" s="297"/>
      <c r="P47" s="297"/>
      <c r="Q47" s="237"/>
      <c r="R47" s="237"/>
      <c r="S47" s="297"/>
      <c r="T47" s="297"/>
      <c r="U47" s="237"/>
      <c r="V47" s="237"/>
      <c r="W47" s="297"/>
      <c r="X47" s="297"/>
      <c r="Y47" s="237"/>
      <c r="Z47" s="237"/>
      <c r="AA47" s="297"/>
      <c r="AB47" s="297"/>
      <c r="AC47" s="237"/>
      <c r="AD47" s="237"/>
      <c r="AE47" s="297"/>
      <c r="AF47" s="297"/>
      <c r="AG47" s="237"/>
      <c r="AH47" s="237"/>
      <c r="AI47" s="297"/>
      <c r="AJ47" s="237"/>
      <c r="AK47" s="237"/>
      <c r="AL47" s="297"/>
      <c r="AM47" s="297"/>
      <c r="AN47" s="237"/>
      <c r="AO47" s="237"/>
      <c r="AP47" s="297"/>
      <c r="AQ47" s="297"/>
      <c r="AR47" s="297"/>
      <c r="AS47" s="297"/>
      <c r="AT47" s="297"/>
      <c r="AU47" s="297"/>
      <c r="AV47" s="237"/>
      <c r="AW47" s="237"/>
      <c r="AX47" s="297"/>
      <c r="AY47" s="297"/>
      <c r="AZ47" s="237"/>
      <c r="BA47" s="237"/>
      <c r="BB47" s="297"/>
      <c r="BC47" s="297"/>
      <c r="BD47" s="237"/>
      <c r="BE47" s="237"/>
      <c r="BF47" s="297"/>
      <c r="BG47" s="297"/>
      <c r="BH47" s="237"/>
      <c r="BI47" s="237"/>
      <c r="BJ47" s="297"/>
      <c r="BK47" s="297"/>
      <c r="BL47" s="237"/>
      <c r="BM47" s="237"/>
      <c r="BN47" s="297"/>
      <c r="BO47" s="297"/>
      <c r="BP47" s="237"/>
      <c r="BQ47" s="237"/>
      <c r="BR47" s="297"/>
      <c r="BS47" s="297"/>
      <c r="BT47" s="237"/>
      <c r="BU47" s="237"/>
      <c r="BV47" s="297"/>
      <c r="BW47" s="297"/>
      <c r="BX47" s="237"/>
      <c r="BY47" s="237"/>
      <c r="BZ47" s="297"/>
      <c r="CA47" s="297"/>
      <c r="CB47" s="237"/>
      <c r="CC47" s="237"/>
      <c r="CD47" s="297"/>
      <c r="CE47" s="297"/>
      <c r="CF47" s="237"/>
      <c r="CG47" s="237"/>
      <c r="CH47" s="297"/>
      <c r="CI47" s="297"/>
      <c r="CJ47" s="237"/>
      <c r="CK47" s="237"/>
      <c r="CL47" s="297"/>
      <c r="CM47" s="285"/>
      <c r="CN47" s="298"/>
      <c r="CO47" s="298"/>
      <c r="CP47" s="298"/>
      <c r="CQ47" s="298"/>
      <c r="CR47" s="293"/>
      <c r="CS47" s="293"/>
      <c r="CT47" s="294"/>
      <c r="CU47" s="295"/>
      <c r="CV47" s="234"/>
      <c r="CW47" s="234"/>
      <c r="CX47" s="294"/>
      <c r="CY47" s="295"/>
      <c r="CZ47" s="234"/>
      <c r="DA47" s="234"/>
      <c r="DB47" s="294"/>
      <c r="DC47" s="295"/>
      <c r="DD47" s="298"/>
      <c r="DE47" s="298"/>
      <c r="DF47" s="298"/>
      <c r="DG47" s="298"/>
      <c r="DH47" s="298"/>
      <c r="DI47" s="298"/>
      <c r="DJ47" s="298"/>
      <c r="DK47" s="298"/>
    </row>
    <row r="48" spans="1:115" ht="13.5" hidden="1" customHeight="1">
      <c r="A48" s="253"/>
      <c r="B48" s="302"/>
      <c r="C48" s="261" t="s">
        <v>496</v>
      </c>
      <c r="D48" s="254"/>
      <c r="E48" s="237"/>
      <c r="F48" s="288">
        <f t="shared" si="38"/>
        <v>0</v>
      </c>
      <c r="G48" s="296"/>
      <c r="H48" s="296"/>
      <c r="I48" s="237"/>
      <c r="J48" s="237"/>
      <c r="K48" s="297"/>
      <c r="L48" s="297"/>
      <c r="M48" s="237"/>
      <c r="N48" s="237"/>
      <c r="O48" s="297"/>
      <c r="P48" s="297"/>
      <c r="Q48" s="237"/>
      <c r="R48" s="237"/>
      <c r="S48" s="297"/>
      <c r="T48" s="297"/>
      <c r="U48" s="237"/>
      <c r="V48" s="237"/>
      <c r="W48" s="297"/>
      <c r="X48" s="297"/>
      <c r="Y48" s="237"/>
      <c r="Z48" s="237"/>
      <c r="AA48" s="297"/>
      <c r="AB48" s="297"/>
      <c r="AC48" s="237"/>
      <c r="AD48" s="237"/>
      <c r="AE48" s="297"/>
      <c r="AF48" s="297"/>
      <c r="AG48" s="237"/>
      <c r="AH48" s="237"/>
      <c r="AI48" s="297"/>
      <c r="AJ48" s="237"/>
      <c r="AK48" s="237"/>
      <c r="AL48" s="297"/>
      <c r="AM48" s="297"/>
      <c r="AN48" s="237"/>
      <c r="AO48" s="237"/>
      <c r="AP48" s="297"/>
      <c r="AQ48" s="297"/>
      <c r="AR48" s="297"/>
      <c r="AS48" s="297"/>
      <c r="AT48" s="297"/>
      <c r="AU48" s="297"/>
      <c r="AV48" s="237"/>
      <c r="AW48" s="237"/>
      <c r="AX48" s="297"/>
      <c r="AY48" s="297"/>
      <c r="AZ48" s="237"/>
      <c r="BA48" s="237"/>
      <c r="BB48" s="297"/>
      <c r="BC48" s="297"/>
      <c r="BD48" s="237"/>
      <c r="BE48" s="237"/>
      <c r="BF48" s="297"/>
      <c r="BG48" s="297"/>
      <c r="BH48" s="237"/>
      <c r="BI48" s="237"/>
      <c r="BJ48" s="297"/>
      <c r="BK48" s="297"/>
      <c r="BL48" s="237"/>
      <c r="BM48" s="237"/>
      <c r="BN48" s="297"/>
      <c r="BO48" s="297"/>
      <c r="BP48" s="237"/>
      <c r="BQ48" s="237"/>
      <c r="BR48" s="297"/>
      <c r="BS48" s="297"/>
      <c r="BT48" s="237"/>
      <c r="BU48" s="237"/>
      <c r="BV48" s="297"/>
      <c r="BW48" s="297"/>
      <c r="BX48" s="237"/>
      <c r="BY48" s="237"/>
      <c r="BZ48" s="297"/>
      <c r="CA48" s="297"/>
      <c r="CB48" s="237"/>
      <c r="CC48" s="237"/>
      <c r="CD48" s="297"/>
      <c r="CE48" s="297"/>
      <c r="CF48" s="237"/>
      <c r="CG48" s="237"/>
      <c r="CH48" s="297"/>
      <c r="CI48" s="297"/>
      <c r="CJ48" s="237"/>
      <c r="CK48" s="237"/>
      <c r="CL48" s="297"/>
      <c r="CM48" s="285"/>
      <c r="CN48" s="298"/>
      <c r="CO48" s="298"/>
      <c r="CP48" s="298"/>
      <c r="CQ48" s="298"/>
      <c r="CR48" s="293"/>
      <c r="CS48" s="293"/>
      <c r="CT48" s="294"/>
      <c r="CU48" s="295"/>
      <c r="CV48" s="234"/>
      <c r="CW48" s="234"/>
      <c r="CX48" s="294"/>
      <c r="CY48" s="295"/>
      <c r="CZ48" s="234"/>
      <c r="DA48" s="234"/>
      <c r="DB48" s="294"/>
      <c r="DC48" s="295"/>
      <c r="DD48" s="298"/>
      <c r="DE48" s="298"/>
      <c r="DF48" s="298"/>
      <c r="DG48" s="298"/>
      <c r="DH48" s="298"/>
      <c r="DI48" s="298"/>
      <c r="DJ48" s="298"/>
      <c r="DK48" s="298"/>
    </row>
    <row r="49" spans="1:115" ht="13.5" hidden="1" customHeight="1">
      <c r="A49" s="253"/>
      <c r="B49" s="302"/>
      <c r="C49" s="261" t="s">
        <v>497</v>
      </c>
      <c r="D49" s="254"/>
      <c r="E49" s="237"/>
      <c r="F49" s="288">
        <f t="shared" si="38"/>
        <v>0</v>
      </c>
      <c r="G49" s="296"/>
      <c r="H49" s="296"/>
      <c r="I49" s="237"/>
      <c r="J49" s="237"/>
      <c r="K49" s="297"/>
      <c r="L49" s="297"/>
      <c r="M49" s="237"/>
      <c r="N49" s="237"/>
      <c r="O49" s="297"/>
      <c r="P49" s="297"/>
      <c r="Q49" s="237"/>
      <c r="R49" s="237"/>
      <c r="S49" s="297"/>
      <c r="T49" s="297"/>
      <c r="U49" s="237"/>
      <c r="V49" s="237"/>
      <c r="W49" s="297"/>
      <c r="X49" s="297"/>
      <c r="Y49" s="237"/>
      <c r="Z49" s="237"/>
      <c r="AA49" s="297"/>
      <c r="AB49" s="297"/>
      <c r="AC49" s="237"/>
      <c r="AD49" s="237"/>
      <c r="AE49" s="297"/>
      <c r="AF49" s="297"/>
      <c r="AG49" s="237"/>
      <c r="AH49" s="237"/>
      <c r="AI49" s="297"/>
      <c r="AJ49" s="237"/>
      <c r="AK49" s="237"/>
      <c r="AL49" s="297"/>
      <c r="AM49" s="297"/>
      <c r="AN49" s="237"/>
      <c r="AO49" s="237"/>
      <c r="AP49" s="297"/>
      <c r="AQ49" s="297"/>
      <c r="AR49" s="297"/>
      <c r="AS49" s="297"/>
      <c r="AT49" s="297"/>
      <c r="AU49" s="297"/>
      <c r="AV49" s="237"/>
      <c r="AW49" s="237"/>
      <c r="AX49" s="297"/>
      <c r="AY49" s="297"/>
      <c r="AZ49" s="237"/>
      <c r="BA49" s="237"/>
      <c r="BB49" s="297"/>
      <c r="BC49" s="297"/>
      <c r="BD49" s="237"/>
      <c r="BE49" s="237"/>
      <c r="BF49" s="297"/>
      <c r="BG49" s="297"/>
      <c r="BH49" s="237"/>
      <c r="BI49" s="237"/>
      <c r="BJ49" s="297"/>
      <c r="BK49" s="297"/>
      <c r="BL49" s="237"/>
      <c r="BM49" s="237"/>
      <c r="BN49" s="297"/>
      <c r="BO49" s="297"/>
      <c r="BP49" s="237"/>
      <c r="BQ49" s="237"/>
      <c r="BR49" s="297"/>
      <c r="BS49" s="297"/>
      <c r="BT49" s="237"/>
      <c r="BU49" s="237"/>
      <c r="BV49" s="297"/>
      <c r="BW49" s="297"/>
      <c r="BX49" s="237"/>
      <c r="BY49" s="237"/>
      <c r="BZ49" s="297"/>
      <c r="CA49" s="297"/>
      <c r="CB49" s="237"/>
      <c r="CC49" s="237"/>
      <c r="CD49" s="297"/>
      <c r="CE49" s="297"/>
      <c r="CF49" s="237"/>
      <c r="CG49" s="237"/>
      <c r="CH49" s="297"/>
      <c r="CI49" s="297"/>
      <c r="CJ49" s="237"/>
      <c r="CK49" s="237"/>
      <c r="CL49" s="297"/>
      <c r="CM49" s="285"/>
      <c r="CN49" s="298"/>
      <c r="CO49" s="298"/>
      <c r="CP49" s="298"/>
      <c r="CQ49" s="298"/>
      <c r="CR49" s="293"/>
      <c r="CS49" s="293"/>
      <c r="CT49" s="294"/>
      <c r="CU49" s="295"/>
      <c r="CV49" s="234"/>
      <c r="CW49" s="234"/>
      <c r="CX49" s="294"/>
      <c r="CY49" s="295"/>
      <c r="CZ49" s="234"/>
      <c r="DA49" s="234"/>
      <c r="DB49" s="294"/>
      <c r="DC49" s="295"/>
      <c r="DD49" s="298"/>
      <c r="DE49" s="298"/>
      <c r="DF49" s="298"/>
      <c r="DG49" s="298"/>
      <c r="DH49" s="298"/>
      <c r="DI49" s="298"/>
      <c r="DJ49" s="298"/>
      <c r="DK49" s="298"/>
    </row>
    <row r="50" spans="1:115" ht="12.75" hidden="1" customHeight="1">
      <c r="A50" s="253"/>
      <c r="B50" s="289"/>
      <c r="C50" s="253" t="s">
        <v>498</v>
      </c>
      <c r="D50" s="254"/>
      <c r="E50" s="306">
        <v>0</v>
      </c>
      <c r="F50" s="288">
        <f t="shared" si="38"/>
        <v>0</v>
      </c>
      <c r="G50" s="296">
        <f t="shared" si="39"/>
        <v>0</v>
      </c>
      <c r="H50" s="296">
        <v>0</v>
      </c>
      <c r="I50" s="237"/>
      <c r="J50" s="237"/>
      <c r="K50" s="297">
        <f t="shared" si="10"/>
        <v>0</v>
      </c>
      <c r="L50" s="297"/>
      <c r="M50" s="237"/>
      <c r="N50" s="237"/>
      <c r="O50" s="297">
        <f t="shared" si="41"/>
        <v>0</v>
      </c>
      <c r="P50" s="297"/>
      <c r="Q50" s="237"/>
      <c r="R50" s="237"/>
      <c r="S50" s="297">
        <f t="shared" si="42"/>
        <v>0</v>
      </c>
      <c r="T50" s="297"/>
      <c r="U50" s="237"/>
      <c r="V50" s="237"/>
      <c r="W50" s="297">
        <f t="shared" si="43"/>
        <v>0</v>
      </c>
      <c r="X50" s="297"/>
      <c r="Y50" s="237">
        <f t="shared" si="67"/>
        <v>0</v>
      </c>
      <c r="Z50" s="237">
        <f t="shared" si="67"/>
        <v>0</v>
      </c>
      <c r="AA50" s="297">
        <f t="shared" si="44"/>
        <v>0</v>
      </c>
      <c r="AB50" s="297"/>
      <c r="AC50" s="237"/>
      <c r="AD50" s="237"/>
      <c r="AE50" s="297">
        <f t="shared" si="45"/>
        <v>0</v>
      </c>
      <c r="AF50" s="297" t="e">
        <f>AD50/AC50</f>
        <v>#DIV/0!</v>
      </c>
      <c r="AG50" s="237"/>
      <c r="AH50" s="237"/>
      <c r="AI50" s="297">
        <f t="shared" si="46"/>
        <v>0</v>
      </c>
      <c r="AJ50" s="237"/>
      <c r="AK50" s="237"/>
      <c r="AL50" s="297">
        <f t="shared" si="47"/>
        <v>0</v>
      </c>
      <c r="AM50" s="297"/>
      <c r="AN50" s="237"/>
      <c r="AO50" s="237"/>
      <c r="AP50" s="297">
        <f t="shared" si="48"/>
        <v>0</v>
      </c>
      <c r="AQ50" s="297"/>
      <c r="AR50" s="297"/>
      <c r="AS50" s="297"/>
      <c r="AT50" s="297">
        <f t="shared" si="49"/>
        <v>0</v>
      </c>
      <c r="AU50" s="297"/>
      <c r="AV50" s="237"/>
      <c r="AW50" s="237"/>
      <c r="AX50" s="297">
        <f t="shared" si="50"/>
        <v>0</v>
      </c>
      <c r="AY50" s="297"/>
      <c r="AZ50" s="237"/>
      <c r="BA50" s="237"/>
      <c r="BB50" s="297">
        <f t="shared" si="51"/>
        <v>0</v>
      </c>
      <c r="BC50" s="297"/>
      <c r="BD50" s="237"/>
      <c r="BE50" s="237"/>
      <c r="BF50" s="297">
        <f t="shared" si="52"/>
        <v>0</v>
      </c>
      <c r="BG50" s="297"/>
      <c r="BH50" s="237"/>
      <c r="BI50" s="237"/>
      <c r="BJ50" s="297">
        <f t="shared" si="53"/>
        <v>0</v>
      </c>
      <c r="BK50" s="297"/>
      <c r="BL50" s="237"/>
      <c r="BM50" s="237"/>
      <c r="BN50" s="297">
        <f t="shared" si="54"/>
        <v>0</v>
      </c>
      <c r="BO50" s="297"/>
      <c r="BP50" s="237"/>
      <c r="BQ50" s="237"/>
      <c r="BR50" s="297">
        <f t="shared" si="55"/>
        <v>0</v>
      </c>
      <c r="BS50" s="297"/>
      <c r="BT50" s="237"/>
      <c r="BU50" s="237"/>
      <c r="BV50" s="297">
        <f t="shared" si="56"/>
        <v>0</v>
      </c>
      <c r="BW50" s="297"/>
      <c r="BX50" s="237"/>
      <c r="BY50" s="237"/>
      <c r="BZ50" s="297">
        <f t="shared" si="57"/>
        <v>0</v>
      </c>
      <c r="CA50" s="297"/>
      <c r="CB50" s="237"/>
      <c r="CC50" s="237"/>
      <c r="CD50" s="297">
        <f t="shared" si="58"/>
        <v>0</v>
      </c>
      <c r="CE50" s="297"/>
      <c r="CF50" s="237"/>
      <c r="CG50" s="237"/>
      <c r="CH50" s="297">
        <f t="shared" si="59"/>
        <v>0</v>
      </c>
      <c r="CI50" s="297"/>
      <c r="CJ50" s="237"/>
      <c r="CK50" s="237"/>
      <c r="CL50" s="297">
        <f t="shared" si="60"/>
        <v>0</v>
      </c>
      <c r="CM50" s="285"/>
      <c r="CN50" s="298"/>
      <c r="CO50" s="298"/>
      <c r="CP50" s="298">
        <f t="shared" si="61"/>
        <v>0</v>
      </c>
      <c r="CQ50" s="298"/>
      <c r="CR50" s="293"/>
      <c r="CS50" s="293"/>
      <c r="CT50" s="294">
        <f t="shared" si="62"/>
        <v>0</v>
      </c>
      <c r="CU50" s="295"/>
      <c r="CV50" s="234"/>
      <c r="CW50" s="234"/>
      <c r="CX50" s="294">
        <f t="shared" si="63"/>
        <v>0</v>
      </c>
      <c r="CY50" s="295"/>
      <c r="CZ50" s="234"/>
      <c r="DA50" s="234"/>
      <c r="DB50" s="294">
        <f t="shared" si="64"/>
        <v>0</v>
      </c>
      <c r="DC50" s="295"/>
      <c r="DD50" s="298"/>
      <c r="DE50" s="298"/>
      <c r="DF50" s="298">
        <f t="shared" si="65"/>
        <v>0</v>
      </c>
      <c r="DG50" s="298"/>
      <c r="DH50" s="298"/>
      <c r="DI50" s="298"/>
      <c r="DJ50" s="298">
        <f t="shared" si="66"/>
        <v>0</v>
      </c>
      <c r="DK50" s="298"/>
    </row>
    <row r="51" spans="1:115" ht="16.5" hidden="1" customHeight="1">
      <c r="A51" s="253"/>
      <c r="B51" s="289">
        <v>1718001637</v>
      </c>
      <c r="C51" s="253" t="s">
        <v>499</v>
      </c>
      <c r="D51" s="254"/>
      <c r="E51" s="306">
        <f>I51+M51+Q51+U51+Y51+AJ51+AN51+AR51+AV51+BD51+BH51+BX51+CF51+CJ51+CN51+CR51+CV51+CZ51+AZ51+BL51+BT51</f>
        <v>0</v>
      </c>
      <c r="F51" s="288">
        <f t="shared" si="38"/>
        <v>0</v>
      </c>
      <c r="G51" s="296">
        <f t="shared" si="39"/>
        <v>0</v>
      </c>
      <c r="H51" s="296">
        <v>0</v>
      </c>
      <c r="I51" s="237"/>
      <c r="J51" s="237"/>
      <c r="K51" s="297">
        <f t="shared" si="10"/>
        <v>0</v>
      </c>
      <c r="L51" s="297"/>
      <c r="M51" s="237"/>
      <c r="N51" s="237"/>
      <c r="O51" s="297">
        <f t="shared" si="41"/>
        <v>0</v>
      </c>
      <c r="P51" s="297"/>
      <c r="Q51" s="237"/>
      <c r="R51" s="237"/>
      <c r="S51" s="297">
        <f t="shared" si="42"/>
        <v>0</v>
      </c>
      <c r="T51" s="297"/>
      <c r="U51" s="237"/>
      <c r="V51" s="237"/>
      <c r="W51" s="297">
        <f t="shared" si="43"/>
        <v>0</v>
      </c>
      <c r="X51" s="297"/>
      <c r="Y51" s="237">
        <f t="shared" si="67"/>
        <v>0</v>
      </c>
      <c r="Z51" s="237">
        <f t="shared" si="67"/>
        <v>0</v>
      </c>
      <c r="AA51" s="297">
        <f t="shared" si="44"/>
        <v>0</v>
      </c>
      <c r="AB51" s="297"/>
      <c r="AC51" s="237"/>
      <c r="AD51" s="237"/>
      <c r="AE51" s="297">
        <f t="shared" si="45"/>
        <v>0</v>
      </c>
      <c r="AF51" s="297"/>
      <c r="AG51" s="237"/>
      <c r="AH51" s="237"/>
      <c r="AI51" s="297">
        <f t="shared" si="46"/>
        <v>0</v>
      </c>
      <c r="AJ51" s="237"/>
      <c r="AK51" s="237"/>
      <c r="AL51" s="297">
        <f t="shared" si="47"/>
        <v>0</v>
      </c>
      <c r="AM51" s="297"/>
      <c r="AN51" s="237"/>
      <c r="AO51" s="237"/>
      <c r="AP51" s="297">
        <f t="shared" si="48"/>
        <v>0</v>
      </c>
      <c r="AQ51" s="297"/>
      <c r="AR51" s="297"/>
      <c r="AS51" s="297"/>
      <c r="AT51" s="297">
        <f t="shared" si="49"/>
        <v>0</v>
      </c>
      <c r="AU51" s="297"/>
      <c r="AV51" s="237"/>
      <c r="AW51" s="237"/>
      <c r="AX51" s="297">
        <f t="shared" si="50"/>
        <v>0</v>
      </c>
      <c r="AY51" s="297"/>
      <c r="AZ51" s="237"/>
      <c r="BA51" s="237"/>
      <c r="BB51" s="297">
        <f t="shared" si="51"/>
        <v>0</v>
      </c>
      <c r="BC51" s="297"/>
      <c r="BD51" s="237"/>
      <c r="BE51" s="237"/>
      <c r="BF51" s="297">
        <f t="shared" si="52"/>
        <v>0</v>
      </c>
      <c r="BG51" s="297"/>
      <c r="BH51" s="237"/>
      <c r="BI51" s="237"/>
      <c r="BJ51" s="297">
        <f t="shared" si="53"/>
        <v>0</v>
      </c>
      <c r="BK51" s="297"/>
      <c r="BL51" s="237"/>
      <c r="BM51" s="237"/>
      <c r="BN51" s="297">
        <f t="shared" si="54"/>
        <v>0</v>
      </c>
      <c r="BO51" s="297"/>
      <c r="BP51" s="237"/>
      <c r="BQ51" s="237"/>
      <c r="BR51" s="297">
        <f t="shared" si="55"/>
        <v>0</v>
      </c>
      <c r="BS51" s="297"/>
      <c r="BT51" s="237"/>
      <c r="BU51" s="237"/>
      <c r="BV51" s="297">
        <f t="shared" si="56"/>
        <v>0</v>
      </c>
      <c r="BW51" s="297"/>
      <c r="BX51" s="237"/>
      <c r="BY51" s="237"/>
      <c r="BZ51" s="297">
        <f t="shared" si="57"/>
        <v>0</v>
      </c>
      <c r="CA51" s="297"/>
      <c r="CB51" s="237"/>
      <c r="CC51" s="237"/>
      <c r="CD51" s="297">
        <f t="shared" si="58"/>
        <v>0</v>
      </c>
      <c r="CE51" s="297"/>
      <c r="CF51" s="237"/>
      <c r="CG51" s="237"/>
      <c r="CH51" s="297">
        <f t="shared" si="59"/>
        <v>0</v>
      </c>
      <c r="CI51" s="297"/>
      <c r="CJ51" s="237"/>
      <c r="CK51" s="237"/>
      <c r="CL51" s="297">
        <f t="shared" si="60"/>
        <v>0</v>
      </c>
      <c r="CM51" s="285"/>
      <c r="CN51" s="298"/>
      <c r="CO51" s="298"/>
      <c r="CP51" s="298">
        <f t="shared" si="61"/>
        <v>0</v>
      </c>
      <c r="CQ51" s="298"/>
      <c r="CR51" s="293"/>
      <c r="CS51" s="293"/>
      <c r="CT51" s="294">
        <f t="shared" si="62"/>
        <v>0</v>
      </c>
      <c r="CU51" s="295"/>
      <c r="CV51" s="234"/>
      <c r="CW51" s="234"/>
      <c r="CX51" s="294">
        <f t="shared" si="63"/>
        <v>0</v>
      </c>
      <c r="CY51" s="295"/>
      <c r="CZ51" s="234"/>
      <c r="DA51" s="234"/>
      <c r="DB51" s="294">
        <f t="shared" si="64"/>
        <v>0</v>
      </c>
      <c r="DC51" s="295"/>
      <c r="DD51" s="298"/>
      <c r="DE51" s="298"/>
      <c r="DF51" s="298">
        <f t="shared" si="65"/>
        <v>0</v>
      </c>
      <c r="DG51" s="298"/>
      <c r="DH51" s="298"/>
      <c r="DI51" s="298"/>
      <c r="DJ51" s="298">
        <f t="shared" si="66"/>
        <v>0</v>
      </c>
      <c r="DK51" s="298"/>
    </row>
    <row r="52" spans="1:115" ht="12.75" hidden="1" customHeight="1">
      <c r="A52" s="253"/>
      <c r="B52" s="289"/>
      <c r="C52" s="253" t="s">
        <v>211</v>
      </c>
      <c r="D52" s="254"/>
      <c r="E52" s="306">
        <f>I52+M52+Q52+U52+Y52+AJ52+AN52+AR52+AV52+BD52+BH52+BX52+CF52+CJ52+CN52+CR52+CV52+CZ52+AZ52+BL52+BT52</f>
        <v>0</v>
      </c>
      <c r="F52" s="288">
        <f t="shared" si="38"/>
        <v>0</v>
      </c>
      <c r="G52" s="296">
        <f t="shared" si="39"/>
        <v>0</v>
      </c>
      <c r="H52" s="296" t="e">
        <f t="shared" si="40"/>
        <v>#DIV/0!</v>
      </c>
      <c r="I52" s="237"/>
      <c r="J52" s="237"/>
      <c r="K52" s="297">
        <f t="shared" si="10"/>
        <v>0</v>
      </c>
      <c r="L52" s="297"/>
      <c r="M52" s="237"/>
      <c r="N52" s="237"/>
      <c r="O52" s="297">
        <f t="shared" si="41"/>
        <v>0</v>
      </c>
      <c r="P52" s="297"/>
      <c r="Q52" s="237"/>
      <c r="R52" s="237"/>
      <c r="S52" s="297">
        <f t="shared" si="42"/>
        <v>0</v>
      </c>
      <c r="T52" s="297"/>
      <c r="U52" s="237"/>
      <c r="V52" s="237"/>
      <c r="W52" s="297">
        <f t="shared" si="43"/>
        <v>0</v>
      </c>
      <c r="X52" s="297"/>
      <c r="Y52" s="237">
        <f t="shared" si="67"/>
        <v>0</v>
      </c>
      <c r="Z52" s="237">
        <f t="shared" si="67"/>
        <v>0</v>
      </c>
      <c r="AA52" s="297">
        <f t="shared" si="44"/>
        <v>0</v>
      </c>
      <c r="AB52" s="297"/>
      <c r="AC52" s="237"/>
      <c r="AD52" s="237"/>
      <c r="AE52" s="297">
        <f t="shared" si="45"/>
        <v>0</v>
      </c>
      <c r="AF52" s="297"/>
      <c r="AG52" s="237"/>
      <c r="AH52" s="237"/>
      <c r="AI52" s="297">
        <f t="shared" si="46"/>
        <v>0</v>
      </c>
      <c r="AJ52" s="237"/>
      <c r="AK52" s="237"/>
      <c r="AL52" s="297">
        <f t="shared" si="47"/>
        <v>0</v>
      </c>
      <c r="AM52" s="297"/>
      <c r="AN52" s="237"/>
      <c r="AO52" s="237"/>
      <c r="AP52" s="297">
        <f t="shared" si="48"/>
        <v>0</v>
      </c>
      <c r="AQ52" s="297"/>
      <c r="AR52" s="297"/>
      <c r="AS52" s="297"/>
      <c r="AT52" s="297">
        <f t="shared" si="49"/>
        <v>0</v>
      </c>
      <c r="AU52" s="297"/>
      <c r="AV52" s="237"/>
      <c r="AW52" s="237"/>
      <c r="AX52" s="297">
        <f t="shared" si="50"/>
        <v>0</v>
      </c>
      <c r="AY52" s="297"/>
      <c r="AZ52" s="237"/>
      <c r="BA52" s="237"/>
      <c r="BB52" s="297">
        <f t="shared" si="51"/>
        <v>0</v>
      </c>
      <c r="BC52" s="297"/>
      <c r="BD52" s="237"/>
      <c r="BE52" s="237"/>
      <c r="BF52" s="297">
        <f t="shared" si="52"/>
        <v>0</v>
      </c>
      <c r="BG52" s="297"/>
      <c r="BH52" s="237"/>
      <c r="BI52" s="237"/>
      <c r="BJ52" s="297">
        <f t="shared" si="53"/>
        <v>0</v>
      </c>
      <c r="BK52" s="297"/>
      <c r="BL52" s="237"/>
      <c r="BM52" s="237"/>
      <c r="BN52" s="297">
        <f t="shared" si="54"/>
        <v>0</v>
      </c>
      <c r="BO52" s="297"/>
      <c r="BP52" s="237"/>
      <c r="BQ52" s="237"/>
      <c r="BR52" s="297">
        <f t="shared" si="55"/>
        <v>0</v>
      </c>
      <c r="BS52" s="297"/>
      <c r="BT52" s="237"/>
      <c r="BU52" s="237"/>
      <c r="BV52" s="297">
        <f t="shared" si="56"/>
        <v>0</v>
      </c>
      <c r="BW52" s="297"/>
      <c r="BX52" s="237"/>
      <c r="BY52" s="237"/>
      <c r="BZ52" s="297">
        <f t="shared" si="57"/>
        <v>0</v>
      </c>
      <c r="CA52" s="297"/>
      <c r="CB52" s="237"/>
      <c r="CC52" s="237"/>
      <c r="CD52" s="297">
        <f t="shared" si="58"/>
        <v>0</v>
      </c>
      <c r="CE52" s="297"/>
      <c r="CF52" s="237"/>
      <c r="CG52" s="237"/>
      <c r="CH52" s="297">
        <f t="shared" si="59"/>
        <v>0</v>
      </c>
      <c r="CI52" s="297"/>
      <c r="CJ52" s="237"/>
      <c r="CK52" s="237"/>
      <c r="CL52" s="297">
        <f t="shared" si="60"/>
        <v>0</v>
      </c>
      <c r="CM52" s="285"/>
      <c r="CN52" s="298"/>
      <c r="CO52" s="298"/>
      <c r="CP52" s="298">
        <f t="shared" si="61"/>
        <v>0</v>
      </c>
      <c r="CQ52" s="298"/>
      <c r="CR52" s="293"/>
      <c r="CS52" s="293"/>
      <c r="CT52" s="294">
        <f t="shared" si="62"/>
        <v>0</v>
      </c>
      <c r="CU52" s="295"/>
      <c r="CV52" s="234"/>
      <c r="CW52" s="234"/>
      <c r="CX52" s="294">
        <f t="shared" si="63"/>
        <v>0</v>
      </c>
      <c r="CY52" s="295"/>
      <c r="CZ52" s="234"/>
      <c r="DA52" s="234"/>
      <c r="DB52" s="294">
        <f t="shared" si="64"/>
        <v>0</v>
      </c>
      <c r="DC52" s="295"/>
      <c r="DD52" s="298"/>
      <c r="DE52" s="298"/>
      <c r="DF52" s="298">
        <f t="shared" si="65"/>
        <v>0</v>
      </c>
      <c r="DG52" s="298"/>
      <c r="DH52" s="298"/>
      <c r="DI52" s="298"/>
      <c r="DJ52" s="298">
        <f t="shared" si="66"/>
        <v>0</v>
      </c>
      <c r="DK52" s="298"/>
    </row>
    <row r="53" spans="1:115" ht="12.75" hidden="1" customHeight="1">
      <c r="A53" s="253"/>
      <c r="B53" s="289"/>
      <c r="C53" s="253" t="s">
        <v>500</v>
      </c>
      <c r="D53" s="254"/>
      <c r="E53" s="306">
        <v>0</v>
      </c>
      <c r="F53" s="288">
        <f t="shared" si="38"/>
        <v>0</v>
      </c>
      <c r="G53" s="296">
        <f t="shared" si="39"/>
        <v>0</v>
      </c>
      <c r="H53" s="296">
        <v>0</v>
      </c>
      <c r="I53" s="237"/>
      <c r="J53" s="237"/>
      <c r="K53" s="297">
        <f t="shared" si="10"/>
        <v>0</v>
      </c>
      <c r="L53" s="237"/>
      <c r="M53" s="237"/>
      <c r="N53" s="237"/>
      <c r="O53" s="297">
        <f t="shared" si="41"/>
        <v>0</v>
      </c>
      <c r="P53" s="297"/>
      <c r="Q53" s="237"/>
      <c r="R53" s="237"/>
      <c r="S53" s="297">
        <f t="shared" si="42"/>
        <v>0</v>
      </c>
      <c r="T53" s="297"/>
      <c r="U53" s="237"/>
      <c r="V53" s="237"/>
      <c r="W53" s="297">
        <f t="shared" si="43"/>
        <v>0</v>
      </c>
      <c r="X53" s="297"/>
      <c r="Y53" s="237">
        <f t="shared" si="67"/>
        <v>0</v>
      </c>
      <c r="Z53" s="237">
        <f t="shared" si="67"/>
        <v>0</v>
      </c>
      <c r="AA53" s="297">
        <f t="shared" si="44"/>
        <v>0</v>
      </c>
      <c r="AB53" s="297"/>
      <c r="AC53" s="237"/>
      <c r="AD53" s="237"/>
      <c r="AE53" s="297">
        <f t="shared" si="45"/>
        <v>0</v>
      </c>
      <c r="AF53" s="297"/>
      <c r="AG53" s="237"/>
      <c r="AH53" s="237"/>
      <c r="AI53" s="297">
        <f t="shared" si="46"/>
        <v>0</v>
      </c>
      <c r="AJ53" s="237"/>
      <c r="AK53" s="237"/>
      <c r="AL53" s="297">
        <f t="shared" si="47"/>
        <v>0</v>
      </c>
      <c r="AM53" s="297"/>
      <c r="AN53" s="237"/>
      <c r="AO53" s="237"/>
      <c r="AP53" s="297">
        <f t="shared" si="48"/>
        <v>0</v>
      </c>
      <c r="AQ53" s="297"/>
      <c r="AR53" s="297"/>
      <c r="AS53" s="297"/>
      <c r="AT53" s="297">
        <f t="shared" si="49"/>
        <v>0</v>
      </c>
      <c r="AU53" s="297"/>
      <c r="AV53" s="237"/>
      <c r="AW53" s="237"/>
      <c r="AX53" s="297">
        <f t="shared" si="50"/>
        <v>0</v>
      </c>
      <c r="AY53" s="297"/>
      <c r="AZ53" s="237"/>
      <c r="BA53" s="237"/>
      <c r="BB53" s="297">
        <f t="shared" si="51"/>
        <v>0</v>
      </c>
      <c r="BC53" s="297"/>
      <c r="BD53" s="237"/>
      <c r="BE53" s="237"/>
      <c r="BF53" s="297">
        <f t="shared" si="52"/>
        <v>0</v>
      </c>
      <c r="BG53" s="297"/>
      <c r="BH53" s="237"/>
      <c r="BI53" s="237"/>
      <c r="BJ53" s="297">
        <f t="shared" si="53"/>
        <v>0</v>
      </c>
      <c r="BK53" s="297"/>
      <c r="BL53" s="237"/>
      <c r="BM53" s="237"/>
      <c r="BN53" s="297">
        <f t="shared" si="54"/>
        <v>0</v>
      </c>
      <c r="BO53" s="297"/>
      <c r="BP53" s="237"/>
      <c r="BQ53" s="237"/>
      <c r="BR53" s="297">
        <f t="shared" si="55"/>
        <v>0</v>
      </c>
      <c r="BS53" s="297"/>
      <c r="BT53" s="237"/>
      <c r="BU53" s="237"/>
      <c r="BV53" s="297">
        <f t="shared" si="56"/>
        <v>0</v>
      </c>
      <c r="BW53" s="297"/>
      <c r="BX53" s="237"/>
      <c r="BY53" s="237"/>
      <c r="BZ53" s="297">
        <f t="shared" si="57"/>
        <v>0</v>
      </c>
      <c r="CA53" s="297"/>
      <c r="CB53" s="237"/>
      <c r="CC53" s="237"/>
      <c r="CD53" s="297">
        <f t="shared" si="58"/>
        <v>0</v>
      </c>
      <c r="CE53" s="297"/>
      <c r="CF53" s="237"/>
      <c r="CG53" s="237"/>
      <c r="CH53" s="297">
        <f t="shared" si="59"/>
        <v>0</v>
      </c>
      <c r="CI53" s="297"/>
      <c r="CJ53" s="237"/>
      <c r="CK53" s="237"/>
      <c r="CL53" s="297">
        <f t="shared" si="60"/>
        <v>0</v>
      </c>
      <c r="CM53" s="285"/>
      <c r="CN53" s="298"/>
      <c r="CO53" s="298"/>
      <c r="CP53" s="298">
        <f t="shared" si="61"/>
        <v>0</v>
      </c>
      <c r="CQ53" s="298"/>
      <c r="CR53" s="293"/>
      <c r="CS53" s="293"/>
      <c r="CT53" s="294">
        <f t="shared" si="62"/>
        <v>0</v>
      </c>
      <c r="CU53" s="295"/>
      <c r="CV53" s="234"/>
      <c r="CW53" s="234"/>
      <c r="CX53" s="294">
        <f t="shared" si="63"/>
        <v>0</v>
      </c>
      <c r="CY53" s="295"/>
      <c r="CZ53" s="234"/>
      <c r="DA53" s="234"/>
      <c r="DB53" s="294">
        <f t="shared" si="64"/>
        <v>0</v>
      </c>
      <c r="DC53" s="295"/>
      <c r="DD53" s="298"/>
      <c r="DE53" s="298"/>
      <c r="DF53" s="298">
        <f t="shared" si="65"/>
        <v>0</v>
      </c>
      <c r="DG53" s="298"/>
      <c r="DH53" s="298"/>
      <c r="DI53" s="298"/>
      <c r="DJ53" s="298">
        <f t="shared" si="66"/>
        <v>0</v>
      </c>
      <c r="DK53" s="298"/>
    </row>
    <row r="54" spans="1:115" ht="12.75" hidden="1" customHeight="1">
      <c r="A54" s="253"/>
      <c r="B54" s="289"/>
      <c r="C54" s="253" t="s">
        <v>213</v>
      </c>
      <c r="D54" s="254"/>
      <c r="E54" s="306">
        <f>I54+M54+Q54+U54+Y54+AJ54+AN54+AR54+AV54+BD54+BH54+BX54+CF54+CJ54+CN54+CR54+CV54+CZ54+AZ54+BL54+BT54</f>
        <v>0</v>
      </c>
      <c r="F54" s="288">
        <f t="shared" si="38"/>
        <v>0</v>
      </c>
      <c r="G54" s="296">
        <f t="shared" si="39"/>
        <v>0</v>
      </c>
      <c r="H54" s="296" t="e">
        <f t="shared" si="40"/>
        <v>#DIV/0!</v>
      </c>
      <c r="I54" s="237"/>
      <c r="J54" s="237"/>
      <c r="K54" s="297">
        <f t="shared" si="10"/>
        <v>0</v>
      </c>
      <c r="L54" s="297"/>
      <c r="M54" s="237"/>
      <c r="N54" s="237"/>
      <c r="O54" s="297">
        <f t="shared" si="41"/>
        <v>0</v>
      </c>
      <c r="P54" s="297"/>
      <c r="Q54" s="237"/>
      <c r="R54" s="237"/>
      <c r="S54" s="297">
        <f t="shared" si="42"/>
        <v>0</v>
      </c>
      <c r="T54" s="297"/>
      <c r="U54" s="237"/>
      <c r="V54" s="237"/>
      <c r="W54" s="297">
        <f t="shared" si="43"/>
        <v>0</v>
      </c>
      <c r="X54" s="297"/>
      <c r="Y54" s="237">
        <f t="shared" si="67"/>
        <v>0</v>
      </c>
      <c r="Z54" s="237">
        <f t="shared" si="67"/>
        <v>0</v>
      </c>
      <c r="AA54" s="297">
        <f t="shared" si="44"/>
        <v>0</v>
      </c>
      <c r="AB54" s="297"/>
      <c r="AC54" s="237"/>
      <c r="AD54" s="237"/>
      <c r="AE54" s="297">
        <f t="shared" si="45"/>
        <v>0</v>
      </c>
      <c r="AF54" s="297" t="e">
        <f>AD54/AC54</f>
        <v>#DIV/0!</v>
      </c>
      <c r="AG54" s="237"/>
      <c r="AH54" s="237"/>
      <c r="AI54" s="297">
        <f t="shared" si="46"/>
        <v>0</v>
      </c>
      <c r="AJ54" s="237"/>
      <c r="AK54" s="237"/>
      <c r="AL54" s="297">
        <f t="shared" si="47"/>
        <v>0</v>
      </c>
      <c r="AM54" s="297"/>
      <c r="AN54" s="237"/>
      <c r="AO54" s="237"/>
      <c r="AP54" s="297">
        <f t="shared" si="48"/>
        <v>0</v>
      </c>
      <c r="AQ54" s="297"/>
      <c r="AR54" s="297"/>
      <c r="AS54" s="297"/>
      <c r="AT54" s="297">
        <f t="shared" si="49"/>
        <v>0</v>
      </c>
      <c r="AU54" s="297"/>
      <c r="AV54" s="237"/>
      <c r="AW54" s="237"/>
      <c r="AX54" s="297">
        <f t="shared" si="50"/>
        <v>0</v>
      </c>
      <c r="AY54" s="297"/>
      <c r="AZ54" s="237"/>
      <c r="BA54" s="237"/>
      <c r="BB54" s="297">
        <f t="shared" si="51"/>
        <v>0</v>
      </c>
      <c r="BC54" s="297"/>
      <c r="BD54" s="237"/>
      <c r="BE54" s="237"/>
      <c r="BF54" s="297">
        <f t="shared" si="52"/>
        <v>0</v>
      </c>
      <c r="BG54" s="297"/>
      <c r="BH54" s="237"/>
      <c r="BI54" s="237"/>
      <c r="BJ54" s="297">
        <f t="shared" si="53"/>
        <v>0</v>
      </c>
      <c r="BK54" s="297"/>
      <c r="BL54" s="237"/>
      <c r="BM54" s="237"/>
      <c r="BN54" s="297">
        <f t="shared" si="54"/>
        <v>0</v>
      </c>
      <c r="BO54" s="297"/>
      <c r="BP54" s="237"/>
      <c r="BQ54" s="237"/>
      <c r="BR54" s="297">
        <f t="shared" si="55"/>
        <v>0</v>
      </c>
      <c r="BS54" s="297"/>
      <c r="BT54" s="237"/>
      <c r="BU54" s="237"/>
      <c r="BV54" s="297">
        <f t="shared" si="56"/>
        <v>0</v>
      </c>
      <c r="BW54" s="297"/>
      <c r="BX54" s="237"/>
      <c r="BY54" s="237"/>
      <c r="BZ54" s="297">
        <f t="shared" si="57"/>
        <v>0</v>
      </c>
      <c r="CA54" s="297"/>
      <c r="CB54" s="237"/>
      <c r="CC54" s="237"/>
      <c r="CD54" s="297">
        <f t="shared" si="58"/>
        <v>0</v>
      </c>
      <c r="CE54" s="297"/>
      <c r="CF54" s="237"/>
      <c r="CG54" s="237"/>
      <c r="CH54" s="297">
        <f t="shared" si="59"/>
        <v>0</v>
      </c>
      <c r="CI54" s="297"/>
      <c r="CJ54" s="237"/>
      <c r="CK54" s="237"/>
      <c r="CL54" s="297">
        <f t="shared" si="60"/>
        <v>0</v>
      </c>
      <c r="CM54" s="285"/>
      <c r="CN54" s="298"/>
      <c r="CO54" s="298"/>
      <c r="CP54" s="298">
        <f t="shared" si="61"/>
        <v>0</v>
      </c>
      <c r="CQ54" s="298"/>
      <c r="CR54" s="293"/>
      <c r="CS54" s="293"/>
      <c r="CT54" s="294">
        <f t="shared" si="62"/>
        <v>0</v>
      </c>
      <c r="CU54" s="295"/>
      <c r="CV54" s="234"/>
      <c r="CW54" s="234"/>
      <c r="CX54" s="294">
        <f t="shared" si="63"/>
        <v>0</v>
      </c>
      <c r="CY54" s="295"/>
      <c r="CZ54" s="234"/>
      <c r="DA54" s="234"/>
      <c r="DB54" s="294">
        <f t="shared" si="64"/>
        <v>0</v>
      </c>
      <c r="DC54" s="295"/>
      <c r="DD54" s="298"/>
      <c r="DE54" s="298"/>
      <c r="DF54" s="298">
        <f t="shared" si="65"/>
        <v>0</v>
      </c>
      <c r="DG54" s="298"/>
      <c r="DH54" s="298"/>
      <c r="DI54" s="298"/>
      <c r="DJ54" s="298">
        <f t="shared" si="66"/>
        <v>0</v>
      </c>
      <c r="DK54" s="298"/>
    </row>
    <row r="55" spans="1:115" ht="12.75" customHeight="1">
      <c r="A55" s="253"/>
      <c r="B55" s="289"/>
      <c r="C55" s="262" t="s">
        <v>529</v>
      </c>
      <c r="D55" s="254"/>
      <c r="E55" s="306">
        <f>I55+M55+Q55+U55+Y55+AJ55+AN55+AR55+AV55+BD55+BH55+BX55+CF55+CJ55+CN55+CR55+CV55+CZ55+AZ55+BL55+BT55</f>
        <v>0</v>
      </c>
      <c r="F55" s="236">
        <f t="shared" si="38"/>
        <v>0.63073999999999997</v>
      </c>
      <c r="G55" s="296">
        <f t="shared" si="39"/>
        <v>0.63073999999999997</v>
      </c>
      <c r="H55" s="296" t="e">
        <f t="shared" si="40"/>
        <v>#DIV/0!</v>
      </c>
      <c r="I55" s="237"/>
      <c r="J55" s="237"/>
      <c r="K55" s="297">
        <f t="shared" si="10"/>
        <v>0</v>
      </c>
      <c r="L55" s="297"/>
      <c r="M55" s="237"/>
      <c r="N55" s="237"/>
      <c r="O55" s="297">
        <f t="shared" si="41"/>
        <v>0</v>
      </c>
      <c r="P55" s="297"/>
      <c r="Q55" s="237"/>
      <c r="R55" s="237"/>
      <c r="S55" s="297">
        <f t="shared" si="42"/>
        <v>0</v>
      </c>
      <c r="T55" s="297"/>
      <c r="U55" s="237"/>
      <c r="V55" s="237"/>
      <c r="W55" s="297">
        <f t="shared" si="43"/>
        <v>0</v>
      </c>
      <c r="X55" s="297"/>
      <c r="Y55" s="237">
        <f t="shared" si="67"/>
        <v>0</v>
      </c>
      <c r="Z55" s="237">
        <f t="shared" si="67"/>
        <v>0</v>
      </c>
      <c r="AA55" s="297">
        <f t="shared" si="44"/>
        <v>0</v>
      </c>
      <c r="AB55" s="297"/>
      <c r="AC55" s="237"/>
      <c r="AD55" s="237"/>
      <c r="AE55" s="297">
        <f t="shared" si="45"/>
        <v>0</v>
      </c>
      <c r="AF55" s="297" t="e">
        <f>AD55/AC55</f>
        <v>#DIV/0!</v>
      </c>
      <c r="AG55" s="237"/>
      <c r="AH55" s="237"/>
      <c r="AI55" s="297">
        <f t="shared" si="46"/>
        <v>0</v>
      </c>
      <c r="AJ55" s="237"/>
      <c r="AK55" s="237"/>
      <c r="AL55" s="297">
        <f t="shared" si="47"/>
        <v>0</v>
      </c>
      <c r="AM55" s="297"/>
      <c r="AN55" s="237"/>
      <c r="AO55" s="237"/>
      <c r="AP55" s="297">
        <f t="shared" si="48"/>
        <v>0</v>
      </c>
      <c r="AQ55" s="297"/>
      <c r="AR55" s="297"/>
      <c r="AS55" s="297"/>
      <c r="AT55" s="297">
        <f t="shared" si="49"/>
        <v>0</v>
      </c>
      <c r="AU55" s="297"/>
      <c r="AV55" s="237"/>
      <c r="AW55" s="237"/>
      <c r="AX55" s="297">
        <f t="shared" si="50"/>
        <v>0</v>
      </c>
      <c r="AY55" s="297"/>
      <c r="AZ55" s="237"/>
      <c r="BA55" s="237"/>
      <c r="BB55" s="297">
        <f t="shared" si="51"/>
        <v>0</v>
      </c>
      <c r="BC55" s="297"/>
      <c r="BD55" s="237"/>
      <c r="BE55" s="237"/>
      <c r="BF55" s="297">
        <f t="shared" si="52"/>
        <v>0</v>
      </c>
      <c r="BG55" s="297"/>
      <c r="BH55" s="237"/>
      <c r="BI55" s="237"/>
      <c r="BJ55" s="297">
        <f t="shared" si="53"/>
        <v>0</v>
      </c>
      <c r="BK55" s="297"/>
      <c r="BL55" s="237"/>
      <c r="BM55" s="237"/>
      <c r="BN55" s="297">
        <f t="shared" si="54"/>
        <v>0</v>
      </c>
      <c r="BO55" s="297"/>
      <c r="BP55" s="237"/>
      <c r="BQ55" s="237"/>
      <c r="BR55" s="297">
        <f t="shared" si="55"/>
        <v>0</v>
      </c>
      <c r="BS55" s="297"/>
      <c r="BT55" s="237"/>
      <c r="BU55" s="237"/>
      <c r="BV55" s="297">
        <f t="shared" si="56"/>
        <v>0</v>
      </c>
      <c r="BW55" s="297"/>
      <c r="BX55" s="237"/>
      <c r="BY55" s="237"/>
      <c r="BZ55" s="297">
        <f t="shared" si="57"/>
        <v>0</v>
      </c>
      <c r="CA55" s="297"/>
      <c r="CB55" s="237"/>
      <c r="CC55" s="237"/>
      <c r="CD55" s="297">
        <f t="shared" si="58"/>
        <v>0</v>
      </c>
      <c r="CE55" s="297"/>
      <c r="CF55" s="237"/>
      <c r="CG55" s="237"/>
      <c r="CH55" s="297">
        <f t="shared" si="59"/>
        <v>0</v>
      </c>
      <c r="CI55" s="297"/>
      <c r="CJ55" s="237"/>
      <c r="CK55" s="237"/>
      <c r="CL55" s="297">
        <f t="shared" si="60"/>
        <v>0</v>
      </c>
      <c r="CM55" s="285"/>
      <c r="CN55" s="298"/>
      <c r="CO55" s="298"/>
      <c r="CP55" s="298">
        <f t="shared" si="61"/>
        <v>0</v>
      </c>
      <c r="CQ55" s="298"/>
      <c r="CR55" s="293"/>
      <c r="CS55" s="293"/>
      <c r="CT55" s="294">
        <f t="shared" si="62"/>
        <v>0</v>
      </c>
      <c r="CU55" s="295"/>
      <c r="CV55" s="234"/>
      <c r="CW55" s="234"/>
      <c r="CX55" s="294">
        <f t="shared" si="63"/>
        <v>0</v>
      </c>
      <c r="CY55" s="295"/>
      <c r="CZ55" s="234"/>
      <c r="DA55" s="234"/>
      <c r="DB55" s="294">
        <f t="shared" si="64"/>
        <v>0</v>
      </c>
      <c r="DC55" s="295"/>
      <c r="DD55" s="298"/>
      <c r="DE55" s="298"/>
      <c r="DF55" s="298">
        <f t="shared" si="65"/>
        <v>0</v>
      </c>
      <c r="DG55" s="298"/>
      <c r="DH55" s="298">
        <f>0.51179+0.11895</f>
        <v>0.63073999999999997</v>
      </c>
      <c r="DI55" s="298">
        <v>0.63073999999999997</v>
      </c>
      <c r="DJ55" s="298">
        <f t="shared" si="66"/>
        <v>0</v>
      </c>
      <c r="DK55" s="298"/>
    </row>
    <row r="56" spans="1:115" ht="12.75" hidden="1" customHeight="1">
      <c r="A56" s="253"/>
      <c r="B56" s="289"/>
      <c r="C56" s="253" t="s">
        <v>353</v>
      </c>
      <c r="D56" s="254"/>
      <c r="E56" s="306">
        <f>I56+M56+Q56+U56+Y56+AJ56+AN56+AR56+AV56+BD56+BH56+BX56+CF56+CJ56+CN56+CR56+CV56+CZ56+AZ56+BL56+BT56</f>
        <v>0</v>
      </c>
      <c r="F56" s="288">
        <f t="shared" si="38"/>
        <v>0</v>
      </c>
      <c r="G56" s="296">
        <f t="shared" si="39"/>
        <v>0</v>
      </c>
      <c r="H56" s="296" t="e">
        <f t="shared" si="40"/>
        <v>#DIV/0!</v>
      </c>
      <c r="I56" s="237"/>
      <c r="J56" s="237"/>
      <c r="K56" s="297">
        <f t="shared" si="10"/>
        <v>0</v>
      </c>
      <c r="L56" s="297"/>
      <c r="M56" s="237"/>
      <c r="N56" s="237"/>
      <c r="O56" s="297">
        <f t="shared" si="41"/>
        <v>0</v>
      </c>
      <c r="P56" s="297"/>
      <c r="Q56" s="237"/>
      <c r="R56" s="237"/>
      <c r="S56" s="297">
        <f t="shared" si="42"/>
        <v>0</v>
      </c>
      <c r="T56" s="297"/>
      <c r="U56" s="237"/>
      <c r="V56" s="237"/>
      <c r="W56" s="297">
        <f t="shared" si="43"/>
        <v>0</v>
      </c>
      <c r="X56" s="297"/>
      <c r="Y56" s="237">
        <f t="shared" si="67"/>
        <v>0</v>
      </c>
      <c r="Z56" s="237">
        <f t="shared" si="67"/>
        <v>0</v>
      </c>
      <c r="AA56" s="297">
        <f t="shared" si="44"/>
        <v>0</v>
      </c>
      <c r="AB56" s="297"/>
      <c r="AC56" s="237"/>
      <c r="AD56" s="237"/>
      <c r="AE56" s="297">
        <f t="shared" si="45"/>
        <v>0</v>
      </c>
      <c r="AF56" s="297" t="e">
        <f>AD56/AC56</f>
        <v>#DIV/0!</v>
      </c>
      <c r="AG56" s="237"/>
      <c r="AH56" s="237"/>
      <c r="AI56" s="297">
        <f t="shared" si="46"/>
        <v>0</v>
      </c>
      <c r="AJ56" s="237"/>
      <c r="AK56" s="237"/>
      <c r="AL56" s="297">
        <f t="shared" si="47"/>
        <v>0</v>
      </c>
      <c r="AM56" s="297"/>
      <c r="AN56" s="237"/>
      <c r="AO56" s="237"/>
      <c r="AP56" s="297">
        <f t="shared" si="48"/>
        <v>0</v>
      </c>
      <c r="AQ56" s="297"/>
      <c r="AR56" s="297"/>
      <c r="AS56" s="297"/>
      <c r="AT56" s="297">
        <f t="shared" si="49"/>
        <v>0</v>
      </c>
      <c r="AU56" s="297"/>
      <c r="AV56" s="237"/>
      <c r="AW56" s="237"/>
      <c r="AX56" s="297">
        <f t="shared" si="50"/>
        <v>0</v>
      </c>
      <c r="AY56" s="297"/>
      <c r="AZ56" s="237"/>
      <c r="BA56" s="237"/>
      <c r="BB56" s="297">
        <f t="shared" si="51"/>
        <v>0</v>
      </c>
      <c r="BC56" s="297"/>
      <c r="BD56" s="237"/>
      <c r="BE56" s="237"/>
      <c r="BF56" s="297">
        <f t="shared" si="52"/>
        <v>0</v>
      </c>
      <c r="BG56" s="297"/>
      <c r="BH56" s="237"/>
      <c r="BI56" s="237"/>
      <c r="BJ56" s="297">
        <f t="shared" si="53"/>
        <v>0</v>
      </c>
      <c r="BK56" s="297"/>
      <c r="BL56" s="237"/>
      <c r="BM56" s="237"/>
      <c r="BN56" s="297">
        <f t="shared" si="54"/>
        <v>0</v>
      </c>
      <c r="BO56" s="297"/>
      <c r="BP56" s="237"/>
      <c r="BQ56" s="237"/>
      <c r="BR56" s="297">
        <f t="shared" si="55"/>
        <v>0</v>
      </c>
      <c r="BS56" s="297"/>
      <c r="BT56" s="237"/>
      <c r="BU56" s="237"/>
      <c r="BV56" s="297">
        <f t="shared" si="56"/>
        <v>0</v>
      </c>
      <c r="BW56" s="297"/>
      <c r="BX56" s="237"/>
      <c r="BY56" s="237"/>
      <c r="BZ56" s="297">
        <f t="shared" si="57"/>
        <v>0</v>
      </c>
      <c r="CA56" s="297"/>
      <c r="CB56" s="237"/>
      <c r="CC56" s="237"/>
      <c r="CD56" s="297">
        <f t="shared" si="58"/>
        <v>0</v>
      </c>
      <c r="CE56" s="297"/>
      <c r="CF56" s="237"/>
      <c r="CG56" s="237"/>
      <c r="CH56" s="297">
        <f t="shared" si="59"/>
        <v>0</v>
      </c>
      <c r="CI56" s="297"/>
      <c r="CJ56" s="237"/>
      <c r="CK56" s="237"/>
      <c r="CL56" s="297">
        <f t="shared" si="60"/>
        <v>0</v>
      </c>
      <c r="CM56" s="285"/>
      <c r="CN56" s="298"/>
      <c r="CO56" s="298"/>
      <c r="CP56" s="298">
        <f t="shared" si="61"/>
        <v>0</v>
      </c>
      <c r="CQ56" s="298"/>
      <c r="CR56" s="293"/>
      <c r="CS56" s="293"/>
      <c r="CT56" s="294">
        <f t="shared" si="62"/>
        <v>0</v>
      </c>
      <c r="CU56" s="295"/>
      <c r="CV56" s="234"/>
      <c r="CW56" s="234"/>
      <c r="CX56" s="294">
        <f t="shared" si="63"/>
        <v>0</v>
      </c>
      <c r="CY56" s="295"/>
      <c r="CZ56" s="234"/>
      <c r="DA56" s="234"/>
      <c r="DB56" s="294">
        <f t="shared" si="64"/>
        <v>0</v>
      </c>
      <c r="DC56" s="295"/>
      <c r="DD56" s="298"/>
      <c r="DE56" s="298"/>
      <c r="DF56" s="298">
        <f t="shared" si="65"/>
        <v>0</v>
      </c>
      <c r="DG56" s="298"/>
      <c r="DH56" s="298"/>
      <c r="DI56" s="298"/>
      <c r="DJ56" s="298">
        <f t="shared" si="66"/>
        <v>0</v>
      </c>
      <c r="DK56" s="298"/>
    </row>
    <row r="57" spans="1:115" ht="12.75" hidden="1" customHeight="1">
      <c r="A57" s="253"/>
      <c r="B57" s="289">
        <v>1718001524</v>
      </c>
      <c r="C57" s="253" t="s">
        <v>501</v>
      </c>
      <c r="D57" s="254"/>
      <c r="E57" s="306">
        <v>0</v>
      </c>
      <c r="F57" s="288">
        <f t="shared" si="38"/>
        <v>0</v>
      </c>
      <c r="G57" s="296">
        <f t="shared" si="39"/>
        <v>0</v>
      </c>
      <c r="H57" s="296">
        <v>0</v>
      </c>
      <c r="I57" s="237"/>
      <c r="J57" s="237"/>
      <c r="K57" s="297">
        <f t="shared" si="10"/>
        <v>0</v>
      </c>
      <c r="L57" s="297"/>
      <c r="M57" s="237"/>
      <c r="N57" s="237"/>
      <c r="O57" s="297">
        <f t="shared" si="41"/>
        <v>0</v>
      </c>
      <c r="P57" s="297"/>
      <c r="Q57" s="237"/>
      <c r="R57" s="237"/>
      <c r="S57" s="297">
        <f t="shared" si="42"/>
        <v>0</v>
      </c>
      <c r="T57" s="297"/>
      <c r="U57" s="237"/>
      <c r="V57" s="237"/>
      <c r="W57" s="297">
        <f t="shared" si="43"/>
        <v>0</v>
      </c>
      <c r="X57" s="297"/>
      <c r="Y57" s="237">
        <f t="shared" si="67"/>
        <v>0</v>
      </c>
      <c r="Z57" s="237">
        <f t="shared" si="67"/>
        <v>0</v>
      </c>
      <c r="AA57" s="297">
        <f t="shared" si="44"/>
        <v>0</v>
      </c>
      <c r="AB57" s="297"/>
      <c r="AC57" s="237"/>
      <c r="AD57" s="237"/>
      <c r="AE57" s="297">
        <f t="shared" si="45"/>
        <v>0</v>
      </c>
      <c r="AF57" s="297"/>
      <c r="AG57" s="237"/>
      <c r="AH57" s="237"/>
      <c r="AI57" s="297">
        <f t="shared" si="46"/>
        <v>0</v>
      </c>
      <c r="AJ57" s="237"/>
      <c r="AK57" s="237"/>
      <c r="AL57" s="297">
        <f t="shared" si="47"/>
        <v>0</v>
      </c>
      <c r="AM57" s="297"/>
      <c r="AN57" s="237"/>
      <c r="AO57" s="237"/>
      <c r="AP57" s="297">
        <f t="shared" si="48"/>
        <v>0</v>
      </c>
      <c r="AQ57" s="297"/>
      <c r="AR57" s="297"/>
      <c r="AS57" s="297"/>
      <c r="AT57" s="297">
        <f t="shared" si="49"/>
        <v>0</v>
      </c>
      <c r="AU57" s="297"/>
      <c r="AV57" s="237"/>
      <c r="AW57" s="237"/>
      <c r="AX57" s="297">
        <f t="shared" si="50"/>
        <v>0</v>
      </c>
      <c r="AY57" s="297"/>
      <c r="AZ57" s="237"/>
      <c r="BA57" s="237"/>
      <c r="BB57" s="297">
        <f t="shared" si="51"/>
        <v>0</v>
      </c>
      <c r="BC57" s="297"/>
      <c r="BD57" s="237"/>
      <c r="BE57" s="237"/>
      <c r="BF57" s="297">
        <f t="shared" si="52"/>
        <v>0</v>
      </c>
      <c r="BG57" s="297"/>
      <c r="BH57" s="237"/>
      <c r="BI57" s="237"/>
      <c r="BJ57" s="297">
        <f t="shared" si="53"/>
        <v>0</v>
      </c>
      <c r="BK57" s="297"/>
      <c r="BL57" s="237"/>
      <c r="BM57" s="237"/>
      <c r="BN57" s="297">
        <f t="shared" si="54"/>
        <v>0</v>
      </c>
      <c r="BO57" s="297"/>
      <c r="BP57" s="237"/>
      <c r="BQ57" s="237"/>
      <c r="BR57" s="297">
        <f t="shared" si="55"/>
        <v>0</v>
      </c>
      <c r="BS57" s="297"/>
      <c r="BT57" s="237"/>
      <c r="BU57" s="237"/>
      <c r="BV57" s="297">
        <f t="shared" si="56"/>
        <v>0</v>
      </c>
      <c r="BW57" s="297"/>
      <c r="BX57" s="237"/>
      <c r="BY57" s="237"/>
      <c r="BZ57" s="297">
        <f t="shared" si="57"/>
        <v>0</v>
      </c>
      <c r="CA57" s="297"/>
      <c r="CB57" s="237"/>
      <c r="CC57" s="237"/>
      <c r="CD57" s="297">
        <f t="shared" si="58"/>
        <v>0</v>
      </c>
      <c r="CE57" s="297"/>
      <c r="CF57" s="237"/>
      <c r="CG57" s="237"/>
      <c r="CH57" s="297">
        <f t="shared" si="59"/>
        <v>0</v>
      </c>
      <c r="CI57" s="297"/>
      <c r="CJ57" s="237"/>
      <c r="CK57" s="237"/>
      <c r="CL57" s="297">
        <f t="shared" si="60"/>
        <v>0</v>
      </c>
      <c r="CM57" s="285"/>
      <c r="CN57" s="298"/>
      <c r="CO57" s="298"/>
      <c r="CP57" s="298">
        <f t="shared" si="61"/>
        <v>0</v>
      </c>
      <c r="CQ57" s="298"/>
      <c r="CR57" s="293"/>
      <c r="CS57" s="293"/>
      <c r="CT57" s="294">
        <f t="shared" si="62"/>
        <v>0</v>
      </c>
      <c r="CU57" s="295"/>
      <c r="CV57" s="234"/>
      <c r="CW57" s="234"/>
      <c r="CX57" s="294">
        <f t="shared" si="63"/>
        <v>0</v>
      </c>
      <c r="CY57" s="295"/>
      <c r="CZ57" s="234"/>
      <c r="DA57" s="234"/>
      <c r="DB57" s="294">
        <f t="shared" si="64"/>
        <v>0</v>
      </c>
      <c r="DC57" s="295"/>
      <c r="DD57" s="298"/>
      <c r="DE57" s="298"/>
      <c r="DF57" s="298">
        <f t="shared" si="65"/>
        <v>0</v>
      </c>
      <c r="DG57" s="298"/>
      <c r="DH57" s="298"/>
      <c r="DI57" s="298"/>
      <c r="DJ57" s="298">
        <f t="shared" si="66"/>
        <v>0</v>
      </c>
      <c r="DK57" s="298"/>
    </row>
    <row r="58" spans="1:115" ht="12.75" hidden="1" customHeight="1">
      <c r="A58" s="253"/>
      <c r="B58" s="289"/>
      <c r="C58" s="253" t="s">
        <v>216</v>
      </c>
      <c r="D58" s="254"/>
      <c r="E58" s="306">
        <f t="shared" ref="E58:E64" si="68">I58+M58+Q58+U58+Y58+AJ58+AN58+AR58+AV58+BD58+BH58+BX58+CF58+CJ58+CN58+CR58+CV58+CZ58+AZ58+BL58+BT58</f>
        <v>0</v>
      </c>
      <c r="F58" s="288">
        <f t="shared" si="38"/>
        <v>0</v>
      </c>
      <c r="G58" s="296">
        <f t="shared" si="39"/>
        <v>0</v>
      </c>
      <c r="H58" s="296" t="e">
        <f t="shared" si="40"/>
        <v>#DIV/0!</v>
      </c>
      <c r="I58" s="237"/>
      <c r="J58" s="237"/>
      <c r="K58" s="297">
        <f t="shared" si="10"/>
        <v>0</v>
      </c>
      <c r="L58" s="297"/>
      <c r="M58" s="237"/>
      <c r="N58" s="237"/>
      <c r="O58" s="297">
        <f t="shared" si="41"/>
        <v>0</v>
      </c>
      <c r="P58" s="297"/>
      <c r="Q58" s="237"/>
      <c r="R58" s="237"/>
      <c r="S58" s="297">
        <f t="shared" si="42"/>
        <v>0</v>
      </c>
      <c r="T58" s="297"/>
      <c r="U58" s="237"/>
      <c r="V58" s="237"/>
      <c r="W58" s="297">
        <f t="shared" si="43"/>
        <v>0</v>
      </c>
      <c r="X58" s="297"/>
      <c r="Y58" s="237">
        <f t="shared" si="67"/>
        <v>0</v>
      </c>
      <c r="Z58" s="237">
        <f t="shared" si="67"/>
        <v>0</v>
      </c>
      <c r="AA58" s="297">
        <f t="shared" si="44"/>
        <v>0</v>
      </c>
      <c r="AB58" s="297"/>
      <c r="AC58" s="237"/>
      <c r="AD58" s="237"/>
      <c r="AE58" s="297">
        <f t="shared" si="45"/>
        <v>0</v>
      </c>
      <c r="AF58" s="297" t="e">
        <f>AD58/AC58</f>
        <v>#DIV/0!</v>
      </c>
      <c r="AG58" s="237"/>
      <c r="AH58" s="237"/>
      <c r="AI58" s="297">
        <f t="shared" si="46"/>
        <v>0</v>
      </c>
      <c r="AJ58" s="237"/>
      <c r="AK58" s="237"/>
      <c r="AL58" s="297">
        <f t="shared" si="47"/>
        <v>0</v>
      </c>
      <c r="AM58" s="297"/>
      <c r="AN58" s="237"/>
      <c r="AO58" s="237"/>
      <c r="AP58" s="297">
        <f t="shared" si="48"/>
        <v>0</v>
      </c>
      <c r="AQ58" s="297"/>
      <c r="AR58" s="297"/>
      <c r="AS58" s="297"/>
      <c r="AT58" s="297">
        <f t="shared" si="49"/>
        <v>0</v>
      </c>
      <c r="AU58" s="297"/>
      <c r="AV58" s="237"/>
      <c r="AW58" s="237"/>
      <c r="AX58" s="297">
        <f t="shared" si="50"/>
        <v>0</v>
      </c>
      <c r="AY58" s="297"/>
      <c r="AZ58" s="237"/>
      <c r="BA58" s="237"/>
      <c r="BB58" s="297">
        <f t="shared" si="51"/>
        <v>0</v>
      </c>
      <c r="BC58" s="297"/>
      <c r="BD58" s="237"/>
      <c r="BE58" s="237"/>
      <c r="BF58" s="297">
        <f t="shared" si="52"/>
        <v>0</v>
      </c>
      <c r="BG58" s="297"/>
      <c r="BH58" s="237"/>
      <c r="BI58" s="237"/>
      <c r="BJ58" s="297">
        <f t="shared" si="53"/>
        <v>0</v>
      </c>
      <c r="BK58" s="297"/>
      <c r="BL58" s="237"/>
      <c r="BM58" s="237"/>
      <c r="BN58" s="297">
        <f t="shared" si="54"/>
        <v>0</v>
      </c>
      <c r="BO58" s="297"/>
      <c r="BP58" s="237"/>
      <c r="BQ58" s="237"/>
      <c r="BR58" s="297">
        <f t="shared" si="55"/>
        <v>0</v>
      </c>
      <c r="BS58" s="297"/>
      <c r="BT58" s="237"/>
      <c r="BU58" s="237"/>
      <c r="BV58" s="297">
        <f t="shared" si="56"/>
        <v>0</v>
      </c>
      <c r="BW58" s="297"/>
      <c r="BX58" s="237"/>
      <c r="BY58" s="237"/>
      <c r="BZ58" s="297">
        <f t="shared" si="57"/>
        <v>0</v>
      </c>
      <c r="CA58" s="297"/>
      <c r="CB58" s="237"/>
      <c r="CC58" s="237"/>
      <c r="CD58" s="297">
        <f t="shared" si="58"/>
        <v>0</v>
      </c>
      <c r="CE58" s="297"/>
      <c r="CF58" s="237"/>
      <c r="CG58" s="237"/>
      <c r="CH58" s="297">
        <f t="shared" si="59"/>
        <v>0</v>
      </c>
      <c r="CI58" s="297"/>
      <c r="CJ58" s="237"/>
      <c r="CK58" s="237"/>
      <c r="CL58" s="297">
        <f t="shared" si="60"/>
        <v>0</v>
      </c>
      <c r="CM58" s="285"/>
      <c r="CN58" s="298"/>
      <c r="CO58" s="298"/>
      <c r="CP58" s="298">
        <f t="shared" si="61"/>
        <v>0</v>
      </c>
      <c r="CQ58" s="298"/>
      <c r="CR58" s="293"/>
      <c r="CS58" s="293"/>
      <c r="CT58" s="294">
        <f t="shared" si="62"/>
        <v>0</v>
      </c>
      <c r="CU58" s="295"/>
      <c r="CV58" s="234"/>
      <c r="CW58" s="234"/>
      <c r="CX58" s="294">
        <f t="shared" si="63"/>
        <v>0</v>
      </c>
      <c r="CY58" s="295"/>
      <c r="CZ58" s="234"/>
      <c r="DA58" s="234"/>
      <c r="DB58" s="294">
        <f t="shared" si="64"/>
        <v>0</v>
      </c>
      <c r="DC58" s="295"/>
      <c r="DD58" s="298"/>
      <c r="DE58" s="298"/>
      <c r="DF58" s="298">
        <f t="shared" si="65"/>
        <v>0</v>
      </c>
      <c r="DG58" s="298"/>
      <c r="DH58" s="298"/>
      <c r="DI58" s="298"/>
      <c r="DJ58" s="298">
        <f t="shared" si="66"/>
        <v>0</v>
      </c>
      <c r="DK58" s="298"/>
    </row>
    <row r="59" spans="1:115" ht="12.75" hidden="1" customHeight="1">
      <c r="A59" s="253"/>
      <c r="B59" s="289"/>
      <c r="C59" s="253" t="s">
        <v>444</v>
      </c>
      <c r="D59" s="254"/>
      <c r="E59" s="306">
        <f t="shared" si="68"/>
        <v>0</v>
      </c>
      <c r="F59" s="288">
        <f t="shared" si="38"/>
        <v>0</v>
      </c>
      <c r="G59" s="296">
        <f t="shared" si="39"/>
        <v>0</v>
      </c>
      <c r="H59" s="296">
        <v>0</v>
      </c>
      <c r="I59" s="237"/>
      <c r="J59" s="237"/>
      <c r="K59" s="297">
        <f t="shared" si="10"/>
        <v>0</v>
      </c>
      <c r="L59" s="297"/>
      <c r="M59" s="237"/>
      <c r="N59" s="237"/>
      <c r="O59" s="297">
        <f t="shared" si="41"/>
        <v>0</v>
      </c>
      <c r="P59" s="297"/>
      <c r="Q59" s="237"/>
      <c r="R59" s="237"/>
      <c r="S59" s="297">
        <f t="shared" si="42"/>
        <v>0</v>
      </c>
      <c r="T59" s="297"/>
      <c r="U59" s="237"/>
      <c r="V59" s="237"/>
      <c r="W59" s="297">
        <f t="shared" si="43"/>
        <v>0</v>
      </c>
      <c r="X59" s="297"/>
      <c r="Y59" s="237">
        <f t="shared" si="67"/>
        <v>0</v>
      </c>
      <c r="Z59" s="237">
        <f t="shared" si="67"/>
        <v>0</v>
      </c>
      <c r="AA59" s="297">
        <f t="shared" si="44"/>
        <v>0</v>
      </c>
      <c r="AB59" s="297"/>
      <c r="AC59" s="237"/>
      <c r="AD59" s="237"/>
      <c r="AE59" s="297">
        <f t="shared" si="45"/>
        <v>0</v>
      </c>
      <c r="AF59" s="297" t="e">
        <f>AD59/AC59</f>
        <v>#DIV/0!</v>
      </c>
      <c r="AG59" s="237"/>
      <c r="AH59" s="237"/>
      <c r="AI59" s="297">
        <f t="shared" si="46"/>
        <v>0</v>
      </c>
      <c r="AJ59" s="237"/>
      <c r="AK59" s="237"/>
      <c r="AL59" s="297">
        <f t="shared" si="47"/>
        <v>0</v>
      </c>
      <c r="AM59" s="297"/>
      <c r="AN59" s="237"/>
      <c r="AO59" s="237"/>
      <c r="AP59" s="297">
        <f t="shared" si="48"/>
        <v>0</v>
      </c>
      <c r="AQ59" s="297"/>
      <c r="AR59" s="297"/>
      <c r="AS59" s="297"/>
      <c r="AT59" s="297">
        <f t="shared" si="49"/>
        <v>0</v>
      </c>
      <c r="AU59" s="297"/>
      <c r="AV59" s="237"/>
      <c r="AW59" s="237"/>
      <c r="AX59" s="297">
        <f t="shared" si="50"/>
        <v>0</v>
      </c>
      <c r="AY59" s="297"/>
      <c r="AZ59" s="237"/>
      <c r="BA59" s="237"/>
      <c r="BB59" s="297">
        <f t="shared" si="51"/>
        <v>0</v>
      </c>
      <c r="BC59" s="297"/>
      <c r="BD59" s="237"/>
      <c r="BE59" s="237"/>
      <c r="BF59" s="297">
        <f t="shared" si="52"/>
        <v>0</v>
      </c>
      <c r="BG59" s="297"/>
      <c r="BH59" s="237"/>
      <c r="BI59" s="237"/>
      <c r="BJ59" s="297">
        <f t="shared" si="53"/>
        <v>0</v>
      </c>
      <c r="BK59" s="297"/>
      <c r="BL59" s="237"/>
      <c r="BM59" s="237"/>
      <c r="BN59" s="297">
        <f t="shared" si="54"/>
        <v>0</v>
      </c>
      <c r="BO59" s="297"/>
      <c r="BP59" s="237"/>
      <c r="BQ59" s="237"/>
      <c r="BR59" s="297">
        <f t="shared" si="55"/>
        <v>0</v>
      </c>
      <c r="BS59" s="297"/>
      <c r="BT59" s="237"/>
      <c r="BU59" s="237"/>
      <c r="BV59" s="297">
        <f t="shared" si="56"/>
        <v>0</v>
      </c>
      <c r="BW59" s="297"/>
      <c r="BX59" s="237"/>
      <c r="BY59" s="237"/>
      <c r="BZ59" s="297">
        <f t="shared" si="57"/>
        <v>0</v>
      </c>
      <c r="CA59" s="297"/>
      <c r="CB59" s="237"/>
      <c r="CC59" s="237"/>
      <c r="CD59" s="297">
        <f t="shared" si="58"/>
        <v>0</v>
      </c>
      <c r="CE59" s="297"/>
      <c r="CF59" s="237"/>
      <c r="CG59" s="237"/>
      <c r="CH59" s="297">
        <f t="shared" si="59"/>
        <v>0</v>
      </c>
      <c r="CI59" s="297"/>
      <c r="CJ59" s="237"/>
      <c r="CK59" s="237"/>
      <c r="CL59" s="297">
        <f t="shared" si="60"/>
        <v>0</v>
      </c>
      <c r="CM59" s="285"/>
      <c r="CN59" s="298"/>
      <c r="CO59" s="298"/>
      <c r="CP59" s="298">
        <f t="shared" si="61"/>
        <v>0</v>
      </c>
      <c r="CQ59" s="298"/>
      <c r="CR59" s="293"/>
      <c r="CS59" s="293"/>
      <c r="CT59" s="294">
        <f t="shared" si="62"/>
        <v>0</v>
      </c>
      <c r="CU59" s="295"/>
      <c r="CV59" s="234"/>
      <c r="CW59" s="234"/>
      <c r="CX59" s="294">
        <f t="shared" si="63"/>
        <v>0</v>
      </c>
      <c r="CY59" s="295"/>
      <c r="CZ59" s="234"/>
      <c r="DA59" s="234"/>
      <c r="DB59" s="294">
        <f t="shared" si="64"/>
        <v>0</v>
      </c>
      <c r="DC59" s="295"/>
      <c r="DD59" s="298"/>
      <c r="DE59" s="298"/>
      <c r="DF59" s="298">
        <f t="shared" si="65"/>
        <v>0</v>
      </c>
      <c r="DG59" s="298"/>
      <c r="DH59" s="298"/>
      <c r="DI59" s="298"/>
      <c r="DJ59" s="298">
        <f t="shared" si="66"/>
        <v>0</v>
      </c>
      <c r="DK59" s="298"/>
    </row>
    <row r="60" spans="1:115" ht="12.75" hidden="1" customHeight="1">
      <c r="A60" s="253"/>
      <c r="B60" s="289">
        <v>1718002574</v>
      </c>
      <c r="C60" s="253" t="s">
        <v>445</v>
      </c>
      <c r="D60" s="254"/>
      <c r="E60" s="306">
        <f t="shared" si="68"/>
        <v>0</v>
      </c>
      <c r="F60" s="288">
        <f t="shared" si="38"/>
        <v>0</v>
      </c>
      <c r="G60" s="296">
        <f t="shared" si="39"/>
        <v>0</v>
      </c>
      <c r="H60" s="296" t="e">
        <f t="shared" si="40"/>
        <v>#DIV/0!</v>
      </c>
      <c r="I60" s="237"/>
      <c r="J60" s="237"/>
      <c r="K60" s="297">
        <f t="shared" si="10"/>
        <v>0</v>
      </c>
      <c r="L60" s="297"/>
      <c r="M60" s="237"/>
      <c r="N60" s="237"/>
      <c r="O60" s="297">
        <f t="shared" si="41"/>
        <v>0</v>
      </c>
      <c r="P60" s="297"/>
      <c r="Q60" s="237"/>
      <c r="R60" s="237"/>
      <c r="S60" s="297">
        <f t="shared" si="42"/>
        <v>0</v>
      </c>
      <c r="T60" s="297"/>
      <c r="U60" s="237"/>
      <c r="V60" s="237"/>
      <c r="W60" s="297">
        <f t="shared" si="43"/>
        <v>0</v>
      </c>
      <c r="X60" s="297"/>
      <c r="Y60" s="237">
        <f t="shared" si="67"/>
        <v>0</v>
      </c>
      <c r="Z60" s="237">
        <f t="shared" si="67"/>
        <v>0</v>
      </c>
      <c r="AA60" s="297">
        <f t="shared" si="44"/>
        <v>0</v>
      </c>
      <c r="AB60" s="297"/>
      <c r="AC60" s="237"/>
      <c r="AD60" s="237"/>
      <c r="AE60" s="297">
        <f t="shared" si="45"/>
        <v>0</v>
      </c>
      <c r="AF60" s="297" t="e">
        <f>AD60/AC60</f>
        <v>#DIV/0!</v>
      </c>
      <c r="AG60" s="237"/>
      <c r="AH60" s="237"/>
      <c r="AI60" s="297">
        <f t="shared" si="46"/>
        <v>0</v>
      </c>
      <c r="AJ60" s="237"/>
      <c r="AK60" s="237"/>
      <c r="AL60" s="297">
        <f t="shared" si="47"/>
        <v>0</v>
      </c>
      <c r="AM60" s="297"/>
      <c r="AN60" s="237"/>
      <c r="AO60" s="237"/>
      <c r="AP60" s="297">
        <f t="shared" si="48"/>
        <v>0</v>
      </c>
      <c r="AQ60" s="297"/>
      <c r="AR60" s="297"/>
      <c r="AS60" s="297"/>
      <c r="AT60" s="297">
        <f t="shared" si="49"/>
        <v>0</v>
      </c>
      <c r="AU60" s="297"/>
      <c r="AV60" s="237"/>
      <c r="AW60" s="237"/>
      <c r="AX60" s="297">
        <f t="shared" si="50"/>
        <v>0</v>
      </c>
      <c r="AY60" s="297"/>
      <c r="AZ60" s="237"/>
      <c r="BA60" s="237"/>
      <c r="BB60" s="297">
        <f t="shared" si="51"/>
        <v>0</v>
      </c>
      <c r="BC60" s="297"/>
      <c r="BD60" s="237"/>
      <c r="BE60" s="237"/>
      <c r="BF60" s="297">
        <f t="shared" si="52"/>
        <v>0</v>
      </c>
      <c r="BG60" s="297"/>
      <c r="BH60" s="237"/>
      <c r="BI60" s="237"/>
      <c r="BJ60" s="297">
        <f t="shared" si="53"/>
        <v>0</v>
      </c>
      <c r="BK60" s="297"/>
      <c r="BL60" s="237"/>
      <c r="BM60" s="237"/>
      <c r="BN60" s="297">
        <f t="shared" si="54"/>
        <v>0</v>
      </c>
      <c r="BO60" s="297"/>
      <c r="BP60" s="237"/>
      <c r="BQ60" s="237"/>
      <c r="BR60" s="297">
        <f t="shared" si="55"/>
        <v>0</v>
      </c>
      <c r="BS60" s="297"/>
      <c r="BT60" s="237"/>
      <c r="BU60" s="237"/>
      <c r="BV60" s="297">
        <f t="shared" si="56"/>
        <v>0</v>
      </c>
      <c r="BW60" s="297"/>
      <c r="BX60" s="237"/>
      <c r="BY60" s="237"/>
      <c r="BZ60" s="297">
        <f t="shared" si="57"/>
        <v>0</v>
      </c>
      <c r="CA60" s="297"/>
      <c r="CB60" s="237"/>
      <c r="CC60" s="237"/>
      <c r="CD60" s="297">
        <f t="shared" si="58"/>
        <v>0</v>
      </c>
      <c r="CE60" s="297"/>
      <c r="CF60" s="237"/>
      <c r="CG60" s="237"/>
      <c r="CH60" s="297">
        <f t="shared" si="59"/>
        <v>0</v>
      </c>
      <c r="CI60" s="297"/>
      <c r="CJ60" s="237"/>
      <c r="CK60" s="237"/>
      <c r="CL60" s="297">
        <f t="shared" si="60"/>
        <v>0</v>
      </c>
      <c r="CM60" s="285"/>
      <c r="CN60" s="298"/>
      <c r="CO60" s="298"/>
      <c r="CP60" s="298">
        <f t="shared" si="61"/>
        <v>0</v>
      </c>
      <c r="CQ60" s="298"/>
      <c r="CR60" s="293"/>
      <c r="CS60" s="293"/>
      <c r="CT60" s="294">
        <f t="shared" si="62"/>
        <v>0</v>
      </c>
      <c r="CU60" s="295"/>
      <c r="CV60" s="234"/>
      <c r="CW60" s="234"/>
      <c r="CX60" s="294">
        <f t="shared" si="63"/>
        <v>0</v>
      </c>
      <c r="CY60" s="295"/>
      <c r="CZ60" s="234"/>
      <c r="DA60" s="234"/>
      <c r="DB60" s="294">
        <f t="shared" si="64"/>
        <v>0</v>
      </c>
      <c r="DC60" s="295"/>
      <c r="DD60" s="298"/>
      <c r="DE60" s="298"/>
      <c r="DF60" s="298">
        <f t="shared" si="65"/>
        <v>0</v>
      </c>
      <c r="DG60" s="298"/>
      <c r="DH60" s="298"/>
      <c r="DI60" s="298"/>
      <c r="DJ60" s="298">
        <f t="shared" si="66"/>
        <v>0</v>
      </c>
      <c r="DK60" s="298"/>
    </row>
    <row r="61" spans="1:115" ht="12.75" hidden="1" customHeight="1">
      <c r="A61" s="253"/>
      <c r="B61" s="289"/>
      <c r="C61" s="262" t="s">
        <v>217</v>
      </c>
      <c r="D61" s="254"/>
      <c r="E61" s="306">
        <f t="shared" si="68"/>
        <v>0</v>
      </c>
      <c r="F61" s="288">
        <f t="shared" si="38"/>
        <v>0</v>
      </c>
      <c r="G61" s="296">
        <f t="shared" si="39"/>
        <v>0</v>
      </c>
      <c r="H61" s="296" t="e">
        <f t="shared" si="40"/>
        <v>#DIV/0!</v>
      </c>
      <c r="I61" s="237"/>
      <c r="J61" s="237"/>
      <c r="K61" s="297">
        <f t="shared" si="10"/>
        <v>0</v>
      </c>
      <c r="L61" s="297"/>
      <c r="M61" s="237"/>
      <c r="N61" s="237"/>
      <c r="O61" s="297">
        <f t="shared" si="41"/>
        <v>0</v>
      </c>
      <c r="P61" s="297"/>
      <c r="Q61" s="237"/>
      <c r="R61" s="237"/>
      <c r="S61" s="297">
        <f t="shared" si="42"/>
        <v>0</v>
      </c>
      <c r="T61" s="297"/>
      <c r="U61" s="237"/>
      <c r="V61" s="237"/>
      <c r="W61" s="297">
        <f t="shared" si="43"/>
        <v>0</v>
      </c>
      <c r="X61" s="297"/>
      <c r="Y61" s="237">
        <f t="shared" si="67"/>
        <v>0</v>
      </c>
      <c r="Z61" s="237">
        <f t="shared" si="67"/>
        <v>0</v>
      </c>
      <c r="AA61" s="297">
        <f t="shared" si="44"/>
        <v>0</v>
      </c>
      <c r="AB61" s="297"/>
      <c r="AC61" s="237"/>
      <c r="AD61" s="237"/>
      <c r="AE61" s="297">
        <f t="shared" si="45"/>
        <v>0</v>
      </c>
      <c r="AF61" s="297"/>
      <c r="AG61" s="237"/>
      <c r="AH61" s="237"/>
      <c r="AI61" s="297">
        <f t="shared" si="46"/>
        <v>0</v>
      </c>
      <c r="AJ61" s="237"/>
      <c r="AK61" s="237"/>
      <c r="AL61" s="297">
        <f t="shared" si="47"/>
        <v>0</v>
      </c>
      <c r="AM61" s="297"/>
      <c r="AN61" s="237"/>
      <c r="AO61" s="237"/>
      <c r="AP61" s="297">
        <f t="shared" si="48"/>
        <v>0</v>
      </c>
      <c r="AQ61" s="297"/>
      <c r="AR61" s="297"/>
      <c r="AS61" s="297"/>
      <c r="AT61" s="297">
        <f t="shared" si="49"/>
        <v>0</v>
      </c>
      <c r="AU61" s="297"/>
      <c r="AV61" s="237"/>
      <c r="AW61" s="237"/>
      <c r="AX61" s="297">
        <f t="shared" si="50"/>
        <v>0</v>
      </c>
      <c r="AY61" s="297"/>
      <c r="AZ61" s="237"/>
      <c r="BA61" s="237"/>
      <c r="BB61" s="297">
        <f t="shared" si="51"/>
        <v>0</v>
      </c>
      <c r="BC61" s="297"/>
      <c r="BD61" s="237"/>
      <c r="BE61" s="237"/>
      <c r="BF61" s="297">
        <f t="shared" si="52"/>
        <v>0</v>
      </c>
      <c r="BG61" s="297"/>
      <c r="BH61" s="237"/>
      <c r="BI61" s="237"/>
      <c r="BJ61" s="297">
        <f t="shared" si="53"/>
        <v>0</v>
      </c>
      <c r="BK61" s="297"/>
      <c r="BL61" s="237"/>
      <c r="BM61" s="237"/>
      <c r="BN61" s="297">
        <f t="shared" si="54"/>
        <v>0</v>
      </c>
      <c r="BO61" s="297"/>
      <c r="BP61" s="237"/>
      <c r="BQ61" s="237"/>
      <c r="BR61" s="297">
        <f t="shared" si="55"/>
        <v>0</v>
      </c>
      <c r="BS61" s="297"/>
      <c r="BT61" s="237"/>
      <c r="BU61" s="237"/>
      <c r="BV61" s="297">
        <f t="shared" si="56"/>
        <v>0</v>
      </c>
      <c r="BW61" s="297"/>
      <c r="BX61" s="237"/>
      <c r="BY61" s="237"/>
      <c r="BZ61" s="297">
        <f t="shared" si="57"/>
        <v>0</v>
      </c>
      <c r="CA61" s="297"/>
      <c r="CB61" s="237"/>
      <c r="CC61" s="237"/>
      <c r="CD61" s="297">
        <f t="shared" si="58"/>
        <v>0</v>
      </c>
      <c r="CE61" s="297"/>
      <c r="CF61" s="237"/>
      <c r="CG61" s="237"/>
      <c r="CH61" s="297">
        <f t="shared" si="59"/>
        <v>0</v>
      </c>
      <c r="CI61" s="297"/>
      <c r="CJ61" s="237"/>
      <c r="CK61" s="237"/>
      <c r="CL61" s="297">
        <f t="shared" si="60"/>
        <v>0</v>
      </c>
      <c r="CM61" s="285"/>
      <c r="CN61" s="298"/>
      <c r="CO61" s="298"/>
      <c r="CP61" s="298">
        <f t="shared" si="61"/>
        <v>0</v>
      </c>
      <c r="CQ61" s="298"/>
      <c r="CR61" s="293"/>
      <c r="CS61" s="293"/>
      <c r="CT61" s="294">
        <f t="shared" si="62"/>
        <v>0</v>
      </c>
      <c r="CU61" s="295"/>
      <c r="CV61" s="234"/>
      <c r="CW61" s="234"/>
      <c r="CX61" s="294">
        <f t="shared" si="63"/>
        <v>0</v>
      </c>
      <c r="CY61" s="295"/>
      <c r="CZ61" s="234"/>
      <c r="DA61" s="234"/>
      <c r="DB61" s="294">
        <f t="shared" si="64"/>
        <v>0</v>
      </c>
      <c r="DC61" s="295"/>
      <c r="DD61" s="298"/>
      <c r="DE61" s="298"/>
      <c r="DF61" s="298">
        <f t="shared" si="65"/>
        <v>0</v>
      </c>
      <c r="DG61" s="298"/>
      <c r="DH61" s="298"/>
      <c r="DI61" s="298"/>
      <c r="DJ61" s="298">
        <f t="shared" si="66"/>
        <v>0</v>
      </c>
      <c r="DK61" s="298"/>
    </row>
    <row r="62" spans="1:115" ht="12.75" hidden="1" customHeight="1">
      <c r="A62" s="253"/>
      <c r="B62" s="289"/>
      <c r="C62" s="253" t="s">
        <v>502</v>
      </c>
      <c r="D62" s="254"/>
      <c r="E62" s="306">
        <f t="shared" si="68"/>
        <v>0</v>
      </c>
      <c r="F62" s="288">
        <f t="shared" si="38"/>
        <v>0</v>
      </c>
      <c r="G62" s="296">
        <f t="shared" si="39"/>
        <v>0</v>
      </c>
      <c r="H62" s="296"/>
      <c r="I62" s="237"/>
      <c r="J62" s="237"/>
      <c r="K62" s="297">
        <f t="shared" si="10"/>
        <v>0</v>
      </c>
      <c r="L62" s="297"/>
      <c r="M62" s="237"/>
      <c r="N62" s="237"/>
      <c r="O62" s="297">
        <f t="shared" si="41"/>
        <v>0</v>
      </c>
      <c r="P62" s="297"/>
      <c r="Q62" s="237"/>
      <c r="R62" s="237"/>
      <c r="S62" s="297">
        <f t="shared" si="42"/>
        <v>0</v>
      </c>
      <c r="T62" s="297"/>
      <c r="U62" s="237"/>
      <c r="V62" s="237"/>
      <c r="W62" s="297">
        <f t="shared" si="43"/>
        <v>0</v>
      </c>
      <c r="X62" s="297"/>
      <c r="Y62" s="237">
        <f t="shared" si="67"/>
        <v>0</v>
      </c>
      <c r="Z62" s="237">
        <f t="shared" si="67"/>
        <v>0</v>
      </c>
      <c r="AA62" s="297">
        <f t="shared" si="44"/>
        <v>0</v>
      </c>
      <c r="AB62" s="297"/>
      <c r="AC62" s="237"/>
      <c r="AD62" s="237"/>
      <c r="AE62" s="297">
        <f t="shared" si="45"/>
        <v>0</v>
      </c>
      <c r="AF62" s="297"/>
      <c r="AG62" s="237"/>
      <c r="AH62" s="237"/>
      <c r="AI62" s="297">
        <f t="shared" si="46"/>
        <v>0</v>
      </c>
      <c r="AJ62" s="237"/>
      <c r="AK62" s="237"/>
      <c r="AL62" s="297">
        <f t="shared" si="47"/>
        <v>0</v>
      </c>
      <c r="AM62" s="297"/>
      <c r="AN62" s="237"/>
      <c r="AO62" s="237"/>
      <c r="AP62" s="297">
        <f t="shared" si="48"/>
        <v>0</v>
      </c>
      <c r="AQ62" s="297"/>
      <c r="AR62" s="297"/>
      <c r="AS62" s="297"/>
      <c r="AT62" s="297">
        <f t="shared" si="49"/>
        <v>0</v>
      </c>
      <c r="AU62" s="297"/>
      <c r="AV62" s="237"/>
      <c r="AW62" s="237"/>
      <c r="AX62" s="297">
        <f t="shared" si="50"/>
        <v>0</v>
      </c>
      <c r="AY62" s="297"/>
      <c r="AZ62" s="237"/>
      <c r="BA62" s="237"/>
      <c r="BB62" s="297">
        <f t="shared" si="51"/>
        <v>0</v>
      </c>
      <c r="BC62" s="297"/>
      <c r="BD62" s="237"/>
      <c r="BE62" s="237"/>
      <c r="BF62" s="297">
        <f t="shared" si="52"/>
        <v>0</v>
      </c>
      <c r="BG62" s="297"/>
      <c r="BH62" s="237"/>
      <c r="BI62" s="237"/>
      <c r="BJ62" s="297">
        <f t="shared" si="53"/>
        <v>0</v>
      </c>
      <c r="BK62" s="297"/>
      <c r="BL62" s="237"/>
      <c r="BM62" s="237"/>
      <c r="BN62" s="297">
        <f t="shared" si="54"/>
        <v>0</v>
      </c>
      <c r="BO62" s="297"/>
      <c r="BP62" s="237"/>
      <c r="BQ62" s="237"/>
      <c r="BR62" s="297">
        <f t="shared" si="55"/>
        <v>0</v>
      </c>
      <c r="BS62" s="297"/>
      <c r="BT62" s="237"/>
      <c r="BU62" s="237"/>
      <c r="BV62" s="297">
        <f t="shared" si="56"/>
        <v>0</v>
      </c>
      <c r="BW62" s="297"/>
      <c r="BX62" s="237"/>
      <c r="BY62" s="237"/>
      <c r="BZ62" s="297">
        <f t="shared" si="57"/>
        <v>0</v>
      </c>
      <c r="CA62" s="297"/>
      <c r="CB62" s="237"/>
      <c r="CC62" s="237"/>
      <c r="CD62" s="297">
        <f t="shared" si="58"/>
        <v>0</v>
      </c>
      <c r="CE62" s="297"/>
      <c r="CF62" s="237"/>
      <c r="CG62" s="237"/>
      <c r="CH62" s="297">
        <f t="shared" si="59"/>
        <v>0</v>
      </c>
      <c r="CI62" s="297"/>
      <c r="CJ62" s="237"/>
      <c r="CK62" s="237"/>
      <c r="CL62" s="297">
        <f t="shared" si="60"/>
        <v>0</v>
      </c>
      <c r="CM62" s="285"/>
      <c r="CN62" s="298"/>
      <c r="CO62" s="298"/>
      <c r="CP62" s="298">
        <f t="shared" si="61"/>
        <v>0</v>
      </c>
      <c r="CQ62" s="298"/>
      <c r="CR62" s="293"/>
      <c r="CS62" s="293"/>
      <c r="CT62" s="294">
        <f t="shared" si="62"/>
        <v>0</v>
      </c>
      <c r="CU62" s="295"/>
      <c r="CV62" s="234"/>
      <c r="CW62" s="234"/>
      <c r="CX62" s="294">
        <f t="shared" si="63"/>
        <v>0</v>
      </c>
      <c r="CY62" s="295"/>
      <c r="CZ62" s="234"/>
      <c r="DA62" s="234"/>
      <c r="DB62" s="294">
        <f t="shared" si="64"/>
        <v>0</v>
      </c>
      <c r="DC62" s="295"/>
      <c r="DD62" s="298"/>
      <c r="DE62" s="298"/>
      <c r="DF62" s="298">
        <f t="shared" si="65"/>
        <v>0</v>
      </c>
      <c r="DG62" s="298"/>
      <c r="DH62" s="298">
        <f>0.35445+1.53066</f>
        <v>1.8851099999999998</v>
      </c>
      <c r="DI62" s="298"/>
      <c r="DJ62" s="298">
        <f t="shared" si="66"/>
        <v>-1.8851099999999998</v>
      </c>
      <c r="DK62" s="298"/>
    </row>
    <row r="63" spans="1:115" ht="12" hidden="1" customHeight="1">
      <c r="A63" s="253"/>
      <c r="B63" s="289"/>
      <c r="C63" s="253" t="s">
        <v>219</v>
      </c>
      <c r="D63" s="254"/>
      <c r="E63" s="306">
        <f t="shared" si="68"/>
        <v>0</v>
      </c>
      <c r="F63" s="288">
        <f t="shared" si="38"/>
        <v>0</v>
      </c>
      <c r="G63" s="296">
        <f t="shared" si="39"/>
        <v>0</v>
      </c>
      <c r="H63" s="296"/>
      <c r="I63" s="237"/>
      <c r="J63" s="237"/>
      <c r="K63" s="297">
        <f t="shared" si="10"/>
        <v>0</v>
      </c>
      <c r="L63" s="297"/>
      <c r="M63" s="237"/>
      <c r="N63" s="237"/>
      <c r="O63" s="297">
        <f t="shared" si="41"/>
        <v>0</v>
      </c>
      <c r="P63" s="297"/>
      <c r="Q63" s="237"/>
      <c r="R63" s="237"/>
      <c r="S63" s="297">
        <f t="shared" si="42"/>
        <v>0</v>
      </c>
      <c r="T63" s="297"/>
      <c r="U63" s="237"/>
      <c r="V63" s="237"/>
      <c r="W63" s="297">
        <f t="shared" si="43"/>
        <v>0</v>
      </c>
      <c r="X63" s="297"/>
      <c r="Y63" s="237">
        <f t="shared" si="67"/>
        <v>0</v>
      </c>
      <c r="Z63" s="237">
        <f t="shared" si="67"/>
        <v>0</v>
      </c>
      <c r="AA63" s="297">
        <f t="shared" si="44"/>
        <v>0</v>
      </c>
      <c r="AB63" s="297"/>
      <c r="AC63" s="237"/>
      <c r="AD63" s="237"/>
      <c r="AE63" s="297">
        <f t="shared" si="45"/>
        <v>0</v>
      </c>
      <c r="AF63" s="297"/>
      <c r="AG63" s="237"/>
      <c r="AH63" s="237"/>
      <c r="AI63" s="297">
        <f t="shared" si="46"/>
        <v>0</v>
      </c>
      <c r="AJ63" s="237"/>
      <c r="AK63" s="237"/>
      <c r="AL63" s="297">
        <f t="shared" si="47"/>
        <v>0</v>
      </c>
      <c r="AM63" s="297"/>
      <c r="AN63" s="237"/>
      <c r="AO63" s="237"/>
      <c r="AP63" s="297">
        <f t="shared" si="48"/>
        <v>0</v>
      </c>
      <c r="AQ63" s="297"/>
      <c r="AR63" s="297"/>
      <c r="AS63" s="297"/>
      <c r="AT63" s="297">
        <f t="shared" si="49"/>
        <v>0</v>
      </c>
      <c r="AU63" s="297"/>
      <c r="AV63" s="237"/>
      <c r="AW63" s="237"/>
      <c r="AX63" s="297">
        <f t="shared" si="50"/>
        <v>0</v>
      </c>
      <c r="AY63" s="297"/>
      <c r="AZ63" s="237"/>
      <c r="BA63" s="237"/>
      <c r="BB63" s="297">
        <f t="shared" si="51"/>
        <v>0</v>
      </c>
      <c r="BC63" s="297"/>
      <c r="BD63" s="237"/>
      <c r="BE63" s="237"/>
      <c r="BF63" s="297">
        <f t="shared" si="52"/>
        <v>0</v>
      </c>
      <c r="BG63" s="297"/>
      <c r="BH63" s="237"/>
      <c r="BI63" s="237"/>
      <c r="BJ63" s="297">
        <f t="shared" si="53"/>
        <v>0</v>
      </c>
      <c r="BK63" s="297"/>
      <c r="BL63" s="237"/>
      <c r="BM63" s="237"/>
      <c r="BN63" s="297">
        <f t="shared" si="54"/>
        <v>0</v>
      </c>
      <c r="BO63" s="297"/>
      <c r="BP63" s="237"/>
      <c r="BQ63" s="237"/>
      <c r="BR63" s="297">
        <f t="shared" si="55"/>
        <v>0</v>
      </c>
      <c r="BS63" s="297"/>
      <c r="BT63" s="237"/>
      <c r="BU63" s="237"/>
      <c r="BV63" s="297">
        <f t="shared" si="56"/>
        <v>0</v>
      </c>
      <c r="BW63" s="297"/>
      <c r="BX63" s="237"/>
      <c r="BY63" s="237"/>
      <c r="BZ63" s="297">
        <f t="shared" si="57"/>
        <v>0</v>
      </c>
      <c r="CA63" s="297"/>
      <c r="CB63" s="237"/>
      <c r="CC63" s="237"/>
      <c r="CD63" s="297">
        <f t="shared" si="58"/>
        <v>0</v>
      </c>
      <c r="CE63" s="297"/>
      <c r="CF63" s="237"/>
      <c r="CG63" s="237"/>
      <c r="CH63" s="297">
        <f t="shared" si="59"/>
        <v>0</v>
      </c>
      <c r="CI63" s="297"/>
      <c r="CJ63" s="237"/>
      <c r="CK63" s="237"/>
      <c r="CL63" s="297">
        <f t="shared" si="60"/>
        <v>0</v>
      </c>
      <c r="CM63" s="285"/>
      <c r="CN63" s="298"/>
      <c r="CO63" s="298"/>
      <c r="CP63" s="298">
        <f t="shared" si="61"/>
        <v>0</v>
      </c>
      <c r="CQ63" s="298"/>
      <c r="CR63" s="293"/>
      <c r="CS63" s="293"/>
      <c r="CT63" s="294">
        <f t="shared" si="62"/>
        <v>0</v>
      </c>
      <c r="CU63" s="295"/>
      <c r="CV63" s="234"/>
      <c r="CW63" s="234"/>
      <c r="CX63" s="294">
        <f t="shared" si="63"/>
        <v>0</v>
      </c>
      <c r="CY63" s="295"/>
      <c r="CZ63" s="234"/>
      <c r="DA63" s="234"/>
      <c r="DB63" s="294">
        <f t="shared" si="64"/>
        <v>0</v>
      </c>
      <c r="DC63" s="295"/>
      <c r="DD63" s="298"/>
      <c r="DE63" s="298"/>
      <c r="DF63" s="298">
        <f t="shared" si="65"/>
        <v>0</v>
      </c>
      <c r="DG63" s="298"/>
      <c r="DH63" s="298"/>
      <c r="DI63" s="298"/>
      <c r="DJ63" s="298">
        <f t="shared" si="66"/>
        <v>0</v>
      </c>
      <c r="DK63" s="298"/>
    </row>
    <row r="64" spans="1:115" ht="12.75" hidden="1" customHeight="1">
      <c r="A64" s="253"/>
      <c r="B64" s="289"/>
      <c r="C64" s="262" t="s">
        <v>220</v>
      </c>
      <c r="D64" s="254"/>
      <c r="E64" s="306">
        <f t="shared" si="68"/>
        <v>0</v>
      </c>
      <c r="F64" s="288">
        <f t="shared" si="38"/>
        <v>0</v>
      </c>
      <c r="G64" s="296">
        <f t="shared" si="39"/>
        <v>0</v>
      </c>
      <c r="H64" s="296" t="e">
        <f t="shared" ref="H64:H127" si="69">F64/E64</f>
        <v>#DIV/0!</v>
      </c>
      <c r="I64" s="237"/>
      <c r="J64" s="237"/>
      <c r="K64" s="297">
        <f t="shared" si="10"/>
        <v>0</v>
      </c>
      <c r="L64" s="297"/>
      <c r="M64" s="237"/>
      <c r="N64" s="237"/>
      <c r="O64" s="297">
        <f t="shared" si="41"/>
        <v>0</v>
      </c>
      <c r="P64" s="297"/>
      <c r="Q64" s="237"/>
      <c r="R64" s="237"/>
      <c r="S64" s="297">
        <f t="shared" si="42"/>
        <v>0</v>
      </c>
      <c r="T64" s="297"/>
      <c r="U64" s="237"/>
      <c r="V64" s="237"/>
      <c r="W64" s="297">
        <f t="shared" si="43"/>
        <v>0</v>
      </c>
      <c r="X64" s="297"/>
      <c r="Y64" s="237">
        <f t="shared" si="67"/>
        <v>0</v>
      </c>
      <c r="Z64" s="237">
        <f t="shared" si="67"/>
        <v>0</v>
      </c>
      <c r="AA64" s="297">
        <f t="shared" si="44"/>
        <v>0</v>
      </c>
      <c r="AB64" s="297"/>
      <c r="AC64" s="237"/>
      <c r="AD64" s="237"/>
      <c r="AE64" s="297">
        <f t="shared" si="45"/>
        <v>0</v>
      </c>
      <c r="AF64" s="297"/>
      <c r="AG64" s="237"/>
      <c r="AH64" s="237"/>
      <c r="AI64" s="297">
        <f t="shared" si="46"/>
        <v>0</v>
      </c>
      <c r="AJ64" s="237"/>
      <c r="AK64" s="237"/>
      <c r="AL64" s="297">
        <f t="shared" si="47"/>
        <v>0</v>
      </c>
      <c r="AM64" s="297"/>
      <c r="AN64" s="237"/>
      <c r="AO64" s="237"/>
      <c r="AP64" s="297">
        <f t="shared" si="48"/>
        <v>0</v>
      </c>
      <c r="AQ64" s="297"/>
      <c r="AR64" s="297"/>
      <c r="AS64" s="297"/>
      <c r="AT64" s="297">
        <f t="shared" si="49"/>
        <v>0</v>
      </c>
      <c r="AU64" s="297"/>
      <c r="AV64" s="237"/>
      <c r="AW64" s="237"/>
      <c r="AX64" s="297">
        <f t="shared" si="50"/>
        <v>0</v>
      </c>
      <c r="AY64" s="297"/>
      <c r="AZ64" s="237"/>
      <c r="BA64" s="237"/>
      <c r="BB64" s="297">
        <f t="shared" si="51"/>
        <v>0</v>
      </c>
      <c r="BC64" s="297"/>
      <c r="BD64" s="237"/>
      <c r="BE64" s="237"/>
      <c r="BF64" s="297">
        <f t="shared" si="52"/>
        <v>0</v>
      </c>
      <c r="BG64" s="297"/>
      <c r="BH64" s="237"/>
      <c r="BI64" s="237"/>
      <c r="BJ64" s="297">
        <f t="shared" si="53"/>
        <v>0</v>
      </c>
      <c r="BK64" s="297"/>
      <c r="BL64" s="237"/>
      <c r="BM64" s="237"/>
      <c r="BN64" s="297">
        <f t="shared" si="54"/>
        <v>0</v>
      </c>
      <c r="BO64" s="297"/>
      <c r="BP64" s="237"/>
      <c r="BQ64" s="237"/>
      <c r="BR64" s="297">
        <f t="shared" si="55"/>
        <v>0</v>
      </c>
      <c r="BS64" s="297"/>
      <c r="BT64" s="237"/>
      <c r="BU64" s="237"/>
      <c r="BV64" s="297">
        <f t="shared" si="56"/>
        <v>0</v>
      </c>
      <c r="BW64" s="297"/>
      <c r="BX64" s="237"/>
      <c r="BY64" s="237"/>
      <c r="BZ64" s="297">
        <f t="shared" si="57"/>
        <v>0</v>
      </c>
      <c r="CA64" s="297"/>
      <c r="CB64" s="237"/>
      <c r="CC64" s="237"/>
      <c r="CD64" s="297">
        <f t="shared" si="58"/>
        <v>0</v>
      </c>
      <c r="CE64" s="297"/>
      <c r="CF64" s="237"/>
      <c r="CG64" s="237"/>
      <c r="CH64" s="297">
        <f t="shared" si="59"/>
        <v>0</v>
      </c>
      <c r="CI64" s="297"/>
      <c r="CJ64" s="237"/>
      <c r="CK64" s="237"/>
      <c r="CL64" s="297">
        <f t="shared" si="60"/>
        <v>0</v>
      </c>
      <c r="CM64" s="285"/>
      <c r="CN64" s="298"/>
      <c r="CO64" s="298"/>
      <c r="CP64" s="298">
        <f t="shared" si="61"/>
        <v>0</v>
      </c>
      <c r="CQ64" s="298"/>
      <c r="CR64" s="293"/>
      <c r="CS64" s="293"/>
      <c r="CT64" s="294">
        <f t="shared" si="62"/>
        <v>0</v>
      </c>
      <c r="CU64" s="295"/>
      <c r="CV64" s="234"/>
      <c r="CW64" s="234"/>
      <c r="CX64" s="294">
        <f t="shared" si="63"/>
        <v>0</v>
      </c>
      <c r="CY64" s="295"/>
      <c r="CZ64" s="234"/>
      <c r="DA64" s="234"/>
      <c r="DB64" s="294">
        <f t="shared" si="64"/>
        <v>0</v>
      </c>
      <c r="DC64" s="295"/>
      <c r="DD64" s="298"/>
      <c r="DE64" s="298"/>
      <c r="DF64" s="298">
        <f t="shared" si="65"/>
        <v>0</v>
      </c>
      <c r="DG64" s="298"/>
      <c r="DH64" s="298"/>
      <c r="DI64" s="298"/>
      <c r="DJ64" s="298">
        <f t="shared" si="66"/>
        <v>0</v>
      </c>
      <c r="DK64" s="298"/>
    </row>
    <row r="65" spans="1:115" ht="12.75" hidden="1" customHeight="1">
      <c r="A65" s="253"/>
      <c r="B65" s="289"/>
      <c r="C65" s="253" t="s">
        <v>5</v>
      </c>
      <c r="D65" s="254"/>
      <c r="E65" s="306"/>
      <c r="F65" s="288">
        <f t="shared" si="38"/>
        <v>0</v>
      </c>
      <c r="G65" s="296">
        <f t="shared" si="39"/>
        <v>0</v>
      </c>
      <c r="H65" s="296" t="e">
        <f t="shared" si="69"/>
        <v>#DIV/0!</v>
      </c>
      <c r="I65" s="237"/>
      <c r="J65" s="237"/>
      <c r="K65" s="297">
        <f t="shared" si="10"/>
        <v>0</v>
      </c>
      <c r="L65" s="297"/>
      <c r="M65" s="237"/>
      <c r="N65" s="237"/>
      <c r="O65" s="297">
        <f t="shared" si="41"/>
        <v>0</v>
      </c>
      <c r="P65" s="297"/>
      <c r="Q65" s="237"/>
      <c r="R65" s="237"/>
      <c r="S65" s="297">
        <f t="shared" si="42"/>
        <v>0</v>
      </c>
      <c r="T65" s="297"/>
      <c r="U65" s="237"/>
      <c r="V65" s="237"/>
      <c r="W65" s="297">
        <f t="shared" si="43"/>
        <v>0</v>
      </c>
      <c r="X65" s="297"/>
      <c r="Y65" s="237">
        <f t="shared" si="67"/>
        <v>0</v>
      </c>
      <c r="Z65" s="237">
        <f t="shared" si="67"/>
        <v>0</v>
      </c>
      <c r="AA65" s="297">
        <f t="shared" si="44"/>
        <v>0</v>
      </c>
      <c r="AB65" s="297"/>
      <c r="AC65" s="237"/>
      <c r="AD65" s="237"/>
      <c r="AE65" s="297">
        <f t="shared" si="45"/>
        <v>0</v>
      </c>
      <c r="AF65" s="297"/>
      <c r="AG65" s="237"/>
      <c r="AH65" s="237"/>
      <c r="AI65" s="297">
        <f t="shared" si="46"/>
        <v>0</v>
      </c>
      <c r="AJ65" s="237"/>
      <c r="AK65" s="237"/>
      <c r="AL65" s="297">
        <f t="shared" si="47"/>
        <v>0</v>
      </c>
      <c r="AM65" s="297"/>
      <c r="AN65" s="237"/>
      <c r="AO65" s="237"/>
      <c r="AP65" s="297">
        <f t="shared" si="48"/>
        <v>0</v>
      </c>
      <c r="AQ65" s="297"/>
      <c r="AR65" s="297"/>
      <c r="AS65" s="297"/>
      <c r="AT65" s="297">
        <f t="shared" si="49"/>
        <v>0</v>
      </c>
      <c r="AU65" s="297"/>
      <c r="AV65" s="237"/>
      <c r="AW65" s="237"/>
      <c r="AX65" s="297">
        <f t="shared" si="50"/>
        <v>0</v>
      </c>
      <c r="AY65" s="297"/>
      <c r="AZ65" s="237"/>
      <c r="BA65" s="237"/>
      <c r="BB65" s="297">
        <f t="shared" si="51"/>
        <v>0</v>
      </c>
      <c r="BC65" s="297"/>
      <c r="BD65" s="237"/>
      <c r="BE65" s="237"/>
      <c r="BF65" s="297">
        <f t="shared" si="52"/>
        <v>0</v>
      </c>
      <c r="BG65" s="297"/>
      <c r="BH65" s="237"/>
      <c r="BI65" s="237"/>
      <c r="BJ65" s="297">
        <f t="shared" si="53"/>
        <v>0</v>
      </c>
      <c r="BK65" s="297"/>
      <c r="BL65" s="237"/>
      <c r="BM65" s="237"/>
      <c r="BN65" s="297">
        <f t="shared" si="54"/>
        <v>0</v>
      </c>
      <c r="BO65" s="297"/>
      <c r="BP65" s="237"/>
      <c r="BQ65" s="237"/>
      <c r="BR65" s="297">
        <f t="shared" si="55"/>
        <v>0</v>
      </c>
      <c r="BS65" s="297"/>
      <c r="BT65" s="237"/>
      <c r="BU65" s="237"/>
      <c r="BV65" s="297">
        <f t="shared" si="56"/>
        <v>0</v>
      </c>
      <c r="BW65" s="297"/>
      <c r="BX65" s="237"/>
      <c r="BY65" s="237"/>
      <c r="BZ65" s="297">
        <f t="shared" si="57"/>
        <v>0</v>
      </c>
      <c r="CA65" s="297"/>
      <c r="CB65" s="237"/>
      <c r="CC65" s="237"/>
      <c r="CD65" s="297">
        <f t="shared" si="58"/>
        <v>0</v>
      </c>
      <c r="CE65" s="297"/>
      <c r="CF65" s="237"/>
      <c r="CG65" s="237"/>
      <c r="CH65" s="297">
        <f t="shared" si="59"/>
        <v>0</v>
      </c>
      <c r="CI65" s="297"/>
      <c r="CJ65" s="237"/>
      <c r="CK65" s="237"/>
      <c r="CL65" s="297">
        <f t="shared" si="60"/>
        <v>0</v>
      </c>
      <c r="CM65" s="285"/>
      <c r="CN65" s="298"/>
      <c r="CO65" s="298"/>
      <c r="CP65" s="298">
        <f t="shared" si="61"/>
        <v>0</v>
      </c>
      <c r="CQ65" s="298"/>
      <c r="CR65" s="293"/>
      <c r="CS65" s="293"/>
      <c r="CT65" s="294">
        <f t="shared" si="62"/>
        <v>0</v>
      </c>
      <c r="CU65" s="295"/>
      <c r="CV65" s="234"/>
      <c r="CW65" s="234"/>
      <c r="CX65" s="294">
        <f t="shared" si="63"/>
        <v>0</v>
      </c>
      <c r="CY65" s="295"/>
      <c r="CZ65" s="234"/>
      <c r="DA65" s="234"/>
      <c r="DB65" s="294">
        <f t="shared" si="64"/>
        <v>0</v>
      </c>
      <c r="DC65" s="295"/>
      <c r="DD65" s="298"/>
      <c r="DE65" s="298"/>
      <c r="DF65" s="298">
        <f t="shared" si="65"/>
        <v>0</v>
      </c>
      <c r="DG65" s="298"/>
      <c r="DH65" s="298"/>
      <c r="DI65" s="298"/>
      <c r="DJ65" s="298">
        <f t="shared" si="66"/>
        <v>0</v>
      </c>
      <c r="DK65" s="298"/>
    </row>
    <row r="66" spans="1:115" ht="14.25" hidden="1" customHeight="1">
      <c r="A66" s="253"/>
      <c r="B66" s="289"/>
      <c r="C66" s="253" t="s">
        <v>354</v>
      </c>
      <c r="D66" s="254"/>
      <c r="E66" s="306"/>
      <c r="F66" s="288">
        <f t="shared" si="38"/>
        <v>0</v>
      </c>
      <c r="G66" s="296">
        <f t="shared" si="39"/>
        <v>0</v>
      </c>
      <c r="H66" s="296" t="e">
        <f t="shared" si="69"/>
        <v>#DIV/0!</v>
      </c>
      <c r="I66" s="237"/>
      <c r="J66" s="237"/>
      <c r="K66" s="297">
        <f t="shared" si="10"/>
        <v>0</v>
      </c>
      <c r="L66" s="297"/>
      <c r="M66" s="237"/>
      <c r="N66" s="237"/>
      <c r="O66" s="297">
        <f t="shared" si="41"/>
        <v>0</v>
      </c>
      <c r="P66" s="297"/>
      <c r="Q66" s="237"/>
      <c r="R66" s="237"/>
      <c r="S66" s="297">
        <f t="shared" si="42"/>
        <v>0</v>
      </c>
      <c r="T66" s="297"/>
      <c r="U66" s="237"/>
      <c r="V66" s="237"/>
      <c r="W66" s="297">
        <f t="shared" si="43"/>
        <v>0</v>
      </c>
      <c r="X66" s="297"/>
      <c r="Y66" s="237">
        <f t="shared" si="67"/>
        <v>0</v>
      </c>
      <c r="Z66" s="237">
        <f t="shared" si="67"/>
        <v>0</v>
      </c>
      <c r="AA66" s="297">
        <f t="shared" si="44"/>
        <v>0</v>
      </c>
      <c r="AB66" s="297"/>
      <c r="AC66" s="237"/>
      <c r="AD66" s="237"/>
      <c r="AE66" s="297">
        <f t="shared" si="45"/>
        <v>0</v>
      </c>
      <c r="AF66" s="297"/>
      <c r="AG66" s="237"/>
      <c r="AH66" s="237"/>
      <c r="AI66" s="297">
        <f t="shared" si="46"/>
        <v>0</v>
      </c>
      <c r="AJ66" s="237"/>
      <c r="AK66" s="237"/>
      <c r="AL66" s="297">
        <f t="shared" si="47"/>
        <v>0</v>
      </c>
      <c r="AM66" s="297"/>
      <c r="AN66" s="237"/>
      <c r="AO66" s="237"/>
      <c r="AP66" s="297">
        <f t="shared" si="48"/>
        <v>0</v>
      </c>
      <c r="AQ66" s="297"/>
      <c r="AR66" s="297"/>
      <c r="AS66" s="297"/>
      <c r="AT66" s="297">
        <f t="shared" si="49"/>
        <v>0</v>
      </c>
      <c r="AU66" s="297"/>
      <c r="AV66" s="237"/>
      <c r="AW66" s="237"/>
      <c r="AX66" s="297">
        <f t="shared" si="50"/>
        <v>0</v>
      </c>
      <c r="AY66" s="297"/>
      <c r="AZ66" s="237"/>
      <c r="BA66" s="237"/>
      <c r="BB66" s="297">
        <f t="shared" si="51"/>
        <v>0</v>
      </c>
      <c r="BC66" s="297"/>
      <c r="BD66" s="237"/>
      <c r="BE66" s="237"/>
      <c r="BF66" s="297">
        <f t="shared" si="52"/>
        <v>0</v>
      </c>
      <c r="BG66" s="297"/>
      <c r="BH66" s="237"/>
      <c r="BI66" s="237"/>
      <c r="BJ66" s="297">
        <f t="shared" si="53"/>
        <v>0</v>
      </c>
      <c r="BK66" s="297"/>
      <c r="BL66" s="237"/>
      <c r="BM66" s="237"/>
      <c r="BN66" s="297">
        <f t="shared" si="54"/>
        <v>0</v>
      </c>
      <c r="BO66" s="297"/>
      <c r="BP66" s="237"/>
      <c r="BQ66" s="237"/>
      <c r="BR66" s="297">
        <f t="shared" si="55"/>
        <v>0</v>
      </c>
      <c r="BS66" s="297"/>
      <c r="BT66" s="237"/>
      <c r="BU66" s="237"/>
      <c r="BV66" s="297">
        <f t="shared" si="56"/>
        <v>0</v>
      </c>
      <c r="BW66" s="297"/>
      <c r="BX66" s="237"/>
      <c r="BY66" s="237"/>
      <c r="BZ66" s="297">
        <f t="shared" si="57"/>
        <v>0</v>
      </c>
      <c r="CA66" s="297"/>
      <c r="CB66" s="237"/>
      <c r="CC66" s="237"/>
      <c r="CD66" s="297">
        <f t="shared" si="58"/>
        <v>0</v>
      </c>
      <c r="CE66" s="297"/>
      <c r="CF66" s="237"/>
      <c r="CG66" s="237"/>
      <c r="CH66" s="297">
        <f t="shared" si="59"/>
        <v>0</v>
      </c>
      <c r="CI66" s="297"/>
      <c r="CJ66" s="237"/>
      <c r="CK66" s="237"/>
      <c r="CL66" s="297">
        <f t="shared" si="60"/>
        <v>0</v>
      </c>
      <c r="CM66" s="285"/>
      <c r="CN66" s="298"/>
      <c r="CO66" s="298"/>
      <c r="CP66" s="298">
        <f t="shared" si="61"/>
        <v>0</v>
      </c>
      <c r="CQ66" s="298"/>
      <c r="CR66" s="293"/>
      <c r="CS66" s="293"/>
      <c r="CT66" s="294">
        <f t="shared" si="62"/>
        <v>0</v>
      </c>
      <c r="CU66" s="295"/>
      <c r="CV66" s="234"/>
      <c r="CW66" s="234"/>
      <c r="CX66" s="294">
        <f t="shared" si="63"/>
        <v>0</v>
      </c>
      <c r="CY66" s="295"/>
      <c r="CZ66" s="234"/>
      <c r="DA66" s="234"/>
      <c r="DB66" s="294">
        <f t="shared" si="64"/>
        <v>0</v>
      </c>
      <c r="DC66" s="295"/>
      <c r="DD66" s="298"/>
      <c r="DE66" s="298"/>
      <c r="DF66" s="298">
        <f t="shared" si="65"/>
        <v>0</v>
      </c>
      <c r="DG66" s="298"/>
      <c r="DH66" s="298"/>
      <c r="DI66" s="298"/>
      <c r="DJ66" s="298">
        <f t="shared" si="66"/>
        <v>0</v>
      </c>
      <c r="DK66" s="298"/>
    </row>
    <row r="67" spans="1:115" ht="15.75" customHeight="1">
      <c r="A67" s="253"/>
      <c r="B67" s="289">
        <v>1718002447</v>
      </c>
      <c r="C67" s="253" t="s">
        <v>355</v>
      </c>
      <c r="D67" s="237">
        <v>262.89999999999998</v>
      </c>
      <c r="E67" s="306">
        <v>262.89999999999998</v>
      </c>
      <c r="F67" s="236">
        <f t="shared" si="38"/>
        <v>102.26094000000001</v>
      </c>
      <c r="G67" s="296">
        <f t="shared" si="39"/>
        <v>-160.63905999999997</v>
      </c>
      <c r="H67" s="296">
        <f t="shared" si="69"/>
        <v>0.38897276531000385</v>
      </c>
      <c r="I67" s="236">
        <v>42.692</v>
      </c>
      <c r="J67" s="236">
        <v>57.472999999999999</v>
      </c>
      <c r="K67" s="297">
        <f t="shared" si="10"/>
        <v>14.780999999999999</v>
      </c>
      <c r="L67" s="297"/>
      <c r="M67" s="237"/>
      <c r="N67" s="237"/>
      <c r="O67" s="297">
        <f t="shared" si="41"/>
        <v>0</v>
      </c>
      <c r="P67" s="297"/>
      <c r="Q67" s="237"/>
      <c r="R67" s="237"/>
      <c r="S67" s="297">
        <f t="shared" si="42"/>
        <v>0</v>
      </c>
      <c r="T67" s="297"/>
      <c r="U67" s="237"/>
      <c r="V67" s="237"/>
      <c r="W67" s="297">
        <f t="shared" si="43"/>
        <v>0</v>
      </c>
      <c r="X67" s="297"/>
      <c r="Y67" s="237">
        <f t="shared" si="67"/>
        <v>0</v>
      </c>
      <c r="Z67" s="237">
        <f t="shared" si="67"/>
        <v>0</v>
      </c>
      <c r="AA67" s="297">
        <f t="shared" si="44"/>
        <v>0</v>
      </c>
      <c r="AB67" s="297"/>
      <c r="AC67" s="237"/>
      <c r="AD67" s="237"/>
      <c r="AE67" s="297">
        <f t="shared" si="45"/>
        <v>0</v>
      </c>
      <c r="AF67" s="297"/>
      <c r="AG67" s="237"/>
      <c r="AH67" s="237"/>
      <c r="AI67" s="297">
        <f t="shared" si="46"/>
        <v>0</v>
      </c>
      <c r="AJ67" s="237"/>
      <c r="AK67" s="237"/>
      <c r="AL67" s="297">
        <f t="shared" si="47"/>
        <v>0</v>
      </c>
      <c r="AM67" s="297"/>
      <c r="AN67" s="237"/>
      <c r="AO67" s="237"/>
      <c r="AP67" s="297">
        <f t="shared" si="48"/>
        <v>0</v>
      </c>
      <c r="AQ67" s="297"/>
      <c r="AR67" s="297"/>
      <c r="AS67" s="297"/>
      <c r="AT67" s="297">
        <f t="shared" si="49"/>
        <v>0</v>
      </c>
      <c r="AU67" s="297"/>
      <c r="AV67" s="237"/>
      <c r="AW67" s="237"/>
      <c r="AX67" s="297">
        <f t="shared" si="50"/>
        <v>0</v>
      </c>
      <c r="AY67" s="297"/>
      <c r="AZ67" s="237"/>
      <c r="BA67" s="237"/>
      <c r="BB67" s="297">
        <f t="shared" si="51"/>
        <v>0</v>
      </c>
      <c r="BC67" s="297"/>
      <c r="BD67" s="237"/>
      <c r="BE67" s="237"/>
      <c r="BF67" s="297">
        <f t="shared" si="52"/>
        <v>0</v>
      </c>
      <c r="BG67" s="297"/>
      <c r="BH67" s="237"/>
      <c r="BI67" s="237"/>
      <c r="BJ67" s="297">
        <f t="shared" si="53"/>
        <v>0</v>
      </c>
      <c r="BK67" s="297"/>
      <c r="BL67" s="237">
        <v>3.456</v>
      </c>
      <c r="BM67" s="237">
        <v>3.456</v>
      </c>
      <c r="BN67" s="297">
        <f t="shared" si="54"/>
        <v>0</v>
      </c>
      <c r="BO67" s="297"/>
      <c r="BP67" s="237"/>
      <c r="BQ67" s="237"/>
      <c r="BR67" s="297">
        <f t="shared" si="55"/>
        <v>0</v>
      </c>
      <c r="BS67" s="297"/>
      <c r="BT67" s="237"/>
      <c r="BU67" s="237"/>
      <c r="BV67" s="297">
        <f t="shared" si="56"/>
        <v>0</v>
      </c>
      <c r="BW67" s="297"/>
      <c r="BX67" s="237"/>
      <c r="BY67" s="237"/>
      <c r="BZ67" s="297">
        <f t="shared" si="57"/>
        <v>0</v>
      </c>
      <c r="CA67" s="297"/>
      <c r="CB67" s="237"/>
      <c r="CC67" s="237"/>
      <c r="CD67" s="297">
        <f t="shared" si="58"/>
        <v>0</v>
      </c>
      <c r="CE67" s="297"/>
      <c r="CF67" s="237"/>
      <c r="CG67" s="237"/>
      <c r="CH67" s="297">
        <f t="shared" si="59"/>
        <v>0</v>
      </c>
      <c r="CI67" s="297"/>
      <c r="CJ67" s="237"/>
      <c r="CK67" s="237"/>
      <c r="CL67" s="297">
        <f t="shared" si="60"/>
        <v>0</v>
      </c>
      <c r="CM67" s="285"/>
      <c r="CN67" s="298"/>
      <c r="CO67" s="298"/>
      <c r="CP67" s="298">
        <f t="shared" si="61"/>
        <v>0</v>
      </c>
      <c r="CQ67" s="298"/>
      <c r="CR67" s="293"/>
      <c r="CS67" s="293"/>
      <c r="CT67" s="294">
        <f t="shared" si="62"/>
        <v>0</v>
      </c>
      <c r="CU67" s="295"/>
      <c r="CV67" s="234"/>
      <c r="CW67" s="234"/>
      <c r="CX67" s="294">
        <f t="shared" si="63"/>
        <v>0</v>
      </c>
      <c r="CY67" s="295"/>
      <c r="CZ67" s="234"/>
      <c r="DA67" s="234"/>
      <c r="DB67" s="294">
        <f t="shared" si="64"/>
        <v>0</v>
      </c>
      <c r="DC67" s="295"/>
      <c r="DD67" s="298"/>
      <c r="DE67" s="298"/>
      <c r="DF67" s="298">
        <f t="shared" si="65"/>
        <v>0</v>
      </c>
      <c r="DG67" s="298"/>
      <c r="DH67" s="298">
        <f>35.53324+12.70442+94.37828</f>
        <v>142.61593999999999</v>
      </c>
      <c r="DI67" s="298">
        <v>41.331940000000003</v>
      </c>
      <c r="DJ67" s="298">
        <f t="shared" si="66"/>
        <v>-101.28399999999999</v>
      </c>
      <c r="DK67" s="298"/>
    </row>
    <row r="68" spans="1:115">
      <c r="A68" s="253"/>
      <c r="B68" s="289">
        <v>1718002479</v>
      </c>
      <c r="C68" s="255" t="s">
        <v>446</v>
      </c>
      <c r="D68" s="256">
        <v>45.6</v>
      </c>
      <c r="E68" s="306">
        <v>45.6</v>
      </c>
      <c r="F68" s="236">
        <f t="shared" si="38"/>
        <v>0</v>
      </c>
      <c r="G68" s="296"/>
      <c r="H68" s="296">
        <v>0</v>
      </c>
      <c r="I68" s="237"/>
      <c r="J68" s="237"/>
      <c r="K68" s="297">
        <v>0</v>
      </c>
      <c r="L68" s="297"/>
      <c r="M68" s="237"/>
      <c r="N68" s="237"/>
      <c r="O68" s="297">
        <v>0</v>
      </c>
      <c r="P68" s="297"/>
      <c r="Q68" s="237"/>
      <c r="R68" s="237"/>
      <c r="S68" s="297">
        <v>0</v>
      </c>
      <c r="T68" s="297"/>
      <c r="U68" s="237"/>
      <c r="V68" s="237"/>
      <c r="W68" s="297">
        <v>0</v>
      </c>
      <c r="X68" s="297"/>
      <c r="Y68" s="237"/>
      <c r="Z68" s="237"/>
      <c r="AA68" s="297">
        <f t="shared" si="44"/>
        <v>0</v>
      </c>
      <c r="AB68" s="297"/>
      <c r="AC68" s="237"/>
      <c r="AD68" s="237"/>
      <c r="AE68" s="297">
        <f t="shared" si="45"/>
        <v>0</v>
      </c>
      <c r="AF68" s="297"/>
      <c r="AG68" s="237"/>
      <c r="AH68" s="237"/>
      <c r="AI68" s="297"/>
      <c r="AJ68" s="237"/>
      <c r="AK68" s="237"/>
      <c r="AL68" s="297">
        <v>0</v>
      </c>
      <c r="AM68" s="297"/>
      <c r="AN68" s="237"/>
      <c r="AO68" s="237"/>
      <c r="AP68" s="297">
        <v>0</v>
      </c>
      <c r="AQ68" s="297"/>
      <c r="AR68" s="297"/>
      <c r="AS68" s="297"/>
      <c r="AT68" s="297"/>
      <c r="AU68" s="297"/>
      <c r="AV68" s="237"/>
      <c r="AW68" s="237"/>
      <c r="AX68" s="297">
        <v>0</v>
      </c>
      <c r="AY68" s="297"/>
      <c r="AZ68" s="237"/>
      <c r="BA68" s="237"/>
      <c r="BB68" s="297">
        <v>0</v>
      </c>
      <c r="BC68" s="297"/>
      <c r="BD68" s="237"/>
      <c r="BE68" s="237"/>
      <c r="BF68" s="297">
        <v>0</v>
      </c>
      <c r="BG68" s="297"/>
      <c r="BH68" s="237"/>
      <c r="BI68" s="237"/>
      <c r="BJ68" s="297">
        <v>0</v>
      </c>
      <c r="BK68" s="297"/>
      <c r="BL68" s="236">
        <v>9.4090000000000007</v>
      </c>
      <c r="BM68" s="236"/>
      <c r="BN68" s="297">
        <f t="shared" si="54"/>
        <v>-9.4090000000000007</v>
      </c>
      <c r="BO68" s="297"/>
      <c r="BP68" s="237"/>
      <c r="BQ68" s="237"/>
      <c r="BR68" s="297">
        <f t="shared" si="55"/>
        <v>0</v>
      </c>
      <c r="BS68" s="297"/>
      <c r="BT68" s="237"/>
      <c r="BU68" s="237"/>
      <c r="BV68" s="297"/>
      <c r="BW68" s="297"/>
      <c r="BX68" s="237"/>
      <c r="BY68" s="237"/>
      <c r="BZ68" s="297">
        <v>0</v>
      </c>
      <c r="CA68" s="297"/>
      <c r="CB68" s="237"/>
      <c r="CC68" s="237"/>
      <c r="CD68" s="297"/>
      <c r="CE68" s="297"/>
      <c r="CF68" s="237"/>
      <c r="CG68" s="237"/>
      <c r="CH68" s="297">
        <v>0</v>
      </c>
      <c r="CI68" s="297"/>
      <c r="CJ68" s="237"/>
      <c r="CK68" s="237"/>
      <c r="CL68" s="297">
        <v>0</v>
      </c>
      <c r="CM68" s="285"/>
      <c r="CN68" s="298"/>
      <c r="CO68" s="298"/>
      <c r="CP68" s="298">
        <v>0</v>
      </c>
      <c r="CQ68" s="298"/>
      <c r="CR68" s="293"/>
      <c r="CS68" s="293"/>
      <c r="CT68" s="294"/>
      <c r="CU68" s="295"/>
      <c r="CV68" s="234"/>
      <c r="CW68" s="234"/>
      <c r="CX68" s="294"/>
      <c r="CY68" s="295"/>
      <c r="CZ68" s="234"/>
      <c r="DA68" s="234"/>
      <c r="DB68" s="294">
        <v>0</v>
      </c>
      <c r="DC68" s="295"/>
      <c r="DD68" s="298"/>
      <c r="DE68" s="298"/>
      <c r="DF68" s="298">
        <v>0</v>
      </c>
      <c r="DG68" s="298"/>
      <c r="DH68" s="298">
        <v>5.7150299999999996</v>
      </c>
      <c r="DI68" s="298"/>
      <c r="DJ68" s="298">
        <v>0</v>
      </c>
      <c r="DK68" s="298"/>
    </row>
    <row r="69" spans="1:115" ht="15.75" customHeight="1">
      <c r="A69" s="253"/>
      <c r="B69" s="289">
        <v>1718002091</v>
      </c>
      <c r="C69" s="253" t="s">
        <v>356</v>
      </c>
      <c r="D69" s="254">
        <v>22.8</v>
      </c>
      <c r="E69" s="306">
        <v>22.8</v>
      </c>
      <c r="F69" s="236">
        <f t="shared" si="38"/>
        <v>33.809760000000004</v>
      </c>
      <c r="G69" s="296">
        <f t="shared" si="39"/>
        <v>11.009760000000004</v>
      </c>
      <c r="H69" s="296">
        <f t="shared" si="69"/>
        <v>1.482884210526316</v>
      </c>
      <c r="I69" s="236">
        <v>36.113999999999997</v>
      </c>
      <c r="J69" s="236">
        <v>15.24536</v>
      </c>
      <c r="K69" s="297">
        <f t="shared" si="10"/>
        <v>-20.868639999999999</v>
      </c>
      <c r="L69" s="297"/>
      <c r="M69" s="237"/>
      <c r="N69" s="237"/>
      <c r="O69" s="297">
        <f t="shared" si="41"/>
        <v>0</v>
      </c>
      <c r="P69" s="297"/>
      <c r="Q69" s="237"/>
      <c r="R69" s="237"/>
      <c r="S69" s="297">
        <f t="shared" si="42"/>
        <v>0</v>
      </c>
      <c r="T69" s="297"/>
      <c r="U69" s="237"/>
      <c r="V69" s="237"/>
      <c r="W69" s="297">
        <f t="shared" si="43"/>
        <v>0</v>
      </c>
      <c r="X69" s="297"/>
      <c r="Y69" s="237">
        <f t="shared" si="67"/>
        <v>0</v>
      </c>
      <c r="Z69" s="237">
        <f t="shared" si="67"/>
        <v>0</v>
      </c>
      <c r="AA69" s="297">
        <f t="shared" si="44"/>
        <v>0</v>
      </c>
      <c r="AB69" s="297"/>
      <c r="AC69" s="237"/>
      <c r="AD69" s="237"/>
      <c r="AE69" s="297">
        <f t="shared" si="45"/>
        <v>0</v>
      </c>
      <c r="AF69" s="297"/>
      <c r="AG69" s="237"/>
      <c r="AH69" s="237"/>
      <c r="AI69" s="297">
        <f t="shared" si="46"/>
        <v>0</v>
      </c>
      <c r="AJ69" s="237"/>
      <c r="AK69" s="237"/>
      <c r="AL69" s="297">
        <f t="shared" si="47"/>
        <v>0</v>
      </c>
      <c r="AM69" s="297"/>
      <c r="AN69" s="237"/>
      <c r="AO69" s="237"/>
      <c r="AP69" s="297">
        <f t="shared" si="48"/>
        <v>0</v>
      </c>
      <c r="AQ69" s="297"/>
      <c r="AR69" s="297"/>
      <c r="AS69" s="297"/>
      <c r="AT69" s="297">
        <f t="shared" si="49"/>
        <v>0</v>
      </c>
      <c r="AU69" s="297"/>
      <c r="AV69" s="237"/>
      <c r="AW69" s="237"/>
      <c r="AX69" s="297">
        <f t="shared" si="50"/>
        <v>0</v>
      </c>
      <c r="AY69" s="297"/>
      <c r="AZ69" s="237"/>
      <c r="BA69" s="237"/>
      <c r="BB69" s="297">
        <f t="shared" si="51"/>
        <v>0</v>
      </c>
      <c r="BC69" s="297"/>
      <c r="BD69" s="237"/>
      <c r="BE69" s="237"/>
      <c r="BF69" s="297">
        <f t="shared" si="52"/>
        <v>0</v>
      </c>
      <c r="BG69" s="297"/>
      <c r="BH69" s="237"/>
      <c r="BI69" s="237"/>
      <c r="BJ69" s="297">
        <f t="shared" si="53"/>
        <v>0</v>
      </c>
      <c r="BK69" s="297"/>
      <c r="BL69" s="236">
        <v>24.48</v>
      </c>
      <c r="BM69" s="236">
        <v>14.647600000000001</v>
      </c>
      <c r="BN69" s="297">
        <f>BM69-BL69</f>
        <v>-9.8323999999999998</v>
      </c>
      <c r="BO69" s="297"/>
      <c r="BP69" s="237"/>
      <c r="BQ69" s="237"/>
      <c r="BR69" s="297">
        <f t="shared" si="55"/>
        <v>0</v>
      </c>
      <c r="BS69" s="297"/>
      <c r="BT69" s="237"/>
      <c r="BU69" s="237"/>
      <c r="BV69" s="297">
        <f t="shared" si="56"/>
        <v>0</v>
      </c>
      <c r="BW69" s="297"/>
      <c r="BX69" s="237"/>
      <c r="BY69" s="237"/>
      <c r="BZ69" s="297">
        <f t="shared" si="57"/>
        <v>0</v>
      </c>
      <c r="CA69" s="297"/>
      <c r="CB69" s="237"/>
      <c r="CC69" s="237"/>
      <c r="CD69" s="297">
        <f t="shared" si="58"/>
        <v>0</v>
      </c>
      <c r="CE69" s="297"/>
      <c r="CF69" s="237"/>
      <c r="CG69" s="237"/>
      <c r="CH69" s="297">
        <f t="shared" si="59"/>
        <v>0</v>
      </c>
      <c r="CI69" s="297"/>
      <c r="CJ69" s="237"/>
      <c r="CK69" s="237"/>
      <c r="CL69" s="297">
        <f t="shared" si="60"/>
        <v>0</v>
      </c>
      <c r="CM69" s="285"/>
      <c r="CN69" s="298"/>
      <c r="CO69" s="298"/>
      <c r="CP69" s="298">
        <f t="shared" si="61"/>
        <v>0</v>
      </c>
      <c r="CQ69" s="298"/>
      <c r="CR69" s="293"/>
      <c r="CS69" s="293"/>
      <c r="CT69" s="294">
        <f t="shared" si="62"/>
        <v>0</v>
      </c>
      <c r="CU69" s="295"/>
      <c r="CV69" s="234"/>
      <c r="CW69" s="234"/>
      <c r="CX69" s="294">
        <f t="shared" si="63"/>
        <v>0</v>
      </c>
      <c r="CY69" s="295"/>
      <c r="CZ69" s="234"/>
      <c r="DA69" s="234"/>
      <c r="DB69" s="294">
        <f t="shared" si="64"/>
        <v>0</v>
      </c>
      <c r="DC69" s="295"/>
      <c r="DD69" s="298"/>
      <c r="DE69" s="298"/>
      <c r="DF69" s="298">
        <f t="shared" ref="DF69" si="70">DE69-DD69</f>
        <v>0</v>
      </c>
      <c r="DG69" s="298"/>
      <c r="DH69" s="298">
        <f>99.7108+20.74311</f>
        <v>120.45391000000001</v>
      </c>
      <c r="DI69" s="298">
        <v>3.9167999999999998</v>
      </c>
      <c r="DJ69" s="298">
        <f t="shared" ref="DJ69" si="71">DI69-DH69</f>
        <v>-116.53711000000001</v>
      </c>
      <c r="DK69" s="298"/>
    </row>
    <row r="70" spans="1:115" ht="13.5" hidden="1" customHeight="1">
      <c r="A70" s="253"/>
      <c r="B70" s="289"/>
      <c r="C70" s="255" t="s">
        <v>447</v>
      </c>
      <c r="D70" s="256"/>
      <c r="E70" s="306">
        <v>0</v>
      </c>
      <c r="F70" s="236">
        <f t="shared" si="38"/>
        <v>0</v>
      </c>
      <c r="G70" s="296">
        <f>F70-E70</f>
        <v>0</v>
      </c>
      <c r="H70" s="296">
        <v>0</v>
      </c>
      <c r="I70" s="236"/>
      <c r="J70" s="236"/>
      <c r="K70" s="297">
        <f>J70-I70</f>
        <v>0</v>
      </c>
      <c r="L70" s="297"/>
      <c r="M70" s="237"/>
      <c r="N70" s="237"/>
      <c r="O70" s="297">
        <f>N70-M70</f>
        <v>0</v>
      </c>
      <c r="P70" s="297"/>
      <c r="Q70" s="237"/>
      <c r="R70" s="237"/>
      <c r="S70" s="297">
        <f>R70-Q70</f>
        <v>0</v>
      </c>
      <c r="T70" s="297"/>
      <c r="U70" s="237"/>
      <c r="V70" s="237"/>
      <c r="W70" s="297">
        <f>V70-U70</f>
        <v>0</v>
      </c>
      <c r="X70" s="297"/>
      <c r="Y70" s="237">
        <f>AC70</f>
        <v>0</v>
      </c>
      <c r="Z70" s="237">
        <f>AD70</f>
        <v>0</v>
      </c>
      <c r="AA70" s="297">
        <f>Z70-Y70</f>
        <v>0</v>
      </c>
      <c r="AB70" s="297"/>
      <c r="AC70" s="237"/>
      <c r="AD70" s="237"/>
      <c r="AE70" s="297">
        <f>AD70-AC70</f>
        <v>0</v>
      </c>
      <c r="AF70" s="297"/>
      <c r="AG70" s="237"/>
      <c r="AH70" s="237"/>
      <c r="AI70" s="297">
        <f>AH70-AG70</f>
        <v>0</v>
      </c>
      <c r="AJ70" s="237"/>
      <c r="AK70" s="237"/>
      <c r="AL70" s="297">
        <f>AK70-AJ70</f>
        <v>0</v>
      </c>
      <c r="AM70" s="297"/>
      <c r="AN70" s="237"/>
      <c r="AO70" s="237"/>
      <c r="AP70" s="297">
        <f>AO70-AN70</f>
        <v>0</v>
      </c>
      <c r="AQ70" s="297"/>
      <c r="AR70" s="297"/>
      <c r="AS70" s="297"/>
      <c r="AT70" s="297">
        <f>AS70-AR70</f>
        <v>0</v>
      </c>
      <c r="AU70" s="297"/>
      <c r="AV70" s="237"/>
      <c r="AW70" s="237"/>
      <c r="AX70" s="297">
        <f>AW70-AV70</f>
        <v>0</v>
      </c>
      <c r="AY70" s="297"/>
      <c r="AZ70" s="237"/>
      <c r="BA70" s="237"/>
      <c r="BB70" s="297">
        <f>BA70-AZ70</f>
        <v>0</v>
      </c>
      <c r="BC70" s="297"/>
      <c r="BD70" s="237"/>
      <c r="BE70" s="237"/>
      <c r="BF70" s="297">
        <f>BE70-BD70</f>
        <v>0</v>
      </c>
      <c r="BG70" s="297"/>
      <c r="BH70" s="237"/>
      <c r="BI70" s="237"/>
      <c r="BJ70" s="297">
        <f>BI70-BH70</f>
        <v>0</v>
      </c>
      <c r="BK70" s="297"/>
      <c r="BL70" s="236"/>
      <c r="BM70" s="236"/>
      <c r="BN70" s="297">
        <f>BM70-BL70</f>
        <v>0</v>
      </c>
      <c r="BO70" s="297"/>
      <c r="BP70" s="237"/>
      <c r="BQ70" s="237"/>
      <c r="BR70" s="297">
        <f>BQ70-BP70</f>
        <v>0</v>
      </c>
      <c r="BS70" s="297"/>
      <c r="BT70" s="237"/>
      <c r="BU70" s="237"/>
      <c r="BV70" s="297">
        <f>BU70-BT70</f>
        <v>0</v>
      </c>
      <c r="BW70" s="297"/>
      <c r="BX70" s="237"/>
      <c r="BY70" s="237"/>
      <c r="BZ70" s="297">
        <f>BY70-BX70</f>
        <v>0</v>
      </c>
      <c r="CA70" s="297"/>
      <c r="CB70" s="237"/>
      <c r="CC70" s="237"/>
      <c r="CD70" s="297">
        <f>CC70-CB70</f>
        <v>0</v>
      </c>
      <c r="CE70" s="297"/>
      <c r="CF70" s="237"/>
      <c r="CG70" s="237"/>
      <c r="CH70" s="297">
        <f>CG70-CF70</f>
        <v>0</v>
      </c>
      <c r="CI70" s="297"/>
      <c r="CJ70" s="237"/>
      <c r="CK70" s="237"/>
      <c r="CL70" s="297">
        <f>CK70-CJ70</f>
        <v>0</v>
      </c>
      <c r="CM70" s="285"/>
      <c r="CN70" s="298"/>
      <c r="CO70" s="298"/>
      <c r="CP70" s="298">
        <f>CO70-CN70</f>
        <v>0</v>
      </c>
      <c r="CQ70" s="298"/>
      <c r="CR70" s="293"/>
      <c r="CS70" s="293"/>
      <c r="CT70" s="294">
        <f>CS70-CR70</f>
        <v>0</v>
      </c>
      <c r="CU70" s="295"/>
      <c r="CV70" s="234"/>
      <c r="CW70" s="234"/>
      <c r="CX70" s="294">
        <f>CW70-CV70</f>
        <v>0</v>
      </c>
      <c r="CY70" s="295"/>
      <c r="CZ70" s="234"/>
      <c r="DA70" s="234"/>
      <c r="DB70" s="294">
        <f>DA70-CZ70</f>
        <v>0</v>
      </c>
      <c r="DC70" s="295"/>
      <c r="DD70" s="298"/>
      <c r="DE70" s="298"/>
      <c r="DF70" s="298">
        <f>DE70-DD70</f>
        <v>0</v>
      </c>
      <c r="DG70" s="298"/>
      <c r="DH70" s="298"/>
      <c r="DI70" s="298"/>
      <c r="DJ70" s="298">
        <f>DI70-DH70</f>
        <v>0</v>
      </c>
      <c r="DK70" s="298"/>
    </row>
    <row r="71" spans="1:115" ht="13.5" hidden="1" customHeight="1">
      <c r="A71" s="253"/>
      <c r="B71" s="289"/>
      <c r="C71" s="255" t="s">
        <v>357</v>
      </c>
      <c r="D71" s="256"/>
      <c r="E71" s="306">
        <v>0</v>
      </c>
      <c r="F71" s="236">
        <f t="shared" si="38"/>
        <v>0</v>
      </c>
      <c r="G71" s="296">
        <f t="shared" si="39"/>
        <v>0</v>
      </c>
      <c r="H71" s="296">
        <v>0</v>
      </c>
      <c r="I71" s="236"/>
      <c r="J71" s="236"/>
      <c r="K71" s="297">
        <f t="shared" si="10"/>
        <v>0</v>
      </c>
      <c r="L71" s="297"/>
      <c r="M71" s="237"/>
      <c r="N71" s="237"/>
      <c r="O71" s="297">
        <f t="shared" si="41"/>
        <v>0</v>
      </c>
      <c r="P71" s="297"/>
      <c r="Q71" s="237"/>
      <c r="R71" s="237"/>
      <c r="S71" s="297">
        <f t="shared" si="42"/>
        <v>0</v>
      </c>
      <c r="T71" s="297"/>
      <c r="U71" s="237"/>
      <c r="V71" s="237"/>
      <c r="W71" s="297">
        <f t="shared" si="43"/>
        <v>0</v>
      </c>
      <c r="X71" s="297"/>
      <c r="Y71" s="237">
        <f t="shared" si="67"/>
        <v>0</v>
      </c>
      <c r="Z71" s="237">
        <f t="shared" si="67"/>
        <v>0</v>
      </c>
      <c r="AA71" s="297">
        <f t="shared" si="44"/>
        <v>0</v>
      </c>
      <c r="AB71" s="297"/>
      <c r="AC71" s="237"/>
      <c r="AD71" s="237"/>
      <c r="AE71" s="297">
        <f t="shared" si="45"/>
        <v>0</v>
      </c>
      <c r="AF71" s="297"/>
      <c r="AG71" s="237"/>
      <c r="AH71" s="237"/>
      <c r="AI71" s="297">
        <f t="shared" si="46"/>
        <v>0</v>
      </c>
      <c r="AJ71" s="237"/>
      <c r="AK71" s="237"/>
      <c r="AL71" s="297">
        <f>AK71-AJ71</f>
        <v>0</v>
      </c>
      <c r="AM71" s="297"/>
      <c r="AN71" s="237"/>
      <c r="AO71" s="237"/>
      <c r="AP71" s="297">
        <f>AO71-AN71</f>
        <v>0</v>
      </c>
      <c r="AQ71" s="297"/>
      <c r="AR71" s="297"/>
      <c r="AS71" s="297"/>
      <c r="AT71" s="297">
        <f t="shared" si="49"/>
        <v>0</v>
      </c>
      <c r="AU71" s="297"/>
      <c r="AV71" s="237"/>
      <c r="AW71" s="237"/>
      <c r="AX71" s="297">
        <f>AW71-AV71</f>
        <v>0</v>
      </c>
      <c r="AY71" s="297"/>
      <c r="AZ71" s="237"/>
      <c r="BA71" s="237"/>
      <c r="BB71" s="297">
        <f t="shared" si="51"/>
        <v>0</v>
      </c>
      <c r="BC71" s="297"/>
      <c r="BD71" s="237"/>
      <c r="BE71" s="237"/>
      <c r="BF71" s="297">
        <f t="shared" si="52"/>
        <v>0</v>
      </c>
      <c r="BG71" s="297"/>
      <c r="BH71" s="237"/>
      <c r="BI71" s="237"/>
      <c r="BJ71" s="297">
        <f t="shared" si="53"/>
        <v>0</v>
      </c>
      <c r="BK71" s="297"/>
      <c r="BL71" s="236"/>
      <c r="BM71" s="236"/>
      <c r="BN71" s="297">
        <f t="shared" si="54"/>
        <v>0</v>
      </c>
      <c r="BO71" s="297"/>
      <c r="BP71" s="237"/>
      <c r="BQ71" s="237"/>
      <c r="BR71" s="297">
        <f t="shared" si="55"/>
        <v>0</v>
      </c>
      <c r="BS71" s="297"/>
      <c r="BT71" s="237"/>
      <c r="BU71" s="237"/>
      <c r="BV71" s="297">
        <f t="shared" si="56"/>
        <v>0</v>
      </c>
      <c r="BW71" s="297"/>
      <c r="BX71" s="237"/>
      <c r="BY71" s="237"/>
      <c r="BZ71" s="297">
        <f t="shared" si="57"/>
        <v>0</v>
      </c>
      <c r="CA71" s="297"/>
      <c r="CB71" s="237"/>
      <c r="CC71" s="237"/>
      <c r="CD71" s="297">
        <f t="shared" si="58"/>
        <v>0</v>
      </c>
      <c r="CE71" s="297"/>
      <c r="CF71" s="237"/>
      <c r="CG71" s="237"/>
      <c r="CH71" s="297">
        <f t="shared" si="59"/>
        <v>0</v>
      </c>
      <c r="CI71" s="297"/>
      <c r="CJ71" s="237"/>
      <c r="CK71" s="237"/>
      <c r="CL71" s="297">
        <f t="shared" si="60"/>
        <v>0</v>
      </c>
      <c r="CM71" s="285">
        <v>0</v>
      </c>
      <c r="CN71" s="298"/>
      <c r="CO71" s="298"/>
      <c r="CP71" s="298">
        <f t="shared" si="61"/>
        <v>0</v>
      </c>
      <c r="CQ71" s="298"/>
      <c r="CR71" s="293"/>
      <c r="CS71" s="293"/>
      <c r="CT71" s="294">
        <f t="shared" si="62"/>
        <v>0</v>
      </c>
      <c r="CU71" s="295"/>
      <c r="CV71" s="234"/>
      <c r="CW71" s="234"/>
      <c r="CX71" s="294">
        <f t="shared" si="63"/>
        <v>0</v>
      </c>
      <c r="CY71" s="295"/>
      <c r="CZ71" s="234"/>
      <c r="DA71" s="234"/>
      <c r="DB71" s="294">
        <f t="shared" si="64"/>
        <v>0</v>
      </c>
      <c r="DC71" s="295"/>
      <c r="DD71" s="298"/>
      <c r="DE71" s="298"/>
      <c r="DF71" s="298">
        <f t="shared" ref="DF71" si="72">DE71-DD71</f>
        <v>0</v>
      </c>
      <c r="DG71" s="298"/>
      <c r="DH71" s="298"/>
      <c r="DI71" s="298"/>
      <c r="DJ71" s="298">
        <f t="shared" ref="DJ71" si="73">DI71-DH71</f>
        <v>0</v>
      </c>
      <c r="DK71" s="298"/>
    </row>
    <row r="72" spans="1:115" ht="13.5" customHeight="1">
      <c r="A72" s="253"/>
      <c r="B72" s="289">
        <v>1718001877</v>
      </c>
      <c r="C72" s="255" t="s">
        <v>448</v>
      </c>
      <c r="D72" s="256">
        <v>42.9</v>
      </c>
      <c r="E72" s="306">
        <v>42.9</v>
      </c>
      <c r="F72" s="236">
        <f t="shared" si="38"/>
        <v>0</v>
      </c>
      <c r="G72" s="296">
        <f>F72-E72</f>
        <v>-42.9</v>
      </c>
      <c r="H72" s="296">
        <f>F72/E72</f>
        <v>0</v>
      </c>
      <c r="I72" s="236"/>
      <c r="J72" s="236"/>
      <c r="K72" s="297">
        <f>J72-I72</f>
        <v>0</v>
      </c>
      <c r="L72" s="297"/>
      <c r="M72" s="237"/>
      <c r="N72" s="237"/>
      <c r="O72" s="297"/>
      <c r="P72" s="297"/>
      <c r="Q72" s="237"/>
      <c r="R72" s="237"/>
      <c r="S72" s="297"/>
      <c r="T72" s="297"/>
      <c r="U72" s="237"/>
      <c r="V72" s="237"/>
      <c r="W72" s="297"/>
      <c r="X72" s="297"/>
      <c r="Y72" s="237">
        <f>AC72</f>
        <v>0</v>
      </c>
      <c r="Z72" s="237">
        <f>AD72</f>
        <v>0</v>
      </c>
      <c r="AA72" s="297">
        <f>Z72-Y72</f>
        <v>0</v>
      </c>
      <c r="AB72" s="297"/>
      <c r="AC72" s="237"/>
      <c r="AD72" s="237"/>
      <c r="AE72" s="297">
        <f>AD72-AC72</f>
        <v>0</v>
      </c>
      <c r="AF72" s="297"/>
      <c r="AG72" s="237"/>
      <c r="AH72" s="237"/>
      <c r="AI72" s="297"/>
      <c r="AJ72" s="237"/>
      <c r="AK72" s="237"/>
      <c r="AL72" s="297">
        <f>AK72-AJ72</f>
        <v>0</v>
      </c>
      <c r="AM72" s="297"/>
      <c r="AN72" s="237"/>
      <c r="AO72" s="237"/>
      <c r="AP72" s="297">
        <f>AO72-AN72</f>
        <v>0</v>
      </c>
      <c r="AQ72" s="297"/>
      <c r="AR72" s="297"/>
      <c r="AS72" s="297"/>
      <c r="AT72" s="297"/>
      <c r="AU72" s="297"/>
      <c r="AV72" s="237"/>
      <c r="AW72" s="237"/>
      <c r="AX72" s="297">
        <f>AW72-AV72</f>
        <v>0</v>
      </c>
      <c r="AY72" s="297"/>
      <c r="AZ72" s="237"/>
      <c r="BA72" s="237"/>
      <c r="BB72" s="297"/>
      <c r="BC72" s="297"/>
      <c r="BD72" s="237"/>
      <c r="BE72" s="237"/>
      <c r="BF72" s="297"/>
      <c r="BG72" s="297"/>
      <c r="BH72" s="237"/>
      <c r="BI72" s="237"/>
      <c r="BJ72" s="297"/>
      <c r="BK72" s="297"/>
      <c r="BL72" s="236">
        <v>5.7290000000000001</v>
      </c>
      <c r="BM72" s="236"/>
      <c r="BN72" s="297">
        <f>BM72-BL72</f>
        <v>-5.7290000000000001</v>
      </c>
      <c r="BO72" s="297"/>
      <c r="BP72" s="237"/>
      <c r="BQ72" s="237"/>
      <c r="BR72" s="297">
        <f>BQ72-BP72</f>
        <v>0</v>
      </c>
      <c r="BS72" s="297"/>
      <c r="BT72" s="237"/>
      <c r="BU72" s="237"/>
      <c r="BV72" s="297"/>
      <c r="BW72" s="297"/>
      <c r="BX72" s="237"/>
      <c r="BY72" s="237"/>
      <c r="BZ72" s="297"/>
      <c r="CA72" s="297"/>
      <c r="CB72" s="237"/>
      <c r="CC72" s="237"/>
      <c r="CD72" s="297"/>
      <c r="CE72" s="297"/>
      <c r="CF72" s="237"/>
      <c r="CG72" s="237"/>
      <c r="CH72" s="297"/>
      <c r="CI72" s="297"/>
      <c r="CJ72" s="237"/>
      <c r="CK72" s="237"/>
      <c r="CL72" s="297"/>
      <c r="CM72" s="285"/>
      <c r="CN72" s="298"/>
      <c r="CO72" s="298"/>
      <c r="CP72" s="298"/>
      <c r="CQ72" s="298"/>
      <c r="CR72" s="293"/>
      <c r="CS72" s="293"/>
      <c r="CT72" s="294"/>
      <c r="CU72" s="295"/>
      <c r="CV72" s="234"/>
      <c r="CW72" s="234"/>
      <c r="CX72" s="294"/>
      <c r="CY72" s="295"/>
      <c r="CZ72" s="234"/>
      <c r="DA72" s="234"/>
      <c r="DB72" s="294"/>
      <c r="DC72" s="295"/>
      <c r="DD72" s="298"/>
      <c r="DE72" s="298"/>
      <c r="DF72" s="298"/>
      <c r="DG72" s="298"/>
      <c r="DH72" s="298"/>
      <c r="DI72" s="298"/>
      <c r="DJ72" s="298"/>
      <c r="DK72" s="298"/>
    </row>
    <row r="73" spans="1:115" ht="13.5" customHeight="1">
      <c r="A73" s="253"/>
      <c r="B73" s="289">
        <v>1718001901</v>
      </c>
      <c r="C73" s="255" t="s">
        <v>221</v>
      </c>
      <c r="D73" s="256">
        <v>14</v>
      </c>
      <c r="E73" s="306">
        <v>14</v>
      </c>
      <c r="F73" s="236">
        <f t="shared" si="38"/>
        <v>22.081</v>
      </c>
      <c r="G73" s="296">
        <f t="shared" si="39"/>
        <v>8.0809999999999995</v>
      </c>
      <c r="H73" s="296">
        <f t="shared" si="69"/>
        <v>1.5772142857142857</v>
      </c>
      <c r="I73" s="236">
        <v>2.613</v>
      </c>
      <c r="J73" s="236">
        <v>9.5809999999999995</v>
      </c>
      <c r="K73" s="297">
        <f t="shared" si="10"/>
        <v>6.968</v>
      </c>
      <c r="L73" s="297"/>
      <c r="M73" s="237"/>
      <c r="N73" s="237"/>
      <c r="O73" s="297"/>
      <c r="P73" s="297"/>
      <c r="Q73" s="237"/>
      <c r="R73" s="237"/>
      <c r="S73" s="297"/>
      <c r="T73" s="297"/>
      <c r="U73" s="237"/>
      <c r="V73" s="237"/>
      <c r="W73" s="297"/>
      <c r="X73" s="297"/>
      <c r="Y73" s="237">
        <f t="shared" si="67"/>
        <v>0</v>
      </c>
      <c r="Z73" s="237">
        <f t="shared" si="67"/>
        <v>0</v>
      </c>
      <c r="AA73" s="297">
        <f t="shared" si="44"/>
        <v>0</v>
      </c>
      <c r="AB73" s="297"/>
      <c r="AC73" s="237"/>
      <c r="AD73" s="237"/>
      <c r="AE73" s="297">
        <f t="shared" si="45"/>
        <v>0</v>
      </c>
      <c r="AF73" s="297"/>
      <c r="AG73" s="237"/>
      <c r="AH73" s="237"/>
      <c r="AI73" s="297"/>
      <c r="AJ73" s="237"/>
      <c r="AK73" s="237"/>
      <c r="AL73" s="297">
        <f>AK73-AJ73</f>
        <v>0</v>
      </c>
      <c r="AM73" s="297"/>
      <c r="AN73" s="237"/>
      <c r="AO73" s="237"/>
      <c r="AP73" s="297">
        <f>AO73-AN73</f>
        <v>0</v>
      </c>
      <c r="AQ73" s="297"/>
      <c r="AR73" s="297"/>
      <c r="AS73" s="297"/>
      <c r="AT73" s="297"/>
      <c r="AU73" s="297"/>
      <c r="AV73" s="237"/>
      <c r="AW73" s="237"/>
      <c r="AX73" s="297">
        <f>AW73-AV73</f>
        <v>0</v>
      </c>
      <c r="AY73" s="297"/>
      <c r="AZ73" s="237"/>
      <c r="BA73" s="237"/>
      <c r="BB73" s="297"/>
      <c r="BC73" s="297"/>
      <c r="BD73" s="237"/>
      <c r="BE73" s="237"/>
      <c r="BF73" s="297"/>
      <c r="BG73" s="297"/>
      <c r="BH73" s="237"/>
      <c r="BI73" s="237"/>
      <c r="BJ73" s="297"/>
      <c r="BK73" s="297"/>
      <c r="BL73" s="236"/>
      <c r="BM73" s="236">
        <v>3.0139999999999998</v>
      </c>
      <c r="BN73" s="297">
        <f t="shared" si="54"/>
        <v>3.0139999999999998</v>
      </c>
      <c r="BO73" s="297"/>
      <c r="BP73" s="237"/>
      <c r="BQ73" s="237"/>
      <c r="BR73" s="297">
        <f t="shared" si="55"/>
        <v>0</v>
      </c>
      <c r="BS73" s="297"/>
      <c r="BT73" s="237"/>
      <c r="BU73" s="237"/>
      <c r="BV73" s="297"/>
      <c r="BW73" s="297"/>
      <c r="BX73" s="237"/>
      <c r="BY73" s="237"/>
      <c r="BZ73" s="297"/>
      <c r="CA73" s="297"/>
      <c r="CB73" s="237"/>
      <c r="CC73" s="237"/>
      <c r="CD73" s="297"/>
      <c r="CE73" s="297"/>
      <c r="CF73" s="237"/>
      <c r="CG73" s="237"/>
      <c r="CH73" s="297"/>
      <c r="CI73" s="297"/>
      <c r="CJ73" s="237"/>
      <c r="CK73" s="237"/>
      <c r="CL73" s="297"/>
      <c r="CM73" s="285"/>
      <c r="CN73" s="298"/>
      <c r="CO73" s="298"/>
      <c r="CP73" s="298"/>
      <c r="CQ73" s="298"/>
      <c r="CR73" s="293"/>
      <c r="CS73" s="293"/>
      <c r="CT73" s="294"/>
      <c r="CU73" s="295"/>
      <c r="CV73" s="234"/>
      <c r="CW73" s="234"/>
      <c r="CX73" s="294"/>
      <c r="CY73" s="295"/>
      <c r="CZ73" s="234"/>
      <c r="DA73" s="234"/>
      <c r="DB73" s="294"/>
      <c r="DC73" s="295"/>
      <c r="DD73" s="298"/>
      <c r="DE73" s="298"/>
      <c r="DF73" s="298"/>
      <c r="DG73" s="298"/>
      <c r="DH73" s="298">
        <f>1.3485+10.23+2.3715</f>
        <v>13.95</v>
      </c>
      <c r="DI73" s="298">
        <v>9.4860000000000007</v>
      </c>
      <c r="DJ73" s="298"/>
      <c r="DK73" s="298"/>
    </row>
    <row r="74" spans="1:115" ht="12.75" customHeight="1">
      <c r="A74" s="253"/>
      <c r="B74" s="307" t="s">
        <v>476</v>
      </c>
      <c r="C74" s="255" t="s">
        <v>358</v>
      </c>
      <c r="D74" s="256">
        <v>40</v>
      </c>
      <c r="E74" s="306">
        <v>40</v>
      </c>
      <c r="F74" s="236">
        <f t="shared" si="38"/>
        <v>6.6375900000000003</v>
      </c>
      <c r="G74" s="296">
        <f t="shared" si="39"/>
        <v>-33.362409999999997</v>
      </c>
      <c r="H74" s="296">
        <f t="shared" si="69"/>
        <v>0.16593975</v>
      </c>
      <c r="I74" s="236">
        <v>5.1169099999999998</v>
      </c>
      <c r="J74" s="236">
        <v>2.27291</v>
      </c>
      <c r="K74" s="297">
        <f t="shared" si="10"/>
        <v>-2.8439999999999999</v>
      </c>
      <c r="L74" s="297"/>
      <c r="M74" s="237"/>
      <c r="N74" s="237"/>
      <c r="O74" s="297">
        <v>0</v>
      </c>
      <c r="P74" s="297"/>
      <c r="Q74" s="237"/>
      <c r="R74" s="237"/>
      <c r="S74" s="297">
        <v>0</v>
      </c>
      <c r="T74" s="297"/>
      <c r="U74" s="237"/>
      <c r="V74" s="237"/>
      <c r="W74" s="297"/>
      <c r="X74" s="297"/>
      <c r="Y74" s="237">
        <f t="shared" si="67"/>
        <v>0</v>
      </c>
      <c r="Z74" s="237">
        <f t="shared" si="67"/>
        <v>0</v>
      </c>
      <c r="AA74" s="297">
        <f t="shared" si="44"/>
        <v>0</v>
      </c>
      <c r="AB74" s="297"/>
      <c r="AC74" s="237"/>
      <c r="AD74" s="237"/>
      <c r="AE74" s="297">
        <f t="shared" si="45"/>
        <v>0</v>
      </c>
      <c r="AF74" s="297"/>
      <c r="AG74" s="237"/>
      <c r="AH74" s="237"/>
      <c r="AI74" s="297"/>
      <c r="AJ74" s="237"/>
      <c r="AK74" s="237"/>
      <c r="AL74" s="297">
        <v>0</v>
      </c>
      <c r="AM74" s="297"/>
      <c r="AN74" s="237"/>
      <c r="AO74" s="237"/>
      <c r="AP74" s="297">
        <v>0</v>
      </c>
      <c r="AQ74" s="297"/>
      <c r="AR74" s="297"/>
      <c r="AS74" s="297"/>
      <c r="AT74" s="297"/>
      <c r="AU74" s="297"/>
      <c r="AV74" s="237"/>
      <c r="AW74" s="237"/>
      <c r="AX74" s="297">
        <f>AW74-AV74</f>
        <v>0</v>
      </c>
      <c r="AY74" s="297"/>
      <c r="AZ74" s="237"/>
      <c r="BA74" s="237"/>
      <c r="BB74" s="297"/>
      <c r="BC74" s="297"/>
      <c r="BD74" s="237"/>
      <c r="BE74" s="237"/>
      <c r="BF74" s="297">
        <v>0</v>
      </c>
      <c r="BG74" s="297"/>
      <c r="BH74" s="237"/>
      <c r="BI74" s="237"/>
      <c r="BJ74" s="297">
        <v>0</v>
      </c>
      <c r="BK74" s="297"/>
      <c r="BL74" s="236">
        <v>24.843679999999999</v>
      </c>
      <c r="BM74" s="236">
        <v>3.1406800000000001</v>
      </c>
      <c r="BN74" s="297">
        <f t="shared" si="54"/>
        <v>-21.702999999999999</v>
      </c>
      <c r="BO74" s="297"/>
      <c r="BP74" s="237"/>
      <c r="BQ74" s="237"/>
      <c r="BR74" s="297">
        <f t="shared" si="55"/>
        <v>0</v>
      </c>
      <c r="BS74" s="297"/>
      <c r="BT74" s="237"/>
      <c r="BU74" s="237"/>
      <c r="BV74" s="297"/>
      <c r="BW74" s="297"/>
      <c r="BX74" s="237"/>
      <c r="BY74" s="237"/>
      <c r="BZ74" s="297">
        <v>0</v>
      </c>
      <c r="CA74" s="297"/>
      <c r="CB74" s="237"/>
      <c r="CC74" s="237"/>
      <c r="CD74" s="297"/>
      <c r="CE74" s="297"/>
      <c r="CF74" s="237"/>
      <c r="CG74" s="237"/>
      <c r="CH74" s="297">
        <v>0</v>
      </c>
      <c r="CI74" s="297"/>
      <c r="CJ74" s="237"/>
      <c r="CK74" s="237"/>
      <c r="CL74" s="297">
        <v>0</v>
      </c>
      <c r="CM74" s="285"/>
      <c r="CN74" s="298"/>
      <c r="CO74" s="298"/>
      <c r="CP74" s="298">
        <v>0</v>
      </c>
      <c r="CQ74" s="298"/>
      <c r="CR74" s="293"/>
      <c r="CS74" s="293"/>
      <c r="CT74" s="294"/>
      <c r="CU74" s="295"/>
      <c r="CV74" s="234"/>
      <c r="CW74" s="234"/>
      <c r="CX74" s="294"/>
      <c r="CY74" s="295"/>
      <c r="CZ74" s="234"/>
      <c r="DA74" s="234"/>
      <c r="DB74" s="294">
        <v>0</v>
      </c>
      <c r="DC74" s="295"/>
      <c r="DD74" s="298"/>
      <c r="DE74" s="298"/>
      <c r="DF74" s="298">
        <v>0</v>
      </c>
      <c r="DG74" s="298"/>
      <c r="DH74" s="298">
        <f>61.10168+14.60527+9.1118</f>
        <v>84.818750000000009</v>
      </c>
      <c r="DI74" s="298">
        <v>1.224</v>
      </c>
      <c r="DJ74" s="298">
        <v>0</v>
      </c>
      <c r="DK74" s="298"/>
    </row>
    <row r="75" spans="1:115" ht="12.75" customHeight="1">
      <c r="A75" s="253"/>
      <c r="B75" s="289">
        <v>1718001884</v>
      </c>
      <c r="C75" s="255" t="s">
        <v>222</v>
      </c>
      <c r="D75" s="256">
        <v>1</v>
      </c>
      <c r="E75" s="306">
        <v>1</v>
      </c>
      <c r="F75" s="236">
        <f t="shared" si="38"/>
        <v>52.465299999999999</v>
      </c>
      <c r="G75" s="296">
        <f t="shared" si="39"/>
        <v>51.465299999999999</v>
      </c>
      <c r="H75" s="296">
        <f t="shared" si="69"/>
        <v>52.465299999999999</v>
      </c>
      <c r="I75" s="236">
        <v>15.288</v>
      </c>
      <c r="J75" s="236">
        <v>23.126999999999999</v>
      </c>
      <c r="K75" s="297"/>
      <c r="L75" s="297"/>
      <c r="M75" s="237"/>
      <c r="N75" s="237"/>
      <c r="O75" s="297"/>
      <c r="P75" s="297"/>
      <c r="Q75" s="237"/>
      <c r="R75" s="237"/>
      <c r="S75" s="297"/>
      <c r="T75" s="297"/>
      <c r="U75" s="237"/>
      <c r="V75" s="237"/>
      <c r="W75" s="297"/>
      <c r="X75" s="297"/>
      <c r="Y75" s="237"/>
      <c r="Z75" s="237"/>
      <c r="AA75" s="297"/>
      <c r="AB75" s="297"/>
      <c r="AC75" s="237"/>
      <c r="AD75" s="237"/>
      <c r="AE75" s="297"/>
      <c r="AF75" s="297"/>
      <c r="AG75" s="237"/>
      <c r="AH75" s="237"/>
      <c r="AI75" s="297"/>
      <c r="AJ75" s="237"/>
      <c r="AK75" s="237"/>
      <c r="AL75" s="297"/>
      <c r="AM75" s="297"/>
      <c r="AN75" s="237"/>
      <c r="AO75" s="237"/>
      <c r="AP75" s="297"/>
      <c r="AQ75" s="297"/>
      <c r="AR75" s="297"/>
      <c r="AS75" s="297"/>
      <c r="AT75" s="297"/>
      <c r="AU75" s="297"/>
      <c r="AV75" s="237"/>
      <c r="AW75" s="237"/>
      <c r="AX75" s="297"/>
      <c r="AY75" s="297"/>
      <c r="AZ75" s="237"/>
      <c r="BA75" s="237"/>
      <c r="BB75" s="297"/>
      <c r="BC75" s="297"/>
      <c r="BD75" s="237"/>
      <c r="BE75" s="237"/>
      <c r="BF75" s="297"/>
      <c r="BG75" s="297"/>
      <c r="BH75" s="237"/>
      <c r="BI75" s="237"/>
      <c r="BJ75" s="297"/>
      <c r="BK75" s="297"/>
      <c r="BL75" s="236">
        <v>7.0739999999999998</v>
      </c>
      <c r="BM75" s="236">
        <v>9.0079999999999991</v>
      </c>
      <c r="BN75" s="297"/>
      <c r="BO75" s="297"/>
      <c r="BP75" s="237"/>
      <c r="BQ75" s="237"/>
      <c r="BR75" s="297"/>
      <c r="BS75" s="297"/>
      <c r="BT75" s="237"/>
      <c r="BU75" s="237"/>
      <c r="BV75" s="297"/>
      <c r="BW75" s="297"/>
      <c r="BX75" s="237"/>
      <c r="BY75" s="237"/>
      <c r="BZ75" s="297"/>
      <c r="CA75" s="297"/>
      <c r="CB75" s="237"/>
      <c r="CC75" s="237"/>
      <c r="CD75" s="297"/>
      <c r="CE75" s="297"/>
      <c r="CF75" s="237"/>
      <c r="CG75" s="237"/>
      <c r="CH75" s="297"/>
      <c r="CI75" s="297"/>
      <c r="CJ75" s="237"/>
      <c r="CK75" s="237"/>
      <c r="CL75" s="297"/>
      <c r="CM75" s="285"/>
      <c r="CN75" s="298"/>
      <c r="CO75" s="298"/>
      <c r="CP75" s="298"/>
      <c r="CQ75" s="298"/>
      <c r="CR75" s="293"/>
      <c r="CS75" s="293"/>
      <c r="CT75" s="294"/>
      <c r="CU75" s="295"/>
      <c r="CV75" s="234"/>
      <c r="CW75" s="234"/>
      <c r="CX75" s="294"/>
      <c r="CY75" s="295"/>
      <c r="CZ75" s="234"/>
      <c r="DA75" s="234"/>
      <c r="DB75" s="294"/>
      <c r="DC75" s="295"/>
      <c r="DD75" s="298"/>
      <c r="DE75" s="298"/>
      <c r="DF75" s="298"/>
      <c r="DG75" s="298"/>
      <c r="DH75" s="298">
        <f>10.97616+77.56074+15.5873</f>
        <v>104.1242</v>
      </c>
      <c r="DI75" s="298">
        <v>20.330300000000001</v>
      </c>
      <c r="DJ75" s="298"/>
      <c r="DK75" s="298"/>
    </row>
    <row r="76" spans="1:115" ht="12.75" hidden="1" customHeight="1">
      <c r="A76" s="253"/>
      <c r="B76" s="289"/>
      <c r="C76" s="255" t="s">
        <v>359</v>
      </c>
      <c r="D76" s="256"/>
      <c r="E76" s="306">
        <v>0</v>
      </c>
      <c r="F76" s="236">
        <f t="shared" si="38"/>
        <v>0</v>
      </c>
      <c r="G76" s="296">
        <f t="shared" si="39"/>
        <v>0</v>
      </c>
      <c r="H76" s="296" t="e">
        <f t="shared" si="69"/>
        <v>#DIV/0!</v>
      </c>
      <c r="I76" s="236"/>
      <c r="J76" s="236"/>
      <c r="K76" s="297">
        <v>0</v>
      </c>
      <c r="L76" s="297"/>
      <c r="M76" s="237"/>
      <c r="N76" s="237"/>
      <c r="O76" s="297">
        <v>0</v>
      </c>
      <c r="P76" s="297"/>
      <c r="Q76" s="237"/>
      <c r="R76" s="237"/>
      <c r="S76" s="297">
        <v>0</v>
      </c>
      <c r="T76" s="297"/>
      <c r="U76" s="237"/>
      <c r="V76" s="237"/>
      <c r="W76" s="297"/>
      <c r="X76" s="297"/>
      <c r="Y76" s="237"/>
      <c r="Z76" s="237"/>
      <c r="AA76" s="297">
        <f t="shared" ref="AA76:AA87" si="74">Z76-Y76</f>
        <v>0</v>
      </c>
      <c r="AB76" s="297"/>
      <c r="AC76" s="237"/>
      <c r="AD76" s="237"/>
      <c r="AE76" s="297">
        <v>0</v>
      </c>
      <c r="AF76" s="297"/>
      <c r="AG76" s="237"/>
      <c r="AH76" s="237"/>
      <c r="AI76" s="297"/>
      <c r="AJ76" s="237"/>
      <c r="AK76" s="237"/>
      <c r="AL76" s="297">
        <v>0</v>
      </c>
      <c r="AM76" s="297"/>
      <c r="AN76" s="237"/>
      <c r="AO76" s="237"/>
      <c r="AP76" s="297">
        <v>0</v>
      </c>
      <c r="AQ76" s="297"/>
      <c r="AR76" s="297"/>
      <c r="AS76" s="297"/>
      <c r="AT76" s="297"/>
      <c r="AU76" s="297"/>
      <c r="AV76" s="237"/>
      <c r="AW76" s="237"/>
      <c r="AX76" s="297"/>
      <c r="AY76" s="297"/>
      <c r="AZ76" s="237"/>
      <c r="BA76" s="237"/>
      <c r="BB76" s="297"/>
      <c r="BC76" s="297"/>
      <c r="BD76" s="237"/>
      <c r="BE76" s="237"/>
      <c r="BF76" s="297">
        <v>0</v>
      </c>
      <c r="BG76" s="297"/>
      <c r="BH76" s="237"/>
      <c r="BI76" s="237"/>
      <c r="BJ76" s="297">
        <v>0</v>
      </c>
      <c r="BK76" s="297"/>
      <c r="BL76" s="236"/>
      <c r="BM76" s="236"/>
      <c r="BN76" s="297">
        <f t="shared" ref="BN76:BN98" si="75">BM76-BL76</f>
        <v>0</v>
      </c>
      <c r="BO76" s="297"/>
      <c r="BP76" s="237"/>
      <c r="BQ76" s="237"/>
      <c r="BR76" s="297">
        <f t="shared" ref="BR76:BR98" si="76">BQ76-BP76</f>
        <v>0</v>
      </c>
      <c r="BS76" s="297"/>
      <c r="BT76" s="237"/>
      <c r="BU76" s="237"/>
      <c r="BV76" s="297"/>
      <c r="BW76" s="297"/>
      <c r="BX76" s="237"/>
      <c r="BY76" s="237"/>
      <c r="BZ76" s="297">
        <v>0</v>
      </c>
      <c r="CA76" s="297"/>
      <c r="CB76" s="237"/>
      <c r="CC76" s="237"/>
      <c r="CD76" s="297"/>
      <c r="CE76" s="297"/>
      <c r="CF76" s="237"/>
      <c r="CG76" s="237"/>
      <c r="CH76" s="297">
        <v>0</v>
      </c>
      <c r="CI76" s="297"/>
      <c r="CJ76" s="237"/>
      <c r="CK76" s="237"/>
      <c r="CL76" s="297">
        <v>0</v>
      </c>
      <c r="CM76" s="285"/>
      <c r="CN76" s="298"/>
      <c r="CO76" s="298"/>
      <c r="CP76" s="298">
        <v>0</v>
      </c>
      <c r="CQ76" s="298"/>
      <c r="CR76" s="293"/>
      <c r="CS76" s="293"/>
      <c r="CT76" s="294"/>
      <c r="CU76" s="295"/>
      <c r="CV76" s="234"/>
      <c r="CW76" s="234"/>
      <c r="CX76" s="294"/>
      <c r="CY76" s="295"/>
      <c r="CZ76" s="234"/>
      <c r="DA76" s="234"/>
      <c r="DB76" s="294">
        <v>0</v>
      </c>
      <c r="DC76" s="295"/>
      <c r="DD76" s="298"/>
      <c r="DE76" s="298"/>
      <c r="DF76" s="298">
        <v>0</v>
      </c>
      <c r="DG76" s="298"/>
      <c r="DH76" s="298">
        <f>0.765+1.85308</f>
        <v>2.61808</v>
      </c>
      <c r="DI76" s="298"/>
      <c r="DJ76" s="298">
        <v>0</v>
      </c>
      <c r="DK76" s="298"/>
    </row>
    <row r="77" spans="1:115">
      <c r="A77" s="253"/>
      <c r="B77" s="289">
        <v>1718002084</v>
      </c>
      <c r="C77" s="255" t="s">
        <v>266</v>
      </c>
      <c r="D77" s="256">
        <v>39.299999999999997</v>
      </c>
      <c r="E77" s="306">
        <v>39.299999999999997</v>
      </c>
      <c r="F77" s="236">
        <f t="shared" si="38"/>
        <v>0</v>
      </c>
      <c r="G77" s="296">
        <f t="shared" si="39"/>
        <v>-39.299999999999997</v>
      </c>
      <c r="H77" s="296">
        <f t="shared" si="69"/>
        <v>0</v>
      </c>
      <c r="I77" s="236"/>
      <c r="J77" s="236"/>
      <c r="K77" s="297">
        <v>0</v>
      </c>
      <c r="L77" s="297"/>
      <c r="M77" s="237"/>
      <c r="N77" s="237"/>
      <c r="O77" s="297">
        <v>0</v>
      </c>
      <c r="P77" s="297"/>
      <c r="Q77" s="237"/>
      <c r="R77" s="237"/>
      <c r="S77" s="297">
        <v>0</v>
      </c>
      <c r="T77" s="297"/>
      <c r="U77" s="237"/>
      <c r="V77" s="237"/>
      <c r="W77" s="297">
        <v>0</v>
      </c>
      <c r="X77" s="297"/>
      <c r="Y77" s="237"/>
      <c r="Z77" s="237"/>
      <c r="AA77" s="297">
        <f t="shared" si="74"/>
        <v>0</v>
      </c>
      <c r="AB77" s="297"/>
      <c r="AC77" s="237"/>
      <c r="AD77" s="237"/>
      <c r="AE77" s="297">
        <f t="shared" ref="AE77:AE90" si="77">AD77-AC77</f>
        <v>0</v>
      </c>
      <c r="AF77" s="297"/>
      <c r="AG77" s="237"/>
      <c r="AH77" s="237"/>
      <c r="AI77" s="297"/>
      <c r="AJ77" s="237"/>
      <c r="AK77" s="237"/>
      <c r="AL77" s="297">
        <v>0</v>
      </c>
      <c r="AM77" s="297"/>
      <c r="AN77" s="237"/>
      <c r="AO77" s="237"/>
      <c r="AP77" s="297">
        <v>0</v>
      </c>
      <c r="AQ77" s="297"/>
      <c r="AR77" s="297"/>
      <c r="AS77" s="297"/>
      <c r="AT77" s="297"/>
      <c r="AU77" s="297"/>
      <c r="AV77" s="237"/>
      <c r="AW77" s="237"/>
      <c r="AX77" s="297">
        <v>0</v>
      </c>
      <c r="AY77" s="297"/>
      <c r="AZ77" s="237"/>
      <c r="BA77" s="237"/>
      <c r="BB77" s="297">
        <v>0</v>
      </c>
      <c r="BC77" s="297"/>
      <c r="BD77" s="237"/>
      <c r="BE77" s="237"/>
      <c r="BF77" s="297">
        <v>0</v>
      </c>
      <c r="BG77" s="297"/>
      <c r="BH77" s="237"/>
      <c r="BI77" s="237"/>
      <c r="BJ77" s="297">
        <v>0</v>
      </c>
      <c r="BK77" s="297"/>
      <c r="BL77" s="236"/>
      <c r="BM77" s="236"/>
      <c r="BN77" s="297">
        <f t="shared" si="75"/>
        <v>0</v>
      </c>
      <c r="BO77" s="297"/>
      <c r="BP77" s="237"/>
      <c r="BQ77" s="237"/>
      <c r="BR77" s="297">
        <f t="shared" si="76"/>
        <v>0</v>
      </c>
      <c r="BS77" s="297"/>
      <c r="BT77" s="237"/>
      <c r="BU77" s="237"/>
      <c r="BV77" s="297"/>
      <c r="BW77" s="297"/>
      <c r="BX77" s="237"/>
      <c r="BY77" s="237"/>
      <c r="BZ77" s="297">
        <v>0</v>
      </c>
      <c r="CA77" s="297"/>
      <c r="CB77" s="237"/>
      <c r="CC77" s="237"/>
      <c r="CD77" s="297"/>
      <c r="CE77" s="297"/>
      <c r="CF77" s="237"/>
      <c r="CG77" s="237"/>
      <c r="CH77" s="297">
        <v>0</v>
      </c>
      <c r="CI77" s="297"/>
      <c r="CJ77" s="237"/>
      <c r="CK77" s="237"/>
      <c r="CL77" s="297">
        <v>0</v>
      </c>
      <c r="CM77" s="285"/>
      <c r="CN77" s="298"/>
      <c r="CO77" s="298"/>
      <c r="CP77" s="298">
        <v>0</v>
      </c>
      <c r="CQ77" s="298"/>
      <c r="CR77" s="293"/>
      <c r="CS77" s="293"/>
      <c r="CT77" s="294"/>
      <c r="CU77" s="295"/>
      <c r="CV77" s="234"/>
      <c r="CW77" s="234"/>
      <c r="CX77" s="294"/>
      <c r="CY77" s="295"/>
      <c r="CZ77" s="234"/>
      <c r="DA77" s="234"/>
      <c r="DB77" s="294">
        <v>0</v>
      </c>
      <c r="DC77" s="295"/>
      <c r="DD77" s="298"/>
      <c r="DE77" s="298"/>
      <c r="DF77" s="298">
        <v>0</v>
      </c>
      <c r="DG77" s="298"/>
      <c r="DH77" s="298"/>
      <c r="DI77" s="298"/>
      <c r="DJ77" s="298">
        <v>0</v>
      </c>
      <c r="DK77" s="298"/>
    </row>
    <row r="78" spans="1:115" ht="12" hidden="1" customHeight="1">
      <c r="A78" s="253"/>
      <c r="B78" s="289">
        <v>1718002060</v>
      </c>
      <c r="C78" s="255" t="s">
        <v>503</v>
      </c>
      <c r="D78" s="256"/>
      <c r="E78" s="306">
        <v>0</v>
      </c>
      <c r="F78" s="236">
        <f t="shared" si="38"/>
        <v>0</v>
      </c>
      <c r="G78" s="296">
        <f t="shared" si="39"/>
        <v>0</v>
      </c>
      <c r="H78" s="296" t="e">
        <f t="shared" si="69"/>
        <v>#DIV/0!</v>
      </c>
      <c r="I78" s="237"/>
      <c r="J78" s="237"/>
      <c r="K78" s="297">
        <f t="shared" ref="K78:K96" si="78">J78-I78</f>
        <v>0</v>
      </c>
      <c r="L78" s="297"/>
      <c r="M78" s="237"/>
      <c r="N78" s="237"/>
      <c r="O78" s="297">
        <f t="shared" ref="O78:O90" si="79">N78-M78</f>
        <v>0</v>
      </c>
      <c r="P78" s="297"/>
      <c r="Q78" s="237"/>
      <c r="R78" s="237"/>
      <c r="S78" s="297">
        <f t="shared" ref="S78:S90" si="80">R78-Q78</f>
        <v>0</v>
      </c>
      <c r="T78" s="297"/>
      <c r="U78" s="237"/>
      <c r="V78" s="237"/>
      <c r="W78" s="297">
        <f t="shared" ref="W78:W87" si="81">V78-U78</f>
        <v>0</v>
      </c>
      <c r="X78" s="297"/>
      <c r="Y78" s="237">
        <f t="shared" ref="Y78:Z96" si="82">AC78</f>
        <v>0</v>
      </c>
      <c r="Z78" s="237">
        <f t="shared" si="82"/>
        <v>0</v>
      </c>
      <c r="AA78" s="297">
        <f t="shared" si="74"/>
        <v>0</v>
      </c>
      <c r="AB78" s="297"/>
      <c r="AC78" s="237"/>
      <c r="AD78" s="237"/>
      <c r="AE78" s="297">
        <f t="shared" si="77"/>
        <v>0</v>
      </c>
      <c r="AF78" s="297"/>
      <c r="AG78" s="237"/>
      <c r="AH78" s="237"/>
      <c r="AI78" s="297">
        <f t="shared" ref="AI78:AI87" si="83">AH78-AG78</f>
        <v>0</v>
      </c>
      <c r="AJ78" s="237"/>
      <c r="AK78" s="237"/>
      <c r="AL78" s="297">
        <f t="shared" ref="AL78:AL87" si="84">AK78-AJ78</f>
        <v>0</v>
      </c>
      <c r="AM78" s="297"/>
      <c r="AN78" s="237"/>
      <c r="AO78" s="237"/>
      <c r="AP78" s="297">
        <f t="shared" ref="AP78:AP90" si="85">AO78-AN78</f>
        <v>0</v>
      </c>
      <c r="AQ78" s="297"/>
      <c r="AR78" s="297"/>
      <c r="AS78" s="297"/>
      <c r="AT78" s="297">
        <f t="shared" ref="AT78:AT87" si="86">AS78-AR78</f>
        <v>0</v>
      </c>
      <c r="AU78" s="297"/>
      <c r="AV78" s="236"/>
      <c r="AW78" s="236"/>
      <c r="AX78" s="297">
        <f t="shared" ref="AX78:AX87" si="87">AW78-AV78</f>
        <v>0</v>
      </c>
      <c r="AY78" s="297"/>
      <c r="AZ78" s="237"/>
      <c r="BA78" s="237"/>
      <c r="BB78" s="297">
        <f t="shared" ref="BB78:BB87" si="88">BA78-AZ78</f>
        <v>0</v>
      </c>
      <c r="BC78" s="297"/>
      <c r="BD78" s="237"/>
      <c r="BE78" s="237"/>
      <c r="BF78" s="297">
        <f t="shared" ref="BF78:BF87" si="89">BE78-BD78</f>
        <v>0</v>
      </c>
      <c r="BG78" s="297"/>
      <c r="BH78" s="237"/>
      <c r="BI78" s="237"/>
      <c r="BJ78" s="297">
        <f t="shared" ref="BJ78:BJ90" si="90">BI78-BH78</f>
        <v>0</v>
      </c>
      <c r="BK78" s="297"/>
      <c r="BL78" s="236">
        <v>8.07</v>
      </c>
      <c r="BM78" s="236"/>
      <c r="BN78" s="297">
        <f t="shared" si="75"/>
        <v>-8.07</v>
      </c>
      <c r="BO78" s="297"/>
      <c r="BP78" s="237"/>
      <c r="BQ78" s="237"/>
      <c r="BR78" s="297">
        <f t="shared" si="76"/>
        <v>0</v>
      </c>
      <c r="BS78" s="297"/>
      <c r="BT78" s="237"/>
      <c r="BU78" s="237"/>
      <c r="BV78" s="297">
        <f t="shared" ref="BV78:BV87" si="91">BU78-BT78</f>
        <v>0</v>
      </c>
      <c r="BW78" s="297"/>
      <c r="BX78" s="237"/>
      <c r="BY78" s="237"/>
      <c r="BZ78" s="297">
        <f t="shared" ref="BZ78:BZ87" si="92">BY78-BX78</f>
        <v>0</v>
      </c>
      <c r="CA78" s="297"/>
      <c r="CB78" s="237"/>
      <c r="CC78" s="237"/>
      <c r="CD78" s="297">
        <f t="shared" ref="CD78:CD87" si="93">CC78-CB78</f>
        <v>0</v>
      </c>
      <c r="CE78" s="297"/>
      <c r="CF78" s="237"/>
      <c r="CG78" s="237"/>
      <c r="CH78" s="297">
        <f t="shared" ref="CH78:CH90" si="94">CG78-CF78</f>
        <v>0</v>
      </c>
      <c r="CI78" s="297"/>
      <c r="CJ78" s="237"/>
      <c r="CK78" s="237"/>
      <c r="CL78" s="297">
        <f t="shared" ref="CL78:CL87" si="95">CK78-CJ78</f>
        <v>0</v>
      </c>
      <c r="CM78" s="285"/>
      <c r="CN78" s="298"/>
      <c r="CO78" s="298"/>
      <c r="CP78" s="298">
        <f t="shared" ref="CP78:CP87" si="96">CO78-CN78</f>
        <v>0</v>
      </c>
      <c r="CQ78" s="298"/>
      <c r="CR78" s="293"/>
      <c r="CS78" s="293"/>
      <c r="CT78" s="294">
        <f t="shared" ref="CT78:CT87" si="97">CS78-CR78</f>
        <v>0</v>
      </c>
      <c r="CU78" s="295"/>
      <c r="CV78" s="234"/>
      <c r="CW78" s="234"/>
      <c r="CX78" s="294">
        <f t="shared" ref="CX78:CX87" si="98">CW78-CV78</f>
        <v>0</v>
      </c>
      <c r="CY78" s="295"/>
      <c r="CZ78" s="234"/>
      <c r="DA78" s="234"/>
      <c r="DB78" s="294">
        <f t="shared" ref="DB78:DB87" si="99">DA78-CZ78</f>
        <v>0</v>
      </c>
      <c r="DC78" s="295"/>
      <c r="DD78" s="298"/>
      <c r="DE78" s="298"/>
      <c r="DF78" s="298">
        <f t="shared" ref="DF78:DF87" si="100">DE78-DD78</f>
        <v>0</v>
      </c>
      <c r="DG78" s="298"/>
      <c r="DH78" s="298"/>
      <c r="DI78" s="298"/>
      <c r="DJ78" s="298">
        <f t="shared" ref="DJ78:DJ87" si="101">DI78-DH78</f>
        <v>0</v>
      </c>
      <c r="DK78" s="298"/>
    </row>
    <row r="79" spans="1:115" ht="12" hidden="1" customHeight="1">
      <c r="A79" s="253"/>
      <c r="B79" s="289"/>
      <c r="C79" s="253" t="s">
        <v>225</v>
      </c>
      <c r="D79" s="254"/>
      <c r="E79" s="306">
        <f t="shared" ref="E79:E85" si="102">I79+M79+Q79+U79+Y79+AJ79+AN79+AR79+AV79+BD79+BH79+BX79+CF79+CJ79+CN79+CR79+CV79+CZ79+AZ79+BL79+BT79</f>
        <v>0</v>
      </c>
      <c r="F79" s="236">
        <f t="shared" si="38"/>
        <v>0</v>
      </c>
      <c r="G79" s="296">
        <f t="shared" si="39"/>
        <v>0</v>
      </c>
      <c r="H79" s="296" t="e">
        <f t="shared" si="69"/>
        <v>#DIV/0!</v>
      </c>
      <c r="I79" s="237"/>
      <c r="J79" s="237"/>
      <c r="K79" s="297">
        <f t="shared" si="78"/>
        <v>0</v>
      </c>
      <c r="L79" s="297"/>
      <c r="M79" s="237"/>
      <c r="N79" s="237"/>
      <c r="O79" s="297">
        <f t="shared" si="79"/>
        <v>0</v>
      </c>
      <c r="P79" s="297"/>
      <c r="Q79" s="237"/>
      <c r="R79" s="237"/>
      <c r="S79" s="297">
        <f t="shared" si="80"/>
        <v>0</v>
      </c>
      <c r="T79" s="297" t="e">
        <f>R79/Q79</f>
        <v>#DIV/0!</v>
      </c>
      <c r="U79" s="237"/>
      <c r="V79" s="237"/>
      <c r="W79" s="297">
        <f t="shared" si="81"/>
        <v>0</v>
      </c>
      <c r="X79" s="297"/>
      <c r="Y79" s="237">
        <f t="shared" si="82"/>
        <v>0</v>
      </c>
      <c r="Z79" s="237">
        <f t="shared" si="82"/>
        <v>0</v>
      </c>
      <c r="AA79" s="297">
        <f t="shared" si="74"/>
        <v>0</v>
      </c>
      <c r="AB79" s="297"/>
      <c r="AC79" s="237"/>
      <c r="AD79" s="237"/>
      <c r="AE79" s="297">
        <f t="shared" si="77"/>
        <v>0</v>
      </c>
      <c r="AF79" s="297"/>
      <c r="AG79" s="237"/>
      <c r="AH79" s="237"/>
      <c r="AI79" s="297">
        <f t="shared" si="83"/>
        <v>0</v>
      </c>
      <c r="AJ79" s="237"/>
      <c r="AK79" s="237"/>
      <c r="AL79" s="297">
        <f t="shared" si="84"/>
        <v>0</v>
      </c>
      <c r="AM79" s="297"/>
      <c r="AN79" s="237"/>
      <c r="AO79" s="237"/>
      <c r="AP79" s="297">
        <f t="shared" si="85"/>
        <v>0</v>
      </c>
      <c r="AQ79" s="297"/>
      <c r="AR79" s="297"/>
      <c r="AS79" s="297"/>
      <c r="AT79" s="297">
        <f t="shared" si="86"/>
        <v>0</v>
      </c>
      <c r="AU79" s="297"/>
      <c r="AV79" s="237"/>
      <c r="AW79" s="237"/>
      <c r="AX79" s="297">
        <f t="shared" si="87"/>
        <v>0</v>
      </c>
      <c r="AY79" s="297"/>
      <c r="AZ79" s="237"/>
      <c r="BA79" s="237"/>
      <c r="BB79" s="297">
        <f t="shared" si="88"/>
        <v>0</v>
      </c>
      <c r="BC79" s="297"/>
      <c r="BD79" s="237"/>
      <c r="BE79" s="237"/>
      <c r="BF79" s="297">
        <f t="shared" si="89"/>
        <v>0</v>
      </c>
      <c r="BG79" s="297"/>
      <c r="BH79" s="237"/>
      <c r="BI79" s="237"/>
      <c r="BJ79" s="297">
        <f t="shared" si="90"/>
        <v>0</v>
      </c>
      <c r="BK79" s="297"/>
      <c r="BL79" s="237"/>
      <c r="BM79" s="237"/>
      <c r="BN79" s="297">
        <f t="shared" si="75"/>
        <v>0</v>
      </c>
      <c r="BO79" s="297"/>
      <c r="BP79" s="237"/>
      <c r="BQ79" s="237"/>
      <c r="BR79" s="297">
        <f t="shared" si="76"/>
        <v>0</v>
      </c>
      <c r="BS79" s="297"/>
      <c r="BT79" s="237"/>
      <c r="BU79" s="237"/>
      <c r="BV79" s="297">
        <f t="shared" si="91"/>
        <v>0</v>
      </c>
      <c r="BW79" s="297"/>
      <c r="BX79" s="237"/>
      <c r="BY79" s="237"/>
      <c r="BZ79" s="297">
        <f t="shared" si="92"/>
        <v>0</v>
      </c>
      <c r="CA79" s="297"/>
      <c r="CB79" s="237"/>
      <c r="CC79" s="237"/>
      <c r="CD79" s="297">
        <f t="shared" si="93"/>
        <v>0</v>
      </c>
      <c r="CE79" s="297"/>
      <c r="CF79" s="237"/>
      <c r="CG79" s="237"/>
      <c r="CH79" s="297">
        <f t="shared" si="94"/>
        <v>0</v>
      </c>
      <c r="CI79" s="300"/>
      <c r="CJ79" s="237"/>
      <c r="CK79" s="237"/>
      <c r="CL79" s="297">
        <f t="shared" si="95"/>
        <v>0</v>
      </c>
      <c r="CM79" s="285"/>
      <c r="CN79" s="298"/>
      <c r="CO79" s="298"/>
      <c r="CP79" s="298">
        <f t="shared" si="96"/>
        <v>0</v>
      </c>
      <c r="CQ79" s="298"/>
      <c r="CR79" s="293"/>
      <c r="CS79" s="293"/>
      <c r="CT79" s="294">
        <f t="shared" si="97"/>
        <v>0</v>
      </c>
      <c r="CU79" s="295"/>
      <c r="CV79" s="234"/>
      <c r="CW79" s="234"/>
      <c r="CX79" s="294">
        <f t="shared" si="98"/>
        <v>0</v>
      </c>
      <c r="CY79" s="295"/>
      <c r="CZ79" s="234"/>
      <c r="DA79" s="234"/>
      <c r="DB79" s="294">
        <f t="shared" si="99"/>
        <v>0</v>
      </c>
      <c r="DC79" s="295"/>
      <c r="DD79" s="298"/>
      <c r="DE79" s="298"/>
      <c r="DF79" s="298">
        <f t="shared" si="100"/>
        <v>0</v>
      </c>
      <c r="DG79" s="298"/>
      <c r="DH79" s="298"/>
      <c r="DI79" s="298"/>
      <c r="DJ79" s="298">
        <f t="shared" si="101"/>
        <v>0</v>
      </c>
      <c r="DK79" s="298"/>
    </row>
    <row r="80" spans="1:115" ht="12.75" customHeight="1">
      <c r="A80" s="253"/>
      <c r="B80" s="289">
        <v>1718002694</v>
      </c>
      <c r="C80" s="253" t="s">
        <v>360</v>
      </c>
      <c r="D80" s="254"/>
      <c r="E80" s="306">
        <f t="shared" si="102"/>
        <v>27.923999999999999</v>
      </c>
      <c r="F80" s="236">
        <f t="shared" si="38"/>
        <v>99.249200000000002</v>
      </c>
      <c r="G80" s="296">
        <f t="shared" si="39"/>
        <v>71.325199999999995</v>
      </c>
      <c r="H80" s="296">
        <f t="shared" si="69"/>
        <v>3.5542615671107294</v>
      </c>
      <c r="I80" s="237">
        <v>27.923999999999999</v>
      </c>
      <c r="J80" s="237">
        <v>52.676000000000002</v>
      </c>
      <c r="K80" s="297">
        <f t="shared" si="78"/>
        <v>24.752000000000002</v>
      </c>
      <c r="L80" s="297"/>
      <c r="M80" s="237"/>
      <c r="N80" s="237"/>
      <c r="O80" s="297">
        <f t="shared" si="79"/>
        <v>0</v>
      </c>
      <c r="P80" s="297"/>
      <c r="Q80" s="237"/>
      <c r="R80" s="237"/>
      <c r="S80" s="297">
        <f t="shared" si="80"/>
        <v>0</v>
      </c>
      <c r="T80" s="297"/>
      <c r="U80" s="237"/>
      <c r="V80" s="237"/>
      <c r="W80" s="297">
        <f t="shared" si="81"/>
        <v>0</v>
      </c>
      <c r="X80" s="297"/>
      <c r="Y80" s="237">
        <f t="shared" si="82"/>
        <v>0</v>
      </c>
      <c r="Z80" s="237">
        <f t="shared" si="82"/>
        <v>0</v>
      </c>
      <c r="AA80" s="297">
        <f t="shared" si="74"/>
        <v>0</v>
      </c>
      <c r="AB80" s="297"/>
      <c r="AC80" s="237"/>
      <c r="AD80" s="237"/>
      <c r="AE80" s="297">
        <f t="shared" si="77"/>
        <v>0</v>
      </c>
      <c r="AF80" s="297" t="e">
        <f>AD80/AC80</f>
        <v>#DIV/0!</v>
      </c>
      <c r="AG80" s="237"/>
      <c r="AH80" s="237"/>
      <c r="AI80" s="297">
        <f t="shared" si="83"/>
        <v>0</v>
      </c>
      <c r="AJ80" s="237"/>
      <c r="AK80" s="237"/>
      <c r="AL80" s="297">
        <f t="shared" si="84"/>
        <v>0</v>
      </c>
      <c r="AM80" s="297"/>
      <c r="AN80" s="237"/>
      <c r="AO80" s="237"/>
      <c r="AP80" s="297">
        <f t="shared" si="85"/>
        <v>0</v>
      </c>
      <c r="AQ80" s="297"/>
      <c r="AR80" s="297"/>
      <c r="AS80" s="297">
        <v>17.952000000000002</v>
      </c>
      <c r="AT80" s="297">
        <f t="shared" si="86"/>
        <v>17.952000000000002</v>
      </c>
      <c r="AU80" s="297"/>
      <c r="AV80" s="237"/>
      <c r="AW80" s="237"/>
      <c r="AX80" s="297">
        <f t="shared" si="87"/>
        <v>0</v>
      </c>
      <c r="AY80" s="297"/>
      <c r="AZ80" s="237"/>
      <c r="BA80" s="237"/>
      <c r="BB80" s="297">
        <f t="shared" si="88"/>
        <v>0</v>
      </c>
      <c r="BC80" s="297"/>
      <c r="BD80" s="237"/>
      <c r="BE80" s="237"/>
      <c r="BF80" s="297">
        <f t="shared" si="89"/>
        <v>0</v>
      </c>
      <c r="BG80" s="297"/>
      <c r="BH80" s="237"/>
      <c r="BI80" s="237"/>
      <c r="BJ80" s="297">
        <f t="shared" si="90"/>
        <v>0</v>
      </c>
      <c r="BK80" s="297"/>
      <c r="BL80" s="237"/>
      <c r="BM80" s="237"/>
      <c r="BN80" s="297">
        <f t="shared" si="75"/>
        <v>0</v>
      </c>
      <c r="BO80" s="297"/>
      <c r="BP80" s="237"/>
      <c r="BQ80" s="237"/>
      <c r="BR80" s="297">
        <f t="shared" si="76"/>
        <v>0</v>
      </c>
      <c r="BS80" s="297"/>
      <c r="BT80" s="237"/>
      <c r="BU80" s="237"/>
      <c r="BV80" s="297">
        <f t="shared" si="91"/>
        <v>0</v>
      </c>
      <c r="BW80" s="297"/>
      <c r="BX80" s="237"/>
      <c r="BY80" s="237"/>
      <c r="BZ80" s="297">
        <f t="shared" si="92"/>
        <v>0</v>
      </c>
      <c r="CA80" s="297"/>
      <c r="CB80" s="237"/>
      <c r="CC80" s="237"/>
      <c r="CD80" s="297">
        <f t="shared" si="93"/>
        <v>0</v>
      </c>
      <c r="CE80" s="297"/>
      <c r="CF80" s="237"/>
      <c r="CG80" s="237"/>
      <c r="CH80" s="297">
        <f t="shared" si="94"/>
        <v>0</v>
      </c>
      <c r="CI80" s="300"/>
      <c r="CJ80" s="237"/>
      <c r="CK80" s="237"/>
      <c r="CL80" s="297">
        <f t="shared" si="95"/>
        <v>0</v>
      </c>
      <c r="CM80" s="285"/>
      <c r="CN80" s="298"/>
      <c r="CO80" s="298"/>
      <c r="CP80" s="298">
        <f t="shared" si="96"/>
        <v>0</v>
      </c>
      <c r="CQ80" s="298"/>
      <c r="CR80" s="293"/>
      <c r="CS80" s="293"/>
      <c r="CT80" s="294">
        <f t="shared" si="97"/>
        <v>0</v>
      </c>
      <c r="CU80" s="295"/>
      <c r="CV80" s="234"/>
      <c r="CW80" s="234"/>
      <c r="CX80" s="294">
        <f t="shared" si="98"/>
        <v>0</v>
      </c>
      <c r="CY80" s="295"/>
      <c r="CZ80" s="234"/>
      <c r="DA80" s="234"/>
      <c r="DB80" s="294">
        <f t="shared" si="99"/>
        <v>0</v>
      </c>
      <c r="DC80" s="295"/>
      <c r="DD80" s="298"/>
      <c r="DE80" s="298"/>
      <c r="DF80" s="298">
        <f t="shared" si="100"/>
        <v>0</v>
      </c>
      <c r="DG80" s="298"/>
      <c r="DH80" s="298">
        <f>8.94942+15.73865+67.89218</f>
        <v>92.580249999999992</v>
      </c>
      <c r="DI80" s="298">
        <v>28.621200000000002</v>
      </c>
      <c r="DJ80" s="298">
        <f t="shared" si="101"/>
        <v>-63.959049999999991</v>
      </c>
      <c r="DK80" s="298"/>
    </row>
    <row r="81" spans="1:115" ht="12.75" hidden="1" customHeight="1">
      <c r="A81" s="253"/>
      <c r="B81" s="289"/>
      <c r="C81" s="253" t="s">
        <v>226</v>
      </c>
      <c r="D81" s="254">
        <v>0</v>
      </c>
      <c r="E81" s="237">
        <f t="shared" si="102"/>
        <v>0</v>
      </c>
      <c r="F81" s="237">
        <f t="shared" ref="F81:F85" si="103">J81+N81+R81+V81+AK81+AO81+AW81+BM81+BQ81+CG81+CK81+CO81+DE81+DI81</f>
        <v>0</v>
      </c>
      <c r="G81" s="296">
        <f t="shared" si="39"/>
        <v>0</v>
      </c>
      <c r="H81" s="296" t="e">
        <f t="shared" si="69"/>
        <v>#DIV/0!</v>
      </c>
      <c r="I81" s="237"/>
      <c r="J81" s="237"/>
      <c r="K81" s="297">
        <f t="shared" si="78"/>
        <v>0</v>
      </c>
      <c r="L81" s="297"/>
      <c r="M81" s="237"/>
      <c r="N81" s="237"/>
      <c r="O81" s="297">
        <f t="shared" si="79"/>
        <v>0</v>
      </c>
      <c r="P81" s="297"/>
      <c r="Q81" s="237"/>
      <c r="R81" s="237"/>
      <c r="S81" s="297">
        <f t="shared" si="80"/>
        <v>0</v>
      </c>
      <c r="T81" s="297"/>
      <c r="U81" s="237"/>
      <c r="V81" s="237"/>
      <c r="W81" s="297">
        <f t="shared" si="81"/>
        <v>0</v>
      </c>
      <c r="X81" s="297"/>
      <c r="Y81" s="237">
        <f t="shared" si="82"/>
        <v>0</v>
      </c>
      <c r="Z81" s="237">
        <f t="shared" si="82"/>
        <v>0</v>
      </c>
      <c r="AA81" s="297">
        <f t="shared" si="74"/>
        <v>0</v>
      </c>
      <c r="AB81" s="297"/>
      <c r="AC81" s="237"/>
      <c r="AD81" s="237"/>
      <c r="AE81" s="297">
        <f t="shared" si="77"/>
        <v>0</v>
      </c>
      <c r="AF81" s="297" t="e">
        <f>AD81/AC81</f>
        <v>#DIV/0!</v>
      </c>
      <c r="AG81" s="237"/>
      <c r="AH81" s="237"/>
      <c r="AI81" s="297">
        <f t="shared" si="83"/>
        <v>0</v>
      </c>
      <c r="AJ81" s="237"/>
      <c r="AK81" s="237"/>
      <c r="AL81" s="297">
        <f t="shared" si="84"/>
        <v>0</v>
      </c>
      <c r="AM81" s="297"/>
      <c r="AN81" s="237"/>
      <c r="AO81" s="237"/>
      <c r="AP81" s="297">
        <f t="shared" si="85"/>
        <v>0</v>
      </c>
      <c r="AQ81" s="297"/>
      <c r="AR81" s="297"/>
      <c r="AS81" s="297"/>
      <c r="AT81" s="297">
        <f t="shared" si="86"/>
        <v>0</v>
      </c>
      <c r="AU81" s="297"/>
      <c r="AV81" s="237"/>
      <c r="AW81" s="237"/>
      <c r="AX81" s="297">
        <f t="shared" si="87"/>
        <v>0</v>
      </c>
      <c r="AY81" s="297"/>
      <c r="AZ81" s="237"/>
      <c r="BA81" s="237"/>
      <c r="BB81" s="297">
        <f t="shared" si="88"/>
        <v>0</v>
      </c>
      <c r="BC81" s="297"/>
      <c r="BD81" s="237"/>
      <c r="BE81" s="237"/>
      <c r="BF81" s="297">
        <f t="shared" si="89"/>
        <v>0</v>
      </c>
      <c r="BG81" s="297"/>
      <c r="BH81" s="237"/>
      <c r="BI81" s="237"/>
      <c r="BJ81" s="297">
        <f t="shared" si="90"/>
        <v>0</v>
      </c>
      <c r="BK81" s="297"/>
      <c r="BL81" s="237"/>
      <c r="BM81" s="237"/>
      <c r="BN81" s="297">
        <f t="shared" si="75"/>
        <v>0</v>
      </c>
      <c r="BO81" s="297"/>
      <c r="BP81" s="237"/>
      <c r="BQ81" s="237"/>
      <c r="BR81" s="297">
        <f t="shared" si="76"/>
        <v>0</v>
      </c>
      <c r="BS81" s="297"/>
      <c r="BT81" s="237"/>
      <c r="BU81" s="237"/>
      <c r="BV81" s="297">
        <f t="shared" si="91"/>
        <v>0</v>
      </c>
      <c r="BW81" s="297"/>
      <c r="BX81" s="237"/>
      <c r="BY81" s="237"/>
      <c r="BZ81" s="297">
        <f t="shared" si="92"/>
        <v>0</v>
      </c>
      <c r="CA81" s="297"/>
      <c r="CB81" s="237"/>
      <c r="CC81" s="237"/>
      <c r="CD81" s="297">
        <f t="shared" si="93"/>
        <v>0</v>
      </c>
      <c r="CE81" s="297"/>
      <c r="CF81" s="237"/>
      <c r="CG81" s="237"/>
      <c r="CH81" s="297">
        <f t="shared" si="94"/>
        <v>0</v>
      </c>
      <c r="CI81" s="300"/>
      <c r="CJ81" s="237"/>
      <c r="CK81" s="237"/>
      <c r="CL81" s="297">
        <f t="shared" si="95"/>
        <v>0</v>
      </c>
      <c r="CM81" s="285"/>
      <c r="CN81" s="298"/>
      <c r="CO81" s="298"/>
      <c r="CP81" s="298">
        <f t="shared" si="96"/>
        <v>0</v>
      </c>
      <c r="CQ81" s="298"/>
      <c r="CR81" s="293"/>
      <c r="CS81" s="293"/>
      <c r="CT81" s="294">
        <f t="shared" si="97"/>
        <v>0</v>
      </c>
      <c r="CU81" s="295"/>
      <c r="CV81" s="234"/>
      <c r="CW81" s="234"/>
      <c r="CX81" s="294">
        <f t="shared" si="98"/>
        <v>0</v>
      </c>
      <c r="CY81" s="295"/>
      <c r="CZ81" s="234"/>
      <c r="DA81" s="234"/>
      <c r="DB81" s="294">
        <f t="shared" si="99"/>
        <v>0</v>
      </c>
      <c r="DC81" s="295"/>
      <c r="DD81" s="298"/>
      <c r="DE81" s="298"/>
      <c r="DF81" s="298">
        <f t="shared" si="100"/>
        <v>0</v>
      </c>
      <c r="DG81" s="298"/>
      <c r="DH81" s="298"/>
      <c r="DI81" s="298"/>
      <c r="DJ81" s="298">
        <f t="shared" si="101"/>
        <v>0</v>
      </c>
      <c r="DK81" s="298"/>
    </row>
    <row r="82" spans="1:115" ht="12.75" hidden="1" customHeight="1">
      <c r="A82" s="253"/>
      <c r="B82" s="289"/>
      <c r="C82" s="253" t="s">
        <v>227</v>
      </c>
      <c r="D82" s="254">
        <v>0</v>
      </c>
      <c r="E82" s="237">
        <f t="shared" si="102"/>
        <v>0</v>
      </c>
      <c r="F82" s="237">
        <f t="shared" si="103"/>
        <v>0</v>
      </c>
      <c r="G82" s="296">
        <f t="shared" si="39"/>
        <v>0</v>
      </c>
      <c r="H82" s="296" t="e">
        <f t="shared" si="69"/>
        <v>#DIV/0!</v>
      </c>
      <c r="I82" s="237"/>
      <c r="J82" s="237"/>
      <c r="K82" s="297">
        <f t="shared" si="78"/>
        <v>0</v>
      </c>
      <c r="L82" s="297"/>
      <c r="M82" s="237"/>
      <c r="N82" s="237"/>
      <c r="O82" s="297">
        <f t="shared" si="79"/>
        <v>0</v>
      </c>
      <c r="P82" s="297"/>
      <c r="Q82" s="237"/>
      <c r="R82" s="237"/>
      <c r="S82" s="297">
        <f t="shared" si="80"/>
        <v>0</v>
      </c>
      <c r="T82" s="297"/>
      <c r="U82" s="237"/>
      <c r="V82" s="237"/>
      <c r="W82" s="297">
        <f t="shared" si="81"/>
        <v>0</v>
      </c>
      <c r="X82" s="297"/>
      <c r="Y82" s="237">
        <f t="shared" si="82"/>
        <v>0</v>
      </c>
      <c r="Z82" s="237">
        <f t="shared" si="82"/>
        <v>0</v>
      </c>
      <c r="AA82" s="297">
        <f t="shared" si="74"/>
        <v>0</v>
      </c>
      <c r="AB82" s="297"/>
      <c r="AC82" s="237"/>
      <c r="AD82" s="237"/>
      <c r="AE82" s="297">
        <f t="shared" si="77"/>
        <v>0</v>
      </c>
      <c r="AF82" s="297"/>
      <c r="AG82" s="237"/>
      <c r="AH82" s="237"/>
      <c r="AI82" s="297">
        <f t="shared" si="83"/>
        <v>0</v>
      </c>
      <c r="AJ82" s="237"/>
      <c r="AK82" s="237"/>
      <c r="AL82" s="297">
        <f t="shared" si="84"/>
        <v>0</v>
      </c>
      <c r="AM82" s="297"/>
      <c r="AN82" s="237"/>
      <c r="AO82" s="237"/>
      <c r="AP82" s="297">
        <f t="shared" si="85"/>
        <v>0</v>
      </c>
      <c r="AQ82" s="297"/>
      <c r="AR82" s="297"/>
      <c r="AS82" s="297"/>
      <c r="AT82" s="297">
        <f t="shared" si="86"/>
        <v>0</v>
      </c>
      <c r="AU82" s="297"/>
      <c r="AV82" s="237"/>
      <c r="AW82" s="237"/>
      <c r="AX82" s="297">
        <f t="shared" si="87"/>
        <v>0</v>
      </c>
      <c r="AY82" s="297"/>
      <c r="AZ82" s="237"/>
      <c r="BA82" s="237"/>
      <c r="BB82" s="297">
        <f t="shared" si="88"/>
        <v>0</v>
      </c>
      <c r="BC82" s="297"/>
      <c r="BD82" s="237"/>
      <c r="BE82" s="237"/>
      <c r="BF82" s="297">
        <f t="shared" si="89"/>
        <v>0</v>
      </c>
      <c r="BG82" s="297"/>
      <c r="BH82" s="237"/>
      <c r="BI82" s="237"/>
      <c r="BJ82" s="297">
        <f t="shared" si="90"/>
        <v>0</v>
      </c>
      <c r="BK82" s="297"/>
      <c r="BL82" s="237"/>
      <c r="BM82" s="237"/>
      <c r="BN82" s="297">
        <f t="shared" si="75"/>
        <v>0</v>
      </c>
      <c r="BO82" s="297"/>
      <c r="BP82" s="237"/>
      <c r="BQ82" s="237"/>
      <c r="BR82" s="297">
        <f t="shared" si="76"/>
        <v>0</v>
      </c>
      <c r="BS82" s="297"/>
      <c r="BT82" s="237"/>
      <c r="BU82" s="237"/>
      <c r="BV82" s="297">
        <f t="shared" si="91"/>
        <v>0</v>
      </c>
      <c r="BW82" s="297"/>
      <c r="BX82" s="237"/>
      <c r="BY82" s="237"/>
      <c r="BZ82" s="297">
        <f t="shared" si="92"/>
        <v>0</v>
      </c>
      <c r="CA82" s="297"/>
      <c r="CB82" s="237"/>
      <c r="CC82" s="237"/>
      <c r="CD82" s="297">
        <f t="shared" si="93"/>
        <v>0</v>
      </c>
      <c r="CE82" s="297"/>
      <c r="CF82" s="237"/>
      <c r="CG82" s="237"/>
      <c r="CH82" s="297">
        <f t="shared" si="94"/>
        <v>0</v>
      </c>
      <c r="CI82" s="300"/>
      <c r="CJ82" s="237"/>
      <c r="CK82" s="237"/>
      <c r="CL82" s="297">
        <f t="shared" si="95"/>
        <v>0</v>
      </c>
      <c r="CM82" s="285"/>
      <c r="CN82" s="298"/>
      <c r="CO82" s="298"/>
      <c r="CP82" s="298">
        <f t="shared" si="96"/>
        <v>0</v>
      </c>
      <c r="CQ82" s="298"/>
      <c r="CR82" s="293"/>
      <c r="CS82" s="293"/>
      <c r="CT82" s="294">
        <f t="shared" si="97"/>
        <v>0</v>
      </c>
      <c r="CU82" s="295"/>
      <c r="CV82" s="234"/>
      <c r="CW82" s="234"/>
      <c r="CX82" s="294">
        <f t="shared" si="98"/>
        <v>0</v>
      </c>
      <c r="CY82" s="295"/>
      <c r="CZ82" s="234"/>
      <c r="DA82" s="234"/>
      <c r="DB82" s="294">
        <f t="shared" si="99"/>
        <v>0</v>
      </c>
      <c r="DC82" s="295"/>
      <c r="DD82" s="298"/>
      <c r="DE82" s="298"/>
      <c r="DF82" s="298">
        <f t="shared" si="100"/>
        <v>0</v>
      </c>
      <c r="DG82" s="298"/>
      <c r="DH82" s="298"/>
      <c r="DI82" s="298"/>
      <c r="DJ82" s="298">
        <f t="shared" si="101"/>
        <v>0</v>
      </c>
      <c r="DK82" s="298"/>
    </row>
    <row r="83" spans="1:115" ht="12.75" hidden="1" customHeight="1">
      <c r="A83" s="253"/>
      <c r="B83" s="289"/>
      <c r="C83" s="253" t="s">
        <v>228</v>
      </c>
      <c r="D83" s="254">
        <v>0</v>
      </c>
      <c r="E83" s="237">
        <f t="shared" si="102"/>
        <v>0</v>
      </c>
      <c r="F83" s="237">
        <f t="shared" si="103"/>
        <v>0</v>
      </c>
      <c r="G83" s="296">
        <f t="shared" si="39"/>
        <v>0</v>
      </c>
      <c r="H83" s="296" t="e">
        <f t="shared" si="69"/>
        <v>#DIV/0!</v>
      </c>
      <c r="I83" s="237"/>
      <c r="J83" s="237"/>
      <c r="K83" s="297">
        <f t="shared" si="78"/>
        <v>0</v>
      </c>
      <c r="L83" s="297"/>
      <c r="M83" s="237"/>
      <c r="N83" s="237"/>
      <c r="O83" s="297">
        <f t="shared" si="79"/>
        <v>0</v>
      </c>
      <c r="P83" s="297"/>
      <c r="Q83" s="237"/>
      <c r="R83" s="237"/>
      <c r="S83" s="297">
        <f t="shared" si="80"/>
        <v>0</v>
      </c>
      <c r="T83" s="297"/>
      <c r="U83" s="237"/>
      <c r="V83" s="237"/>
      <c r="W83" s="297">
        <f t="shared" si="81"/>
        <v>0</v>
      </c>
      <c r="X83" s="297"/>
      <c r="Y83" s="237">
        <f t="shared" si="82"/>
        <v>0</v>
      </c>
      <c r="Z83" s="237">
        <f t="shared" si="82"/>
        <v>0</v>
      </c>
      <c r="AA83" s="297">
        <f t="shared" si="74"/>
        <v>0</v>
      </c>
      <c r="AB83" s="297"/>
      <c r="AC83" s="237"/>
      <c r="AD83" s="237"/>
      <c r="AE83" s="297">
        <f t="shared" si="77"/>
        <v>0</v>
      </c>
      <c r="AF83" s="297"/>
      <c r="AG83" s="237"/>
      <c r="AH83" s="237"/>
      <c r="AI83" s="297">
        <f t="shared" si="83"/>
        <v>0</v>
      </c>
      <c r="AJ83" s="237"/>
      <c r="AK83" s="237"/>
      <c r="AL83" s="297">
        <f t="shared" si="84"/>
        <v>0</v>
      </c>
      <c r="AM83" s="297"/>
      <c r="AN83" s="237"/>
      <c r="AO83" s="237"/>
      <c r="AP83" s="297">
        <f t="shared" si="85"/>
        <v>0</v>
      </c>
      <c r="AQ83" s="297"/>
      <c r="AR83" s="297"/>
      <c r="AS83" s="297"/>
      <c r="AT83" s="297">
        <f t="shared" si="86"/>
        <v>0</v>
      </c>
      <c r="AU83" s="297"/>
      <c r="AV83" s="237"/>
      <c r="AW83" s="237"/>
      <c r="AX83" s="297">
        <f t="shared" si="87"/>
        <v>0</v>
      </c>
      <c r="AY83" s="297"/>
      <c r="AZ83" s="237"/>
      <c r="BA83" s="237"/>
      <c r="BB83" s="297">
        <f t="shared" si="88"/>
        <v>0</v>
      </c>
      <c r="BC83" s="297"/>
      <c r="BD83" s="237"/>
      <c r="BE83" s="237"/>
      <c r="BF83" s="297">
        <f t="shared" si="89"/>
        <v>0</v>
      </c>
      <c r="BG83" s="297"/>
      <c r="BH83" s="237"/>
      <c r="BI83" s="237"/>
      <c r="BJ83" s="297">
        <f t="shared" si="90"/>
        <v>0</v>
      </c>
      <c r="BK83" s="297"/>
      <c r="BL83" s="237"/>
      <c r="BM83" s="237"/>
      <c r="BN83" s="297">
        <f t="shared" si="75"/>
        <v>0</v>
      </c>
      <c r="BO83" s="297"/>
      <c r="BP83" s="237"/>
      <c r="BQ83" s="237"/>
      <c r="BR83" s="297">
        <f t="shared" si="76"/>
        <v>0</v>
      </c>
      <c r="BS83" s="297"/>
      <c r="BT83" s="237"/>
      <c r="BU83" s="237"/>
      <c r="BV83" s="297">
        <f t="shared" si="91"/>
        <v>0</v>
      </c>
      <c r="BW83" s="297"/>
      <c r="BX83" s="237"/>
      <c r="BY83" s="237"/>
      <c r="BZ83" s="297">
        <f t="shared" si="92"/>
        <v>0</v>
      </c>
      <c r="CA83" s="297"/>
      <c r="CB83" s="237"/>
      <c r="CC83" s="237"/>
      <c r="CD83" s="297">
        <f t="shared" si="93"/>
        <v>0</v>
      </c>
      <c r="CE83" s="297"/>
      <c r="CF83" s="237"/>
      <c r="CG83" s="237"/>
      <c r="CH83" s="297">
        <f t="shared" si="94"/>
        <v>0</v>
      </c>
      <c r="CI83" s="300"/>
      <c r="CJ83" s="237"/>
      <c r="CK83" s="237"/>
      <c r="CL83" s="297">
        <f t="shared" si="95"/>
        <v>0</v>
      </c>
      <c r="CM83" s="285"/>
      <c r="CN83" s="298"/>
      <c r="CO83" s="298"/>
      <c r="CP83" s="298">
        <f t="shared" si="96"/>
        <v>0</v>
      </c>
      <c r="CQ83" s="298"/>
      <c r="CR83" s="293"/>
      <c r="CS83" s="293"/>
      <c r="CT83" s="294">
        <f t="shared" si="97"/>
        <v>0</v>
      </c>
      <c r="CU83" s="295"/>
      <c r="CV83" s="234"/>
      <c r="CW83" s="234"/>
      <c r="CX83" s="294">
        <f t="shared" si="98"/>
        <v>0</v>
      </c>
      <c r="CY83" s="295"/>
      <c r="CZ83" s="234"/>
      <c r="DA83" s="234"/>
      <c r="DB83" s="294">
        <f t="shared" si="99"/>
        <v>0</v>
      </c>
      <c r="DC83" s="295"/>
      <c r="DD83" s="298"/>
      <c r="DE83" s="298"/>
      <c r="DF83" s="298">
        <f t="shared" si="100"/>
        <v>0</v>
      </c>
      <c r="DG83" s="298"/>
      <c r="DH83" s="298"/>
      <c r="DI83" s="298"/>
      <c r="DJ83" s="298">
        <f t="shared" si="101"/>
        <v>0</v>
      </c>
      <c r="DK83" s="298"/>
    </row>
    <row r="84" spans="1:115" ht="12.75" hidden="1" customHeight="1">
      <c r="A84" s="253"/>
      <c r="B84" s="289"/>
      <c r="C84" s="253" t="s">
        <v>229</v>
      </c>
      <c r="D84" s="254">
        <v>0</v>
      </c>
      <c r="E84" s="237">
        <f t="shared" si="102"/>
        <v>0</v>
      </c>
      <c r="F84" s="237">
        <f t="shared" si="103"/>
        <v>0</v>
      </c>
      <c r="G84" s="296">
        <f t="shared" si="39"/>
        <v>0</v>
      </c>
      <c r="H84" s="296" t="e">
        <f t="shared" si="69"/>
        <v>#DIV/0!</v>
      </c>
      <c r="I84" s="237"/>
      <c r="J84" s="237"/>
      <c r="K84" s="297">
        <f t="shared" si="78"/>
        <v>0</v>
      </c>
      <c r="L84" s="297"/>
      <c r="M84" s="237"/>
      <c r="N84" s="237"/>
      <c r="O84" s="297">
        <f t="shared" si="79"/>
        <v>0</v>
      </c>
      <c r="P84" s="297"/>
      <c r="Q84" s="237"/>
      <c r="R84" s="237"/>
      <c r="S84" s="297">
        <f t="shared" si="80"/>
        <v>0</v>
      </c>
      <c r="T84" s="297"/>
      <c r="U84" s="237"/>
      <c r="V84" s="237"/>
      <c r="W84" s="297">
        <f t="shared" si="81"/>
        <v>0</v>
      </c>
      <c r="X84" s="297"/>
      <c r="Y84" s="237">
        <f t="shared" si="82"/>
        <v>0</v>
      </c>
      <c r="Z84" s="237">
        <f t="shared" si="82"/>
        <v>0</v>
      </c>
      <c r="AA84" s="297">
        <f t="shared" si="74"/>
        <v>0</v>
      </c>
      <c r="AB84" s="297"/>
      <c r="AC84" s="237"/>
      <c r="AD84" s="237"/>
      <c r="AE84" s="297">
        <f t="shared" si="77"/>
        <v>0</v>
      </c>
      <c r="AF84" s="297" t="e">
        <f>AD84/AC84</f>
        <v>#DIV/0!</v>
      </c>
      <c r="AG84" s="237"/>
      <c r="AH84" s="237"/>
      <c r="AI84" s="297">
        <f t="shared" si="83"/>
        <v>0</v>
      </c>
      <c r="AJ84" s="237"/>
      <c r="AK84" s="237"/>
      <c r="AL84" s="297">
        <f t="shared" si="84"/>
        <v>0</v>
      </c>
      <c r="AM84" s="297"/>
      <c r="AN84" s="237"/>
      <c r="AO84" s="237"/>
      <c r="AP84" s="297">
        <f t="shared" si="85"/>
        <v>0</v>
      </c>
      <c r="AQ84" s="297"/>
      <c r="AR84" s="297"/>
      <c r="AS84" s="297"/>
      <c r="AT84" s="297">
        <f t="shared" si="86"/>
        <v>0</v>
      </c>
      <c r="AU84" s="297"/>
      <c r="AV84" s="237"/>
      <c r="AW84" s="237"/>
      <c r="AX84" s="297">
        <f t="shared" si="87"/>
        <v>0</v>
      </c>
      <c r="AY84" s="297"/>
      <c r="AZ84" s="237"/>
      <c r="BA84" s="237"/>
      <c r="BB84" s="297">
        <f t="shared" si="88"/>
        <v>0</v>
      </c>
      <c r="BC84" s="297"/>
      <c r="BD84" s="237"/>
      <c r="BE84" s="237"/>
      <c r="BF84" s="297">
        <f t="shared" si="89"/>
        <v>0</v>
      </c>
      <c r="BG84" s="297"/>
      <c r="BH84" s="237"/>
      <c r="BI84" s="237"/>
      <c r="BJ84" s="297">
        <f t="shared" si="90"/>
        <v>0</v>
      </c>
      <c r="BK84" s="297"/>
      <c r="BL84" s="237"/>
      <c r="BM84" s="237"/>
      <c r="BN84" s="297">
        <f t="shared" si="75"/>
        <v>0</v>
      </c>
      <c r="BO84" s="297"/>
      <c r="BP84" s="237"/>
      <c r="BQ84" s="237"/>
      <c r="BR84" s="297">
        <f t="shared" si="76"/>
        <v>0</v>
      </c>
      <c r="BS84" s="297"/>
      <c r="BT84" s="237"/>
      <c r="BU84" s="237"/>
      <c r="BV84" s="297">
        <f t="shared" si="91"/>
        <v>0</v>
      </c>
      <c r="BW84" s="297"/>
      <c r="BX84" s="237"/>
      <c r="BY84" s="237"/>
      <c r="BZ84" s="297">
        <f t="shared" si="92"/>
        <v>0</v>
      </c>
      <c r="CA84" s="297"/>
      <c r="CB84" s="237"/>
      <c r="CC84" s="237"/>
      <c r="CD84" s="297">
        <f t="shared" si="93"/>
        <v>0</v>
      </c>
      <c r="CE84" s="297"/>
      <c r="CF84" s="237"/>
      <c r="CG84" s="237"/>
      <c r="CH84" s="297">
        <f t="shared" si="94"/>
        <v>0</v>
      </c>
      <c r="CI84" s="300"/>
      <c r="CJ84" s="237"/>
      <c r="CK84" s="237"/>
      <c r="CL84" s="297">
        <f t="shared" si="95"/>
        <v>0</v>
      </c>
      <c r="CM84" s="285"/>
      <c r="CN84" s="298"/>
      <c r="CO84" s="298"/>
      <c r="CP84" s="298">
        <f t="shared" si="96"/>
        <v>0</v>
      </c>
      <c r="CQ84" s="298"/>
      <c r="CR84" s="293"/>
      <c r="CS84" s="293"/>
      <c r="CT84" s="294">
        <f t="shared" si="97"/>
        <v>0</v>
      </c>
      <c r="CU84" s="295"/>
      <c r="CV84" s="234"/>
      <c r="CW84" s="234"/>
      <c r="CX84" s="294">
        <f t="shared" si="98"/>
        <v>0</v>
      </c>
      <c r="CY84" s="295"/>
      <c r="CZ84" s="234"/>
      <c r="DA84" s="234"/>
      <c r="DB84" s="294">
        <f t="shared" si="99"/>
        <v>0</v>
      </c>
      <c r="DC84" s="295"/>
      <c r="DD84" s="298"/>
      <c r="DE84" s="298"/>
      <c r="DF84" s="298">
        <f t="shared" si="100"/>
        <v>0</v>
      </c>
      <c r="DG84" s="298"/>
      <c r="DH84" s="298"/>
      <c r="DI84" s="298"/>
      <c r="DJ84" s="298">
        <f t="shared" si="101"/>
        <v>0</v>
      </c>
      <c r="DK84" s="298"/>
    </row>
    <row r="85" spans="1:115" ht="12.75" hidden="1" customHeight="1">
      <c r="A85" s="253"/>
      <c r="B85" s="289"/>
      <c r="C85" s="253" t="s">
        <v>230</v>
      </c>
      <c r="D85" s="254">
        <v>0</v>
      </c>
      <c r="E85" s="237">
        <f t="shared" si="102"/>
        <v>0</v>
      </c>
      <c r="F85" s="237">
        <f t="shared" si="103"/>
        <v>0</v>
      </c>
      <c r="G85" s="296">
        <f t="shared" si="39"/>
        <v>0</v>
      </c>
      <c r="H85" s="296" t="e">
        <f t="shared" si="69"/>
        <v>#DIV/0!</v>
      </c>
      <c r="I85" s="237"/>
      <c r="J85" s="237"/>
      <c r="K85" s="297">
        <f t="shared" si="78"/>
        <v>0</v>
      </c>
      <c r="L85" s="297"/>
      <c r="M85" s="237"/>
      <c r="N85" s="237"/>
      <c r="O85" s="297">
        <f t="shared" si="79"/>
        <v>0</v>
      </c>
      <c r="P85" s="297"/>
      <c r="Q85" s="237"/>
      <c r="R85" s="237"/>
      <c r="S85" s="297">
        <f t="shared" si="80"/>
        <v>0</v>
      </c>
      <c r="T85" s="297"/>
      <c r="U85" s="237"/>
      <c r="V85" s="237"/>
      <c r="W85" s="297">
        <f t="shared" si="81"/>
        <v>0</v>
      </c>
      <c r="X85" s="297"/>
      <c r="Y85" s="237">
        <f t="shared" si="82"/>
        <v>0</v>
      </c>
      <c r="Z85" s="237">
        <f t="shared" si="82"/>
        <v>0</v>
      </c>
      <c r="AA85" s="297">
        <f t="shared" si="74"/>
        <v>0</v>
      </c>
      <c r="AB85" s="297"/>
      <c r="AC85" s="237"/>
      <c r="AD85" s="237"/>
      <c r="AE85" s="297">
        <f t="shared" si="77"/>
        <v>0</v>
      </c>
      <c r="AF85" s="297" t="e">
        <f>AD85/AC85</f>
        <v>#DIV/0!</v>
      </c>
      <c r="AG85" s="237"/>
      <c r="AH85" s="237"/>
      <c r="AI85" s="297">
        <f t="shared" si="83"/>
        <v>0</v>
      </c>
      <c r="AJ85" s="237"/>
      <c r="AK85" s="237"/>
      <c r="AL85" s="297">
        <f t="shared" si="84"/>
        <v>0</v>
      </c>
      <c r="AM85" s="297"/>
      <c r="AN85" s="237"/>
      <c r="AO85" s="237"/>
      <c r="AP85" s="297">
        <f t="shared" si="85"/>
        <v>0</v>
      </c>
      <c r="AQ85" s="297"/>
      <c r="AR85" s="297"/>
      <c r="AS85" s="297"/>
      <c r="AT85" s="297">
        <f t="shared" si="86"/>
        <v>0</v>
      </c>
      <c r="AU85" s="297"/>
      <c r="AV85" s="237"/>
      <c r="AW85" s="237"/>
      <c r="AX85" s="297">
        <f t="shared" si="87"/>
        <v>0</v>
      </c>
      <c r="AY85" s="297"/>
      <c r="AZ85" s="237"/>
      <c r="BA85" s="237"/>
      <c r="BB85" s="297">
        <f t="shared" si="88"/>
        <v>0</v>
      </c>
      <c r="BC85" s="297"/>
      <c r="BD85" s="237"/>
      <c r="BE85" s="237"/>
      <c r="BF85" s="297">
        <f t="shared" si="89"/>
        <v>0</v>
      </c>
      <c r="BG85" s="297"/>
      <c r="BH85" s="237"/>
      <c r="BI85" s="237"/>
      <c r="BJ85" s="297">
        <f t="shared" si="90"/>
        <v>0</v>
      </c>
      <c r="BK85" s="297"/>
      <c r="BL85" s="237"/>
      <c r="BM85" s="237"/>
      <c r="BN85" s="297">
        <f t="shared" si="75"/>
        <v>0</v>
      </c>
      <c r="BO85" s="297"/>
      <c r="BP85" s="237"/>
      <c r="BQ85" s="237"/>
      <c r="BR85" s="297">
        <f t="shared" si="76"/>
        <v>0</v>
      </c>
      <c r="BS85" s="297"/>
      <c r="BT85" s="237"/>
      <c r="BU85" s="237"/>
      <c r="BV85" s="297">
        <f t="shared" si="91"/>
        <v>0</v>
      </c>
      <c r="BW85" s="297"/>
      <c r="BX85" s="237"/>
      <c r="BY85" s="237"/>
      <c r="BZ85" s="297">
        <f t="shared" si="92"/>
        <v>0</v>
      </c>
      <c r="CA85" s="297"/>
      <c r="CB85" s="237"/>
      <c r="CC85" s="237"/>
      <c r="CD85" s="297">
        <f t="shared" si="93"/>
        <v>0</v>
      </c>
      <c r="CE85" s="297"/>
      <c r="CF85" s="237"/>
      <c r="CG85" s="237"/>
      <c r="CH85" s="297">
        <f t="shared" si="94"/>
        <v>0</v>
      </c>
      <c r="CI85" s="300"/>
      <c r="CJ85" s="237"/>
      <c r="CK85" s="237"/>
      <c r="CL85" s="297">
        <f t="shared" si="95"/>
        <v>0</v>
      </c>
      <c r="CM85" s="285"/>
      <c r="CN85" s="298"/>
      <c r="CO85" s="298"/>
      <c r="CP85" s="298">
        <f t="shared" si="96"/>
        <v>0</v>
      </c>
      <c r="CQ85" s="298"/>
      <c r="CR85" s="293"/>
      <c r="CS85" s="293"/>
      <c r="CT85" s="294">
        <f t="shared" si="97"/>
        <v>0</v>
      </c>
      <c r="CU85" s="295"/>
      <c r="CV85" s="234"/>
      <c r="CW85" s="234"/>
      <c r="CX85" s="294">
        <f t="shared" si="98"/>
        <v>0</v>
      </c>
      <c r="CY85" s="295"/>
      <c r="CZ85" s="234"/>
      <c r="DA85" s="234"/>
      <c r="DB85" s="294">
        <f t="shared" si="99"/>
        <v>0</v>
      </c>
      <c r="DC85" s="295"/>
      <c r="DD85" s="298"/>
      <c r="DE85" s="298"/>
      <c r="DF85" s="298">
        <f t="shared" si="100"/>
        <v>0</v>
      </c>
      <c r="DG85" s="298"/>
      <c r="DH85" s="298"/>
      <c r="DI85" s="298"/>
      <c r="DJ85" s="298">
        <f t="shared" si="101"/>
        <v>0</v>
      </c>
      <c r="DK85" s="298"/>
    </row>
    <row r="86" spans="1:115" s="252" customFormat="1">
      <c r="A86" s="248" t="s">
        <v>231</v>
      </c>
      <c r="B86" s="333"/>
      <c r="C86" s="249" t="s">
        <v>232</v>
      </c>
      <c r="D86" s="273">
        <f>SUM(D87:D96)</f>
        <v>181.64000000000001</v>
      </c>
      <c r="E86" s="258">
        <f>SUM(E87:E96)</f>
        <v>181.64000000000001</v>
      </c>
      <c r="F86" s="288">
        <f>J86+N86+R86+V86+Z86+AK86+AO86+AS86+AW86+BE86+BI86+BY86+CG86+CK86+CO86+CS86+CW86+DA86+BM86+BU86+DE86+DI86</f>
        <v>32413.567900000002</v>
      </c>
      <c r="G86" s="308">
        <f t="shared" si="39"/>
        <v>32231.927900000002</v>
      </c>
      <c r="H86" s="299">
        <f t="shared" si="69"/>
        <v>178.44950396388461</v>
      </c>
      <c r="I86" s="258">
        <f>SUM(I87:I96)</f>
        <v>1397.2349999999999</v>
      </c>
      <c r="J86" s="258">
        <f>SUM(J87:J96)</f>
        <v>2601.1527700000001</v>
      </c>
      <c r="K86" s="297">
        <f t="shared" si="78"/>
        <v>1203.9177700000002</v>
      </c>
      <c r="L86" s="258">
        <f t="shared" ref="L86" si="104">J86/I86</f>
        <v>1.8616430092289418</v>
      </c>
      <c r="M86" s="258">
        <f>SUM(M87:M96)</f>
        <v>0</v>
      </c>
      <c r="N86" s="258">
        <f>SUM(N87:N96)</f>
        <v>12.379</v>
      </c>
      <c r="O86" s="300">
        <f t="shared" si="79"/>
        <v>12.379</v>
      </c>
      <c r="P86" s="300">
        <v>0</v>
      </c>
      <c r="Q86" s="258">
        <f>SUM(Q87:Q96)</f>
        <v>0</v>
      </c>
      <c r="R86" s="258">
        <f>SUM(R87:R96)</f>
        <v>0</v>
      </c>
      <c r="S86" s="300">
        <f t="shared" si="80"/>
        <v>0</v>
      </c>
      <c r="T86" s="300">
        <v>0</v>
      </c>
      <c r="U86" s="258">
        <f>SUM(U87:U96)</f>
        <v>0</v>
      </c>
      <c r="V86" s="258">
        <f>SUM(V87:V96)</f>
        <v>0</v>
      </c>
      <c r="W86" s="300">
        <f t="shared" si="81"/>
        <v>0</v>
      </c>
      <c r="X86" s="300"/>
      <c r="Y86" s="258">
        <f t="shared" si="82"/>
        <v>0</v>
      </c>
      <c r="Z86" s="258">
        <f t="shared" si="82"/>
        <v>0</v>
      </c>
      <c r="AA86" s="300">
        <f t="shared" si="74"/>
        <v>0</v>
      </c>
      <c r="AB86" s="300"/>
      <c r="AC86" s="258">
        <f>SUM(AC87:AC96)</f>
        <v>0</v>
      </c>
      <c r="AD86" s="258">
        <f>SUM(AD87:AD96)</f>
        <v>0</v>
      </c>
      <c r="AE86" s="300">
        <f t="shared" si="77"/>
        <v>0</v>
      </c>
      <c r="AF86" s="300" t="e">
        <f>AD86/AC86</f>
        <v>#DIV/0!</v>
      </c>
      <c r="AG86" s="258">
        <f>SUM(AG87:AG96)</f>
        <v>0</v>
      </c>
      <c r="AH86" s="258">
        <f>SUM(AH87:AH96)</f>
        <v>0</v>
      </c>
      <c r="AI86" s="300">
        <f t="shared" si="83"/>
        <v>0</v>
      </c>
      <c r="AJ86" s="258">
        <f>SUM(AJ87:AJ96)</f>
        <v>0</v>
      </c>
      <c r="AK86" s="258">
        <f>SUM(AK87:AK96)</f>
        <v>0</v>
      </c>
      <c r="AL86" s="300">
        <f t="shared" si="84"/>
        <v>0</v>
      </c>
      <c r="AM86" s="300"/>
      <c r="AN86" s="258">
        <f>SUM(AN87:AN96)</f>
        <v>13.439</v>
      </c>
      <c r="AO86" s="258">
        <f>SUM(AO87:AO96)</f>
        <v>88.852999999999994</v>
      </c>
      <c r="AP86" s="300">
        <f t="shared" si="85"/>
        <v>75.413999999999987</v>
      </c>
      <c r="AQ86" s="300"/>
      <c r="AR86" s="258">
        <f>SUM(AR87:AR96)</f>
        <v>0</v>
      </c>
      <c r="AS86" s="258">
        <f>SUM(AS87:AS96)</f>
        <v>0</v>
      </c>
      <c r="AT86" s="300">
        <f t="shared" si="86"/>
        <v>0</v>
      </c>
      <c r="AU86" s="300"/>
      <c r="AV86" s="258">
        <f>SUM(AV87:AV96)</f>
        <v>0</v>
      </c>
      <c r="AW86" s="258">
        <f>SUM(AW87:AW96)</f>
        <v>0</v>
      </c>
      <c r="AX86" s="300">
        <f t="shared" si="87"/>
        <v>0</v>
      </c>
      <c r="AY86" s="300"/>
      <c r="AZ86" s="258">
        <f>SUM(AZ87:AZ96)</f>
        <v>0</v>
      </c>
      <c r="BA86" s="258">
        <f>SUM(BA87:BA96)</f>
        <v>0</v>
      </c>
      <c r="BB86" s="300">
        <f t="shared" si="88"/>
        <v>0</v>
      </c>
      <c r="BC86" s="300"/>
      <c r="BD86" s="258">
        <f>SUM(BD87:BD96)</f>
        <v>0</v>
      </c>
      <c r="BE86" s="258">
        <f>SUM(BE87:BE96)</f>
        <v>0</v>
      </c>
      <c r="BF86" s="300">
        <f t="shared" si="89"/>
        <v>0</v>
      </c>
      <c r="BG86" s="300"/>
      <c r="BH86" s="258">
        <f>SUM(BH87:BH96)</f>
        <v>0</v>
      </c>
      <c r="BI86" s="258">
        <f>SUM(BI87:BI96)</f>
        <v>0</v>
      </c>
      <c r="BJ86" s="300">
        <f t="shared" si="90"/>
        <v>0</v>
      </c>
      <c r="BK86" s="300"/>
      <c r="BL86" s="258">
        <f>SUM(BL87:BL96)</f>
        <v>0</v>
      </c>
      <c r="BM86" s="258">
        <f>SUM(BM87:BM96)</f>
        <v>0</v>
      </c>
      <c r="BN86" s="300">
        <f t="shared" si="75"/>
        <v>0</v>
      </c>
      <c r="BO86" s="300"/>
      <c r="BP86" s="258">
        <f>SUM(BP87:BP96)</f>
        <v>0</v>
      </c>
      <c r="BQ86" s="258">
        <f>SUM(BQ87:BQ96)</f>
        <v>0</v>
      </c>
      <c r="BR86" s="300">
        <f t="shared" si="76"/>
        <v>0</v>
      </c>
      <c r="BS86" s="300">
        <v>0</v>
      </c>
      <c r="BT86" s="258">
        <f>SUM(BT87:BT96)</f>
        <v>0</v>
      </c>
      <c r="BU86" s="258">
        <f>SUM(BU87:BU96)</f>
        <v>0</v>
      </c>
      <c r="BV86" s="300">
        <f t="shared" si="91"/>
        <v>0</v>
      </c>
      <c r="BW86" s="300" t="e">
        <f>BU86/BT86</f>
        <v>#DIV/0!</v>
      </c>
      <c r="BX86" s="258">
        <f>SUM(BX87:BX96)</f>
        <v>0</v>
      </c>
      <c r="BY86" s="258">
        <f>SUM(BY87:BY96)</f>
        <v>0</v>
      </c>
      <c r="BZ86" s="300">
        <f t="shared" si="92"/>
        <v>0</v>
      </c>
      <c r="CA86" s="300"/>
      <c r="CB86" s="258">
        <f>SUM(CB87:CB96)</f>
        <v>0</v>
      </c>
      <c r="CC86" s="258">
        <f>SUM(CC87:CC96)</f>
        <v>0</v>
      </c>
      <c r="CD86" s="300">
        <f t="shared" si="93"/>
        <v>0</v>
      </c>
      <c r="CE86" s="300"/>
      <c r="CF86" s="258">
        <f>SUM(CF87:CF96)</f>
        <v>0</v>
      </c>
      <c r="CG86" s="258">
        <f>SUM(CG87:CG96)</f>
        <v>14892.249540000001</v>
      </c>
      <c r="CH86" s="300">
        <f t="shared" si="94"/>
        <v>14892.249540000001</v>
      </c>
      <c r="CI86" s="300"/>
      <c r="CJ86" s="258">
        <f>SUM(CJ87:CJ96)</f>
        <v>0</v>
      </c>
      <c r="CK86" s="258">
        <f>SUM(CK87:CK96)</f>
        <v>243.13354000000001</v>
      </c>
      <c r="CL86" s="300">
        <f t="shared" si="95"/>
        <v>243.13354000000001</v>
      </c>
      <c r="CM86" s="258"/>
      <c r="CN86" s="288">
        <f>SUM(CN87:CN96)</f>
        <v>0</v>
      </c>
      <c r="CO86" s="288">
        <f>SUM(CO87:CO96)</f>
        <v>0</v>
      </c>
      <c r="CP86" s="301">
        <f t="shared" si="96"/>
        <v>0</v>
      </c>
      <c r="CQ86" s="301"/>
      <c r="CR86" s="281">
        <f>SUM(CR87:CR96)</f>
        <v>0</v>
      </c>
      <c r="CS86" s="281">
        <f>SUM(CS87:CS96)</f>
        <v>0</v>
      </c>
      <c r="CT86" s="286">
        <f t="shared" si="97"/>
        <v>0</v>
      </c>
      <c r="CU86" s="287"/>
      <c r="CV86" s="281">
        <f>SUM(CV87:CV96)</f>
        <v>0</v>
      </c>
      <c r="CW86" s="281">
        <f>SUM(CW87:CW96)</f>
        <v>0</v>
      </c>
      <c r="CX86" s="286">
        <f t="shared" si="98"/>
        <v>0</v>
      </c>
      <c r="CY86" s="287"/>
      <c r="CZ86" s="281">
        <f>SUM(CZ87:CZ96)</f>
        <v>0</v>
      </c>
      <c r="DA86" s="281">
        <f>SUM(DA87:DA96)</f>
        <v>0</v>
      </c>
      <c r="DB86" s="286">
        <f t="shared" si="99"/>
        <v>0</v>
      </c>
      <c r="DC86" s="287"/>
      <c r="DD86" s="288">
        <f>SUM(DD87:DD96)</f>
        <v>0</v>
      </c>
      <c r="DE86" s="288">
        <f>SUM(DE87:DE96)</f>
        <v>0</v>
      </c>
      <c r="DF86" s="301">
        <f t="shared" si="100"/>
        <v>0</v>
      </c>
      <c r="DG86" s="301" t="e">
        <f>DE86/DD86</f>
        <v>#DIV/0!</v>
      </c>
      <c r="DH86" s="288">
        <f>SUM(DH87:DH96)</f>
        <v>3126.0858000000003</v>
      </c>
      <c r="DI86" s="288">
        <f>SUM(DI87:DI96)</f>
        <v>14575.80005</v>
      </c>
      <c r="DJ86" s="298">
        <f t="shared" si="101"/>
        <v>11449.714249999999</v>
      </c>
      <c r="DK86" s="301"/>
    </row>
    <row r="87" spans="1:115" ht="12.75" hidden="1" customHeight="1">
      <c r="A87" s="253"/>
      <c r="B87" s="289"/>
      <c r="C87" s="253" t="s">
        <v>233</v>
      </c>
      <c r="D87" s="254"/>
      <c r="E87" s="237"/>
      <c r="F87" s="236">
        <f t="shared" ref="F87:F88" si="105">J87+N87+R87+V87+Z87+AK87+AO87+AS87+AW87+BE87+BI87+BY87+CG87+CK87+CO87+CS87+CW87+DA87+BM87+BU87+DI87+DE87</f>
        <v>0</v>
      </c>
      <c r="G87" s="296">
        <f t="shared" si="39"/>
        <v>0</v>
      </c>
      <c r="H87" s="296">
        <v>0</v>
      </c>
      <c r="I87" s="237"/>
      <c r="J87" s="237"/>
      <c r="K87" s="297">
        <f t="shared" si="78"/>
        <v>0</v>
      </c>
      <c r="L87" s="258"/>
      <c r="M87" s="237"/>
      <c r="N87" s="237"/>
      <c r="O87" s="297">
        <f t="shared" si="79"/>
        <v>0</v>
      </c>
      <c r="P87" s="300"/>
      <c r="Q87" s="237"/>
      <c r="R87" s="237"/>
      <c r="S87" s="297">
        <f t="shared" si="80"/>
        <v>0</v>
      </c>
      <c r="T87" s="297"/>
      <c r="U87" s="237"/>
      <c r="V87" s="237"/>
      <c r="W87" s="297">
        <f t="shared" si="81"/>
        <v>0</v>
      </c>
      <c r="X87" s="297"/>
      <c r="Y87" s="237">
        <f t="shared" si="82"/>
        <v>0</v>
      </c>
      <c r="Z87" s="237">
        <f t="shared" si="82"/>
        <v>0</v>
      </c>
      <c r="AA87" s="297">
        <f t="shared" si="74"/>
        <v>0</v>
      </c>
      <c r="AB87" s="297"/>
      <c r="AC87" s="237"/>
      <c r="AD87" s="237"/>
      <c r="AE87" s="297">
        <f t="shared" si="77"/>
        <v>0</v>
      </c>
      <c r="AF87" s="297" t="e">
        <f>AD87/AC87</f>
        <v>#DIV/0!</v>
      </c>
      <c r="AG87" s="237"/>
      <c r="AH87" s="237"/>
      <c r="AI87" s="297">
        <f t="shared" si="83"/>
        <v>0</v>
      </c>
      <c r="AJ87" s="237"/>
      <c r="AK87" s="237"/>
      <c r="AL87" s="297">
        <f t="shared" si="84"/>
        <v>0</v>
      </c>
      <c r="AM87" s="297"/>
      <c r="AN87" s="237">
        <v>0</v>
      </c>
      <c r="AO87" s="237"/>
      <c r="AP87" s="297">
        <f t="shared" si="85"/>
        <v>0</v>
      </c>
      <c r="AQ87" s="297"/>
      <c r="AR87" s="297"/>
      <c r="AS87" s="297"/>
      <c r="AT87" s="297">
        <f t="shared" si="86"/>
        <v>0</v>
      </c>
      <c r="AU87" s="297"/>
      <c r="AV87" s="237"/>
      <c r="AW87" s="237"/>
      <c r="AX87" s="297">
        <f t="shared" si="87"/>
        <v>0</v>
      </c>
      <c r="AY87" s="300" t="e">
        <f t="shared" ref="AY87:AY88" si="106">AW87/AV87</f>
        <v>#DIV/0!</v>
      </c>
      <c r="AZ87" s="237"/>
      <c r="BA87" s="237"/>
      <c r="BB87" s="297">
        <f t="shared" si="88"/>
        <v>0</v>
      </c>
      <c r="BC87" s="297"/>
      <c r="BD87" s="237"/>
      <c r="BE87" s="237"/>
      <c r="BF87" s="297">
        <f t="shared" si="89"/>
        <v>0</v>
      </c>
      <c r="BG87" s="297"/>
      <c r="BH87" s="237"/>
      <c r="BI87" s="237"/>
      <c r="BJ87" s="297">
        <f t="shared" si="90"/>
        <v>0</v>
      </c>
      <c r="BK87" s="297"/>
      <c r="BL87" s="237"/>
      <c r="BM87" s="237"/>
      <c r="BN87" s="297">
        <f t="shared" si="75"/>
        <v>0</v>
      </c>
      <c r="BO87" s="297"/>
      <c r="BP87" s="237"/>
      <c r="BQ87" s="237"/>
      <c r="BR87" s="297">
        <f t="shared" si="76"/>
        <v>0</v>
      </c>
      <c r="BS87" s="297"/>
      <c r="BT87" s="237"/>
      <c r="BU87" s="237"/>
      <c r="BV87" s="297">
        <f t="shared" si="91"/>
        <v>0</v>
      </c>
      <c r="BW87" s="297"/>
      <c r="BX87" s="237"/>
      <c r="BY87" s="237"/>
      <c r="BZ87" s="297">
        <f t="shared" si="92"/>
        <v>0</v>
      </c>
      <c r="CA87" s="297"/>
      <c r="CB87" s="237"/>
      <c r="CC87" s="237"/>
      <c r="CD87" s="297">
        <f t="shared" si="93"/>
        <v>0</v>
      </c>
      <c r="CE87" s="297"/>
      <c r="CF87" s="237"/>
      <c r="CG87" s="237"/>
      <c r="CH87" s="297">
        <f t="shared" si="94"/>
        <v>0</v>
      </c>
      <c r="CI87" s="300"/>
      <c r="CJ87" s="237"/>
      <c r="CK87" s="237"/>
      <c r="CL87" s="297">
        <f t="shared" si="95"/>
        <v>0</v>
      </c>
      <c r="CM87" s="285"/>
      <c r="CN87" s="298"/>
      <c r="CO87" s="298"/>
      <c r="CP87" s="298">
        <f t="shared" si="96"/>
        <v>0</v>
      </c>
      <c r="CQ87" s="298"/>
      <c r="CR87" s="293"/>
      <c r="CS87" s="293"/>
      <c r="CT87" s="294">
        <f t="shared" si="97"/>
        <v>0</v>
      </c>
      <c r="CU87" s="295"/>
      <c r="CV87" s="234"/>
      <c r="CW87" s="234"/>
      <c r="CX87" s="294">
        <f t="shared" si="98"/>
        <v>0</v>
      </c>
      <c r="CY87" s="295"/>
      <c r="CZ87" s="234"/>
      <c r="DA87" s="234"/>
      <c r="DB87" s="294">
        <f t="shared" si="99"/>
        <v>0</v>
      </c>
      <c r="DC87" s="295"/>
      <c r="DD87" s="298"/>
      <c r="DE87" s="298"/>
      <c r="DF87" s="298">
        <f t="shared" si="100"/>
        <v>0</v>
      </c>
      <c r="DG87" s="298"/>
      <c r="DH87" s="298"/>
      <c r="DI87" s="298"/>
      <c r="DJ87" s="298">
        <f t="shared" si="101"/>
        <v>0</v>
      </c>
      <c r="DK87" s="298"/>
    </row>
    <row r="88" spans="1:115" hidden="1">
      <c r="A88" s="253"/>
      <c r="B88" s="289"/>
      <c r="C88" s="253" t="s">
        <v>234</v>
      </c>
      <c r="D88" s="306"/>
      <c r="E88" s="237"/>
      <c r="F88" s="236">
        <f t="shared" si="105"/>
        <v>0</v>
      </c>
      <c r="G88" s="296">
        <f t="shared" si="39"/>
        <v>0</v>
      </c>
      <c r="H88" s="296">
        <v>0</v>
      </c>
      <c r="I88" s="237"/>
      <c r="J88" s="237"/>
      <c r="K88" s="297">
        <f t="shared" si="78"/>
        <v>0</v>
      </c>
      <c r="L88" s="258"/>
      <c r="M88" s="237"/>
      <c r="N88" s="237"/>
      <c r="O88" s="297">
        <f t="shared" si="79"/>
        <v>0</v>
      </c>
      <c r="P88" s="300"/>
      <c r="Q88" s="237"/>
      <c r="R88" s="237"/>
      <c r="S88" s="297">
        <f t="shared" si="80"/>
        <v>0</v>
      </c>
      <c r="T88" s="297"/>
      <c r="U88" s="237"/>
      <c r="V88" s="237"/>
      <c r="W88" s="297">
        <v>0</v>
      </c>
      <c r="X88" s="297"/>
      <c r="Y88" s="237">
        <f t="shared" si="82"/>
        <v>0</v>
      </c>
      <c r="Z88" s="237">
        <f t="shared" si="82"/>
        <v>0</v>
      </c>
      <c r="AA88" s="297">
        <v>0</v>
      </c>
      <c r="AB88" s="297"/>
      <c r="AC88" s="237"/>
      <c r="AD88" s="237"/>
      <c r="AE88" s="297">
        <f t="shared" si="77"/>
        <v>0</v>
      </c>
      <c r="AF88" s="297"/>
      <c r="AG88" s="237"/>
      <c r="AH88" s="237"/>
      <c r="AI88" s="297"/>
      <c r="AJ88" s="237"/>
      <c r="AK88" s="237"/>
      <c r="AL88" s="297"/>
      <c r="AM88" s="297"/>
      <c r="AN88" s="237"/>
      <c r="AO88" s="237"/>
      <c r="AP88" s="297">
        <f t="shared" si="85"/>
        <v>0</v>
      </c>
      <c r="AQ88" s="297"/>
      <c r="AR88" s="297"/>
      <c r="AS88" s="297"/>
      <c r="AT88" s="297"/>
      <c r="AU88" s="297"/>
      <c r="AV88" s="237"/>
      <c r="AW88" s="237"/>
      <c r="AX88" s="297">
        <v>0</v>
      </c>
      <c r="AY88" s="300" t="e">
        <f t="shared" si="106"/>
        <v>#DIV/0!</v>
      </c>
      <c r="AZ88" s="237"/>
      <c r="BA88" s="237"/>
      <c r="BB88" s="297">
        <v>0</v>
      </c>
      <c r="BC88" s="297"/>
      <c r="BD88" s="237"/>
      <c r="BE88" s="237"/>
      <c r="BF88" s="297">
        <v>0</v>
      </c>
      <c r="BG88" s="297"/>
      <c r="BH88" s="237"/>
      <c r="BI88" s="237"/>
      <c r="BJ88" s="297">
        <f t="shared" si="90"/>
        <v>0</v>
      </c>
      <c r="BK88" s="297"/>
      <c r="BL88" s="237"/>
      <c r="BM88" s="237"/>
      <c r="BN88" s="297">
        <f t="shared" si="75"/>
        <v>0</v>
      </c>
      <c r="BO88" s="297"/>
      <c r="BP88" s="237"/>
      <c r="BQ88" s="237"/>
      <c r="BR88" s="297">
        <f t="shared" si="76"/>
        <v>0</v>
      </c>
      <c r="BS88" s="297"/>
      <c r="BT88" s="237"/>
      <c r="BU88" s="237"/>
      <c r="BV88" s="297"/>
      <c r="BW88" s="297"/>
      <c r="BX88" s="237"/>
      <c r="BY88" s="237"/>
      <c r="BZ88" s="297">
        <v>0</v>
      </c>
      <c r="CA88" s="297"/>
      <c r="CB88" s="237"/>
      <c r="CC88" s="237"/>
      <c r="CD88" s="297"/>
      <c r="CE88" s="297"/>
      <c r="CF88" s="237"/>
      <c r="CG88" s="237"/>
      <c r="CH88" s="297">
        <f t="shared" si="94"/>
        <v>0</v>
      </c>
      <c r="CI88" s="300"/>
      <c r="CJ88" s="237"/>
      <c r="CK88" s="237"/>
      <c r="CL88" s="297">
        <v>0</v>
      </c>
      <c r="CM88" s="285"/>
      <c r="CN88" s="298"/>
      <c r="CO88" s="298"/>
      <c r="CP88" s="298">
        <v>0</v>
      </c>
      <c r="CQ88" s="298"/>
      <c r="CR88" s="293"/>
      <c r="CS88" s="293"/>
      <c r="CT88" s="294"/>
      <c r="CU88" s="295"/>
      <c r="CV88" s="234"/>
      <c r="CW88" s="234"/>
      <c r="CX88" s="294"/>
      <c r="CY88" s="295"/>
      <c r="CZ88" s="234"/>
      <c r="DA88" s="234"/>
      <c r="DB88" s="294">
        <v>0</v>
      </c>
      <c r="DC88" s="295"/>
      <c r="DD88" s="298"/>
      <c r="DE88" s="298"/>
      <c r="DF88" s="298">
        <v>0</v>
      </c>
      <c r="DG88" s="298"/>
      <c r="DH88" s="298"/>
      <c r="DI88" s="298"/>
      <c r="DJ88" s="298">
        <v>0</v>
      </c>
      <c r="DK88" s="298"/>
    </row>
    <row r="89" spans="1:115">
      <c r="A89" s="253"/>
      <c r="B89" s="302" t="s">
        <v>504</v>
      </c>
      <c r="C89" s="253" t="s">
        <v>361</v>
      </c>
      <c r="D89" s="254"/>
      <c r="E89" s="237">
        <v>0</v>
      </c>
      <c r="F89" s="236">
        <f>J89+N89+R89+V89+Z89+AK89+AO89+AS89+AW89+BE89+BI89+BY89+CG89+CK89+CO89+CS89+CW89+DA89+BM89+BU89+DI89+DE89</f>
        <v>32413.567900000002</v>
      </c>
      <c r="G89" s="296">
        <f t="shared" si="39"/>
        <v>32413.567900000002</v>
      </c>
      <c r="H89" s="296">
        <v>0</v>
      </c>
      <c r="I89" s="242"/>
      <c r="J89" s="242">
        <v>2601.1527700000001</v>
      </c>
      <c r="K89" s="297">
        <f t="shared" si="78"/>
        <v>2601.1527700000001</v>
      </c>
      <c r="L89" s="258">
        <v>0</v>
      </c>
      <c r="M89" s="242"/>
      <c r="N89" s="242">
        <v>12.379</v>
      </c>
      <c r="O89" s="297">
        <f t="shared" si="79"/>
        <v>12.379</v>
      </c>
      <c r="P89" s="300"/>
      <c r="Q89" s="242"/>
      <c r="R89" s="242"/>
      <c r="S89" s="297">
        <f t="shared" si="80"/>
        <v>0</v>
      </c>
      <c r="T89" s="297">
        <v>0</v>
      </c>
      <c r="U89" s="237"/>
      <c r="V89" s="237"/>
      <c r="W89" s="297">
        <f>V89-U89</f>
        <v>0</v>
      </c>
      <c r="X89" s="297"/>
      <c r="Y89" s="237">
        <f t="shared" si="82"/>
        <v>0</v>
      </c>
      <c r="Z89" s="237">
        <f t="shared" si="82"/>
        <v>0</v>
      </c>
      <c r="AA89" s="297">
        <f>Z89-Y89</f>
        <v>0</v>
      </c>
      <c r="AB89" s="297"/>
      <c r="AC89" s="237"/>
      <c r="AD89" s="237"/>
      <c r="AE89" s="297">
        <f t="shared" si="77"/>
        <v>0</v>
      </c>
      <c r="AF89" s="297"/>
      <c r="AG89" s="237"/>
      <c r="AH89" s="237"/>
      <c r="AI89" s="297">
        <f>AH89-AG89</f>
        <v>0</v>
      </c>
      <c r="AJ89" s="237"/>
      <c r="AK89" s="237"/>
      <c r="AL89" s="297">
        <f t="shared" ref="AL89:AL96" si="107">AK89-AJ89</f>
        <v>0</v>
      </c>
      <c r="AM89" s="297"/>
      <c r="AN89" s="237">
        <v>13.439</v>
      </c>
      <c r="AO89" s="237">
        <v>88.852999999999994</v>
      </c>
      <c r="AP89" s="297">
        <f t="shared" si="85"/>
        <v>75.413999999999987</v>
      </c>
      <c r="AQ89" s="297"/>
      <c r="AR89" s="297"/>
      <c r="AS89" s="297"/>
      <c r="AT89" s="297">
        <f>AS89-AR89</f>
        <v>0</v>
      </c>
      <c r="AU89" s="297"/>
      <c r="AV89" s="237"/>
      <c r="AW89" s="237"/>
      <c r="AX89" s="297">
        <f>AW89-AV89</f>
        <v>0</v>
      </c>
      <c r="AY89" s="300"/>
      <c r="AZ89" s="237"/>
      <c r="BA89" s="237"/>
      <c r="BB89" s="297">
        <f>BA89-AZ89</f>
        <v>0</v>
      </c>
      <c r="BC89" s="297"/>
      <c r="BD89" s="237"/>
      <c r="BE89" s="237"/>
      <c r="BF89" s="297">
        <f>BE89-BD89</f>
        <v>0</v>
      </c>
      <c r="BG89" s="297"/>
      <c r="BH89" s="237"/>
      <c r="BI89" s="237"/>
      <c r="BJ89" s="297">
        <f t="shared" si="90"/>
        <v>0</v>
      </c>
      <c r="BK89" s="297"/>
      <c r="BL89" s="237"/>
      <c r="BM89" s="237"/>
      <c r="BN89" s="297">
        <f t="shared" si="75"/>
        <v>0</v>
      </c>
      <c r="BO89" s="297"/>
      <c r="BP89" s="237"/>
      <c r="BQ89" s="237"/>
      <c r="BR89" s="297">
        <f t="shared" si="76"/>
        <v>0</v>
      </c>
      <c r="BS89" s="297"/>
      <c r="BT89" s="237"/>
      <c r="BU89" s="237"/>
      <c r="BV89" s="297">
        <f>BU89-BT89</f>
        <v>0</v>
      </c>
      <c r="BW89" s="297"/>
      <c r="BX89" s="237"/>
      <c r="BY89" s="237"/>
      <c r="BZ89" s="297">
        <f>BY89-BX89</f>
        <v>0</v>
      </c>
      <c r="CA89" s="297"/>
      <c r="CB89" s="237"/>
      <c r="CC89" s="237"/>
      <c r="CD89" s="297">
        <f>CC89-CB89</f>
        <v>0</v>
      </c>
      <c r="CE89" s="297"/>
      <c r="CF89" s="271"/>
      <c r="CG89" s="271">
        <v>14892.249540000001</v>
      </c>
      <c r="CH89" s="297">
        <f t="shared" si="94"/>
        <v>14892.249540000001</v>
      </c>
      <c r="CI89" s="300"/>
      <c r="CJ89" s="237"/>
      <c r="CK89" s="237">
        <v>243.13354000000001</v>
      </c>
      <c r="CL89" s="297">
        <f>CK89-CJ89</f>
        <v>243.13354000000001</v>
      </c>
      <c r="CM89" s="285"/>
      <c r="CN89" s="298"/>
      <c r="CO89" s="298"/>
      <c r="CP89" s="298">
        <f>CO89-CN89</f>
        <v>0</v>
      </c>
      <c r="CQ89" s="298"/>
      <c r="CR89" s="293"/>
      <c r="CS89" s="293"/>
      <c r="CT89" s="294">
        <f>CS89-CR89</f>
        <v>0</v>
      </c>
      <c r="CU89" s="295"/>
      <c r="CV89" s="234"/>
      <c r="CW89" s="234"/>
      <c r="CX89" s="294">
        <f>CW89-CV89</f>
        <v>0</v>
      </c>
      <c r="CY89" s="295"/>
      <c r="CZ89" s="234"/>
      <c r="DA89" s="234"/>
      <c r="DB89" s="294">
        <f>DA89-CZ89</f>
        <v>0</v>
      </c>
      <c r="DC89" s="295"/>
      <c r="DD89" s="298"/>
      <c r="DE89" s="298"/>
      <c r="DF89" s="298">
        <f>DE89-DD89</f>
        <v>0</v>
      </c>
      <c r="DG89" s="298"/>
      <c r="DH89" s="298"/>
      <c r="DI89" s="298">
        <v>14575.80005</v>
      </c>
      <c r="DJ89" s="298">
        <f>DI89-DH89</f>
        <v>14575.80005</v>
      </c>
      <c r="DK89" s="298"/>
    </row>
    <row r="90" spans="1:115" ht="12.75" hidden="1" customHeight="1">
      <c r="A90" s="253"/>
      <c r="B90" s="289"/>
      <c r="C90" s="255" t="s">
        <v>235</v>
      </c>
      <c r="D90" s="256"/>
      <c r="E90" s="237"/>
      <c r="F90" s="236">
        <f t="shared" ref="F90:F96" si="108">J90+N90+R90+V90+Z90+AK90+AO90+AS90+AW90+BE90+BI90+BY90+CG90+CK90+CO90+CS90+CW90+DA90+BM90+BU90+DI90+DE90</f>
        <v>0</v>
      </c>
      <c r="G90" s="296">
        <f t="shared" si="39"/>
        <v>0</v>
      </c>
      <c r="H90" s="296">
        <v>0</v>
      </c>
      <c r="I90" s="237"/>
      <c r="J90" s="237"/>
      <c r="K90" s="297">
        <f t="shared" si="78"/>
        <v>0</v>
      </c>
      <c r="L90" s="258"/>
      <c r="M90" s="237"/>
      <c r="N90" s="237"/>
      <c r="O90" s="297">
        <f t="shared" si="79"/>
        <v>0</v>
      </c>
      <c r="P90" s="297"/>
      <c r="Q90" s="237"/>
      <c r="R90" s="237"/>
      <c r="S90" s="297">
        <f t="shared" si="80"/>
        <v>0</v>
      </c>
      <c r="T90" s="297" t="e">
        <f>R90/Q90</f>
        <v>#DIV/0!</v>
      </c>
      <c r="U90" s="237"/>
      <c r="V90" s="237"/>
      <c r="W90" s="297">
        <f>V90-U90</f>
        <v>0</v>
      </c>
      <c r="X90" s="297"/>
      <c r="Y90" s="237">
        <f t="shared" si="82"/>
        <v>0</v>
      </c>
      <c r="Z90" s="237">
        <f t="shared" si="82"/>
        <v>0</v>
      </c>
      <c r="AA90" s="297">
        <f>Z90-Y90</f>
        <v>0</v>
      </c>
      <c r="AB90" s="297"/>
      <c r="AC90" s="237"/>
      <c r="AD90" s="237"/>
      <c r="AE90" s="297">
        <f t="shared" si="77"/>
        <v>0</v>
      </c>
      <c r="AF90" s="297"/>
      <c r="AG90" s="237"/>
      <c r="AH90" s="237"/>
      <c r="AI90" s="297">
        <f>AH90-AG90</f>
        <v>0</v>
      </c>
      <c r="AJ90" s="237"/>
      <c r="AK90" s="237"/>
      <c r="AL90" s="297">
        <f t="shared" si="107"/>
        <v>0</v>
      </c>
      <c r="AM90" s="297"/>
      <c r="AN90" s="237"/>
      <c r="AO90" s="237"/>
      <c r="AP90" s="297">
        <f t="shared" si="85"/>
        <v>0</v>
      </c>
      <c r="AQ90" s="297"/>
      <c r="AR90" s="297"/>
      <c r="AS90" s="297"/>
      <c r="AT90" s="297">
        <f>AS90-AR90</f>
        <v>0</v>
      </c>
      <c r="AU90" s="297"/>
      <c r="AV90" s="237"/>
      <c r="AW90" s="237"/>
      <c r="AX90" s="297">
        <f>AW90-AV90</f>
        <v>0</v>
      </c>
      <c r="AY90" s="300"/>
      <c r="AZ90" s="237"/>
      <c r="BA90" s="237"/>
      <c r="BB90" s="297">
        <f>BA90-AZ90</f>
        <v>0</v>
      </c>
      <c r="BC90" s="297"/>
      <c r="BD90" s="237"/>
      <c r="BE90" s="237"/>
      <c r="BF90" s="297">
        <f>BE90-BD90</f>
        <v>0</v>
      </c>
      <c r="BG90" s="297"/>
      <c r="BH90" s="237"/>
      <c r="BI90" s="237"/>
      <c r="BJ90" s="297">
        <f t="shared" si="90"/>
        <v>0</v>
      </c>
      <c r="BK90" s="297"/>
      <c r="BL90" s="237"/>
      <c r="BM90" s="237"/>
      <c r="BN90" s="297">
        <f t="shared" si="75"/>
        <v>0</v>
      </c>
      <c r="BO90" s="297"/>
      <c r="BP90" s="237"/>
      <c r="BQ90" s="237"/>
      <c r="BR90" s="297">
        <f t="shared" si="76"/>
        <v>0</v>
      </c>
      <c r="BS90" s="297"/>
      <c r="BT90" s="237"/>
      <c r="BU90" s="237"/>
      <c r="BV90" s="297">
        <f>BU90-BT90</f>
        <v>0</v>
      </c>
      <c r="BW90" s="297"/>
      <c r="BX90" s="237"/>
      <c r="BY90" s="237"/>
      <c r="BZ90" s="297">
        <f>BY90-BX90</f>
        <v>0</v>
      </c>
      <c r="CA90" s="297"/>
      <c r="CB90" s="237"/>
      <c r="CC90" s="237"/>
      <c r="CD90" s="297">
        <f>CC90-CB90</f>
        <v>0</v>
      </c>
      <c r="CE90" s="297"/>
      <c r="CF90" s="237"/>
      <c r="CG90" s="237"/>
      <c r="CH90" s="297">
        <f t="shared" si="94"/>
        <v>0</v>
      </c>
      <c r="CI90" s="300"/>
      <c r="CJ90" s="237"/>
      <c r="CK90" s="237"/>
      <c r="CL90" s="297">
        <f>CK90-CJ90</f>
        <v>0</v>
      </c>
      <c r="CM90" s="285"/>
      <c r="CN90" s="298"/>
      <c r="CO90" s="298"/>
      <c r="CP90" s="298">
        <f>CO90-CN90</f>
        <v>0</v>
      </c>
      <c r="CQ90" s="298"/>
      <c r="CR90" s="293"/>
      <c r="CS90" s="293"/>
      <c r="CT90" s="294">
        <f>CS90-CR90</f>
        <v>0</v>
      </c>
      <c r="CU90" s="295"/>
      <c r="CV90" s="234"/>
      <c r="CW90" s="234"/>
      <c r="CX90" s="294">
        <f>CW90-CV90</f>
        <v>0</v>
      </c>
      <c r="CY90" s="295"/>
      <c r="CZ90" s="234"/>
      <c r="DA90" s="234"/>
      <c r="DB90" s="294">
        <f>DA90-CZ90</f>
        <v>0</v>
      </c>
      <c r="DC90" s="295"/>
      <c r="DD90" s="298"/>
      <c r="DE90" s="298"/>
      <c r="DF90" s="298">
        <f>DE90-DD90</f>
        <v>0</v>
      </c>
      <c r="DG90" s="298"/>
      <c r="DH90" s="298"/>
      <c r="DI90" s="298"/>
      <c r="DJ90" s="298">
        <f>DI90-DH90</f>
        <v>0</v>
      </c>
      <c r="DK90" s="298"/>
    </row>
    <row r="91" spans="1:115" ht="12.75" hidden="1" customHeight="1">
      <c r="A91" s="253"/>
      <c r="B91" s="289">
        <v>1701036423</v>
      </c>
      <c r="C91" s="255" t="s">
        <v>481</v>
      </c>
      <c r="D91" s="309">
        <v>0.01</v>
      </c>
      <c r="E91" s="237">
        <v>0.01</v>
      </c>
      <c r="F91" s="236">
        <f t="shared" si="108"/>
        <v>0</v>
      </c>
      <c r="G91" s="295">
        <f t="shared" si="39"/>
        <v>-0.01</v>
      </c>
      <c r="H91" s="296">
        <f t="shared" si="69"/>
        <v>0</v>
      </c>
      <c r="I91" s="237"/>
      <c r="J91" s="236"/>
      <c r="K91" s="297">
        <f t="shared" si="78"/>
        <v>0</v>
      </c>
      <c r="L91" s="258">
        <v>0</v>
      </c>
      <c r="M91" s="237"/>
      <c r="N91" s="237"/>
      <c r="O91" s="297"/>
      <c r="P91" s="297"/>
      <c r="Q91" s="237"/>
      <c r="R91" s="237"/>
      <c r="S91" s="297"/>
      <c r="T91" s="297" t="e">
        <f>R91/Q91</f>
        <v>#DIV/0!</v>
      </c>
      <c r="U91" s="237"/>
      <c r="V91" s="237"/>
      <c r="W91" s="297"/>
      <c r="X91" s="297"/>
      <c r="Y91" s="237">
        <f t="shared" si="82"/>
        <v>0</v>
      </c>
      <c r="Z91" s="237">
        <f t="shared" si="82"/>
        <v>0</v>
      </c>
      <c r="AA91" s="297"/>
      <c r="AB91" s="297"/>
      <c r="AC91" s="237"/>
      <c r="AD91" s="237"/>
      <c r="AE91" s="297"/>
      <c r="AF91" s="297"/>
      <c r="AG91" s="237"/>
      <c r="AH91" s="237"/>
      <c r="AI91" s="297"/>
      <c r="AJ91" s="237"/>
      <c r="AK91" s="237"/>
      <c r="AL91" s="297">
        <f t="shared" si="107"/>
        <v>0</v>
      </c>
      <c r="AM91" s="297"/>
      <c r="AN91" s="237">
        <v>0</v>
      </c>
      <c r="AO91" s="237"/>
      <c r="AP91" s="297"/>
      <c r="AQ91" s="297"/>
      <c r="AR91" s="297"/>
      <c r="AS91" s="297"/>
      <c r="AT91" s="297"/>
      <c r="AU91" s="297"/>
      <c r="AV91" s="237"/>
      <c r="AW91" s="237"/>
      <c r="AX91" s="297"/>
      <c r="AY91" s="300"/>
      <c r="AZ91" s="237"/>
      <c r="BA91" s="237"/>
      <c r="BB91" s="297"/>
      <c r="BC91" s="297"/>
      <c r="BD91" s="237"/>
      <c r="BE91" s="237"/>
      <c r="BF91" s="297"/>
      <c r="BG91" s="297"/>
      <c r="BH91" s="237"/>
      <c r="BI91" s="237"/>
      <c r="BJ91" s="297"/>
      <c r="BK91" s="297"/>
      <c r="BL91" s="237"/>
      <c r="BM91" s="237"/>
      <c r="BN91" s="297">
        <f t="shared" si="75"/>
        <v>0</v>
      </c>
      <c r="BO91" s="297"/>
      <c r="BP91" s="237"/>
      <c r="BQ91" s="237"/>
      <c r="BR91" s="297">
        <f t="shared" si="76"/>
        <v>0</v>
      </c>
      <c r="BS91" s="297"/>
      <c r="BT91" s="237"/>
      <c r="BU91" s="237"/>
      <c r="BV91" s="297"/>
      <c r="BW91" s="297"/>
      <c r="BX91" s="237"/>
      <c r="BY91" s="237"/>
      <c r="BZ91" s="297"/>
      <c r="CA91" s="297"/>
      <c r="CB91" s="237"/>
      <c r="CC91" s="237"/>
      <c r="CD91" s="297"/>
      <c r="CE91" s="297"/>
      <c r="CF91" s="237"/>
      <c r="CG91" s="237"/>
      <c r="CH91" s="297"/>
      <c r="CI91" s="300"/>
      <c r="CJ91" s="237"/>
      <c r="CK91" s="237"/>
      <c r="CL91" s="297"/>
      <c r="CM91" s="285"/>
      <c r="CN91" s="298"/>
      <c r="CO91" s="298"/>
      <c r="CP91" s="298"/>
      <c r="CQ91" s="298"/>
      <c r="CR91" s="293"/>
      <c r="CS91" s="293"/>
      <c r="CT91" s="294"/>
      <c r="CU91" s="295"/>
      <c r="CV91" s="234"/>
      <c r="CW91" s="234"/>
      <c r="CX91" s="294"/>
      <c r="CY91" s="295"/>
      <c r="CZ91" s="234"/>
      <c r="DA91" s="234"/>
      <c r="DB91" s="294"/>
      <c r="DC91" s="295"/>
      <c r="DD91" s="298"/>
      <c r="DE91" s="298"/>
      <c r="DF91" s="298"/>
      <c r="DG91" s="298"/>
      <c r="DH91" s="298"/>
      <c r="DI91" s="298"/>
      <c r="DJ91" s="298"/>
      <c r="DK91" s="298"/>
    </row>
    <row r="92" spans="1:115">
      <c r="A92" s="253"/>
      <c r="B92" s="289">
        <v>1718000922</v>
      </c>
      <c r="C92" s="255" t="s">
        <v>236</v>
      </c>
      <c r="D92" s="256">
        <v>10.9</v>
      </c>
      <c r="E92" s="237">
        <v>10.9</v>
      </c>
      <c r="F92" s="236">
        <f t="shared" si="108"/>
        <v>0</v>
      </c>
      <c r="G92" s="296">
        <f t="shared" si="39"/>
        <v>-10.9</v>
      </c>
      <c r="H92" s="296">
        <f t="shared" si="69"/>
        <v>0</v>
      </c>
      <c r="I92" s="237"/>
      <c r="J92" s="237"/>
      <c r="K92" s="297">
        <f t="shared" si="78"/>
        <v>0</v>
      </c>
      <c r="L92" s="258"/>
      <c r="M92" s="237"/>
      <c r="N92" s="237"/>
      <c r="O92" s="297">
        <f>N92-M92</f>
        <v>0</v>
      </c>
      <c r="P92" s="297"/>
      <c r="Q92" s="237"/>
      <c r="R92" s="237"/>
      <c r="S92" s="297">
        <f>R92-Q92</f>
        <v>0</v>
      </c>
      <c r="T92" s="297"/>
      <c r="U92" s="237"/>
      <c r="V92" s="237"/>
      <c r="W92" s="297">
        <f>V92-U92</f>
        <v>0</v>
      </c>
      <c r="X92" s="297"/>
      <c r="Y92" s="237">
        <f t="shared" si="82"/>
        <v>0</v>
      </c>
      <c r="Z92" s="237">
        <f t="shared" si="82"/>
        <v>0</v>
      </c>
      <c r="AA92" s="297">
        <f>Z92-Y92</f>
        <v>0</v>
      </c>
      <c r="AB92" s="297"/>
      <c r="AC92" s="237"/>
      <c r="AD92" s="237"/>
      <c r="AE92" s="297">
        <f>AD92-AC92</f>
        <v>0</v>
      </c>
      <c r="AF92" s="297"/>
      <c r="AG92" s="237"/>
      <c r="AH92" s="237"/>
      <c r="AI92" s="297">
        <f>AH92-AG92</f>
        <v>0</v>
      </c>
      <c r="AJ92" s="237"/>
      <c r="AK92" s="237"/>
      <c r="AL92" s="297">
        <f t="shared" si="107"/>
        <v>0</v>
      </c>
      <c r="AM92" s="297"/>
      <c r="AN92" s="237"/>
      <c r="AO92" s="237"/>
      <c r="AP92" s="297">
        <f>AO92-AN92</f>
        <v>0</v>
      </c>
      <c r="AQ92" s="297"/>
      <c r="AR92" s="297"/>
      <c r="AS92" s="297"/>
      <c r="AT92" s="297">
        <f>AS92-AR92</f>
        <v>0</v>
      </c>
      <c r="AU92" s="297"/>
      <c r="AV92" s="242"/>
      <c r="AW92" s="235"/>
      <c r="AX92" s="297">
        <f>AW92-AV92</f>
        <v>0</v>
      </c>
      <c r="AY92" s="300"/>
      <c r="AZ92" s="237"/>
      <c r="BA92" s="237"/>
      <c r="BB92" s="297">
        <f>BA92-AZ92</f>
        <v>0</v>
      </c>
      <c r="BC92" s="297"/>
      <c r="BD92" s="237"/>
      <c r="BE92" s="237"/>
      <c r="BF92" s="297">
        <f>BE92-BD92</f>
        <v>0</v>
      </c>
      <c r="BG92" s="297"/>
      <c r="BH92" s="237"/>
      <c r="BI92" s="237"/>
      <c r="BJ92" s="297">
        <f>BI92-BH92</f>
        <v>0</v>
      </c>
      <c r="BK92" s="297"/>
      <c r="BL92" s="237"/>
      <c r="BM92" s="237"/>
      <c r="BN92" s="297">
        <f t="shared" si="75"/>
        <v>0</v>
      </c>
      <c r="BO92" s="297"/>
      <c r="BP92" s="237"/>
      <c r="BQ92" s="237"/>
      <c r="BR92" s="297">
        <f t="shared" si="76"/>
        <v>0</v>
      </c>
      <c r="BS92" s="297"/>
      <c r="BT92" s="237"/>
      <c r="BU92" s="237"/>
      <c r="BV92" s="297">
        <f t="shared" ref="BV92:BV98" si="109">BU92-BT92</f>
        <v>0</v>
      </c>
      <c r="BW92" s="297"/>
      <c r="BX92" s="237"/>
      <c r="BY92" s="237"/>
      <c r="BZ92" s="297">
        <f>BY92-BX92</f>
        <v>0</v>
      </c>
      <c r="CA92" s="297"/>
      <c r="CB92" s="237"/>
      <c r="CC92" s="237"/>
      <c r="CD92" s="297">
        <f t="shared" ref="CD92:CD98" si="110">CC92-CB92</f>
        <v>0</v>
      </c>
      <c r="CE92" s="297"/>
      <c r="CF92" s="237"/>
      <c r="CG92" s="237"/>
      <c r="CH92" s="297">
        <f>CG92-CF92</f>
        <v>0</v>
      </c>
      <c r="CI92" s="297"/>
      <c r="CJ92" s="237"/>
      <c r="CK92" s="237"/>
      <c r="CL92" s="297">
        <f>CK92-CJ92</f>
        <v>0</v>
      </c>
      <c r="CM92" s="285"/>
      <c r="CN92" s="298"/>
      <c r="CO92" s="298"/>
      <c r="CP92" s="298">
        <f>CO92-CN92</f>
        <v>0</v>
      </c>
      <c r="CQ92" s="298"/>
      <c r="CR92" s="293"/>
      <c r="CS92" s="293"/>
      <c r="CT92" s="294">
        <f>CS92-CR92</f>
        <v>0</v>
      </c>
      <c r="CU92" s="295"/>
      <c r="CV92" s="234"/>
      <c r="CW92" s="234"/>
      <c r="CX92" s="294">
        <f>CW92-CV92</f>
        <v>0</v>
      </c>
      <c r="CY92" s="295"/>
      <c r="CZ92" s="234"/>
      <c r="DA92" s="234"/>
      <c r="DB92" s="294">
        <f t="shared" ref="DB92:DB98" si="111">DA92-CZ92</f>
        <v>0</v>
      </c>
      <c r="DC92" s="295"/>
      <c r="DD92" s="298"/>
      <c r="DE92" s="298"/>
      <c r="DF92" s="298">
        <f>DE92-DD92</f>
        <v>0</v>
      </c>
      <c r="DG92" s="298"/>
      <c r="DH92" s="298"/>
      <c r="DI92" s="298"/>
      <c r="DJ92" s="298">
        <f>DI92-DH92</f>
        <v>0</v>
      </c>
      <c r="DK92" s="298"/>
    </row>
    <row r="93" spans="1:115">
      <c r="A93" s="253"/>
      <c r="B93" s="289">
        <v>1718002454</v>
      </c>
      <c r="C93" s="255" t="s">
        <v>473</v>
      </c>
      <c r="D93" s="256">
        <v>168</v>
      </c>
      <c r="E93" s="237">
        <v>168</v>
      </c>
      <c r="F93" s="236">
        <f t="shared" si="108"/>
        <v>0</v>
      </c>
      <c r="G93" s="296">
        <f t="shared" si="39"/>
        <v>-168</v>
      </c>
      <c r="H93" s="296">
        <f t="shared" si="69"/>
        <v>0</v>
      </c>
      <c r="I93" s="237"/>
      <c r="J93" s="237"/>
      <c r="K93" s="297"/>
      <c r="L93" s="258"/>
      <c r="M93" s="237"/>
      <c r="N93" s="237"/>
      <c r="O93" s="297"/>
      <c r="P93" s="297"/>
      <c r="Q93" s="237"/>
      <c r="R93" s="237"/>
      <c r="S93" s="297"/>
      <c r="T93" s="297"/>
      <c r="U93" s="237"/>
      <c r="V93" s="237"/>
      <c r="W93" s="297"/>
      <c r="X93" s="297"/>
      <c r="Y93" s="237"/>
      <c r="Z93" s="237"/>
      <c r="AA93" s="297"/>
      <c r="AB93" s="297"/>
      <c r="AC93" s="237"/>
      <c r="AD93" s="237"/>
      <c r="AE93" s="297"/>
      <c r="AF93" s="297"/>
      <c r="AG93" s="237"/>
      <c r="AH93" s="237"/>
      <c r="AI93" s="297"/>
      <c r="AJ93" s="237"/>
      <c r="AK93" s="237"/>
      <c r="AL93" s="297"/>
      <c r="AM93" s="297"/>
      <c r="AN93" s="237"/>
      <c r="AO93" s="237"/>
      <c r="AP93" s="297"/>
      <c r="AQ93" s="297"/>
      <c r="AR93" s="297"/>
      <c r="AS93" s="297"/>
      <c r="AT93" s="297"/>
      <c r="AU93" s="297"/>
      <c r="AV93" s="242"/>
      <c r="AW93" s="235"/>
      <c r="AX93" s="297"/>
      <c r="AY93" s="300"/>
      <c r="AZ93" s="237"/>
      <c r="BA93" s="237"/>
      <c r="BB93" s="297"/>
      <c r="BC93" s="297"/>
      <c r="BD93" s="237"/>
      <c r="BE93" s="237"/>
      <c r="BF93" s="297"/>
      <c r="BG93" s="297"/>
      <c r="BH93" s="237"/>
      <c r="BI93" s="237"/>
      <c r="BJ93" s="297"/>
      <c r="BK93" s="297"/>
      <c r="BL93" s="237"/>
      <c r="BM93" s="237"/>
      <c r="BN93" s="297"/>
      <c r="BO93" s="297"/>
      <c r="BP93" s="237"/>
      <c r="BQ93" s="237"/>
      <c r="BR93" s="297"/>
      <c r="BS93" s="297"/>
      <c r="BT93" s="237"/>
      <c r="BU93" s="237"/>
      <c r="BV93" s="297"/>
      <c r="BW93" s="297"/>
      <c r="BX93" s="237"/>
      <c r="BY93" s="237"/>
      <c r="BZ93" s="297"/>
      <c r="CA93" s="297"/>
      <c r="CB93" s="237"/>
      <c r="CC93" s="237"/>
      <c r="CD93" s="297"/>
      <c r="CE93" s="297"/>
      <c r="CF93" s="237"/>
      <c r="CG93" s="237"/>
      <c r="CH93" s="297"/>
      <c r="CI93" s="297"/>
      <c r="CJ93" s="237"/>
      <c r="CK93" s="237"/>
      <c r="CL93" s="297"/>
      <c r="CM93" s="285"/>
      <c r="CN93" s="298"/>
      <c r="CO93" s="298"/>
      <c r="CP93" s="298"/>
      <c r="CQ93" s="298"/>
      <c r="CR93" s="293"/>
      <c r="CS93" s="293"/>
      <c r="CT93" s="294"/>
      <c r="CU93" s="295"/>
      <c r="CV93" s="234"/>
      <c r="CW93" s="234"/>
      <c r="CX93" s="294"/>
      <c r="CY93" s="295"/>
      <c r="CZ93" s="234"/>
      <c r="DA93" s="234"/>
      <c r="DB93" s="294"/>
      <c r="DC93" s="295"/>
      <c r="DD93" s="298"/>
      <c r="DE93" s="298"/>
      <c r="DF93" s="298"/>
      <c r="DG93" s="298"/>
      <c r="DH93" s="298"/>
      <c r="DI93" s="298"/>
      <c r="DJ93" s="298"/>
      <c r="DK93" s="298"/>
    </row>
    <row r="94" spans="1:115" ht="27.75" customHeight="1">
      <c r="A94" s="263"/>
      <c r="B94" s="289">
        <v>1701055472</v>
      </c>
      <c r="C94" s="255" t="s">
        <v>472</v>
      </c>
      <c r="D94" s="309">
        <v>0.11</v>
      </c>
      <c r="E94" s="237">
        <v>0.11</v>
      </c>
      <c r="F94" s="236">
        <f t="shared" si="108"/>
        <v>0</v>
      </c>
      <c r="G94" s="296">
        <f t="shared" si="39"/>
        <v>-0.11</v>
      </c>
      <c r="H94" s="296">
        <f>F94/E94</f>
        <v>0</v>
      </c>
      <c r="I94" s="236">
        <v>269.31</v>
      </c>
      <c r="J94" s="236"/>
      <c r="K94" s="297">
        <f>J94-I94</f>
        <v>-269.31</v>
      </c>
      <c r="L94" s="297"/>
      <c r="M94" s="237"/>
      <c r="N94" s="237"/>
      <c r="O94" s="297"/>
      <c r="P94" s="297"/>
      <c r="Q94" s="237"/>
      <c r="R94" s="237"/>
      <c r="S94" s="297"/>
      <c r="T94" s="297"/>
      <c r="U94" s="237"/>
      <c r="V94" s="237"/>
      <c r="W94" s="297"/>
      <c r="X94" s="297"/>
      <c r="Y94" s="237">
        <f>AC94</f>
        <v>0</v>
      </c>
      <c r="Z94" s="237">
        <f>AD94</f>
        <v>0</v>
      </c>
      <c r="AA94" s="297"/>
      <c r="AB94" s="297"/>
      <c r="AC94" s="237"/>
      <c r="AD94" s="237"/>
      <c r="AE94" s="297"/>
      <c r="AF94" s="297" t="e">
        <f>AD94/AC94</f>
        <v>#DIV/0!</v>
      </c>
      <c r="AG94" s="237"/>
      <c r="AH94" s="237"/>
      <c r="AI94" s="297"/>
      <c r="AJ94" s="237"/>
      <c r="AK94" s="237"/>
      <c r="AL94" s="297">
        <f t="shared" si="107"/>
        <v>0</v>
      </c>
      <c r="AM94" s="297"/>
      <c r="AN94" s="237"/>
      <c r="AO94" s="237"/>
      <c r="AP94" s="297"/>
      <c r="AQ94" s="297"/>
      <c r="AR94" s="237"/>
      <c r="AS94" s="237"/>
      <c r="AT94" s="297"/>
      <c r="AU94" s="297"/>
      <c r="AV94" s="237"/>
      <c r="AW94" s="237"/>
      <c r="AX94" s="297"/>
      <c r="AY94" s="300"/>
      <c r="AZ94" s="237"/>
      <c r="BA94" s="237"/>
      <c r="BB94" s="297"/>
      <c r="BC94" s="297"/>
      <c r="BD94" s="237"/>
      <c r="BE94" s="237"/>
      <c r="BF94" s="297"/>
      <c r="BG94" s="297"/>
      <c r="BH94" s="237"/>
      <c r="BI94" s="237"/>
      <c r="BJ94" s="297"/>
      <c r="BK94" s="297"/>
      <c r="BL94" s="237"/>
      <c r="BM94" s="237"/>
      <c r="BN94" s="297">
        <f>BM94-BL94</f>
        <v>0</v>
      </c>
      <c r="BO94" s="297"/>
      <c r="BP94" s="237"/>
      <c r="BQ94" s="237"/>
      <c r="BR94" s="297">
        <f>BQ94-BP94</f>
        <v>0</v>
      </c>
      <c r="BS94" s="297"/>
      <c r="BT94" s="237"/>
      <c r="BU94" s="237"/>
      <c r="BV94" s="297">
        <f>BU94-BT94</f>
        <v>0</v>
      </c>
      <c r="BW94" s="297"/>
      <c r="BX94" s="237"/>
      <c r="BY94" s="237"/>
      <c r="BZ94" s="297"/>
      <c r="CA94" s="297"/>
      <c r="CB94" s="237"/>
      <c r="CC94" s="237"/>
      <c r="CD94" s="297">
        <f>CC94-CB94</f>
        <v>0</v>
      </c>
      <c r="CE94" s="297"/>
      <c r="CF94" s="237"/>
      <c r="CG94" s="237"/>
      <c r="CH94" s="297"/>
      <c r="CI94" s="297"/>
      <c r="CJ94" s="237"/>
      <c r="CK94" s="237"/>
      <c r="CL94" s="297"/>
      <c r="CM94" s="285"/>
      <c r="CN94" s="236"/>
      <c r="CO94" s="236"/>
      <c r="CP94" s="298">
        <f>CO94-CN94</f>
        <v>0</v>
      </c>
      <c r="CQ94" s="298"/>
      <c r="CR94" s="234"/>
      <c r="CS94" s="234"/>
      <c r="CT94" s="294"/>
      <c r="CU94" s="295"/>
      <c r="CV94" s="234"/>
      <c r="CW94" s="234"/>
      <c r="CX94" s="294"/>
      <c r="CY94" s="295"/>
      <c r="CZ94" s="234"/>
      <c r="DA94" s="234"/>
      <c r="DB94" s="294">
        <f>DA94-CZ94</f>
        <v>0</v>
      </c>
      <c r="DC94" s="295"/>
      <c r="DD94" s="236"/>
      <c r="DE94" s="236"/>
      <c r="DF94" s="298">
        <f>DE94-DD94</f>
        <v>0</v>
      </c>
      <c r="DG94" s="298"/>
      <c r="DH94" s="236"/>
      <c r="DI94" s="236"/>
      <c r="DJ94" s="298">
        <f>DI94-DH94</f>
        <v>0</v>
      </c>
      <c r="DK94" s="298"/>
    </row>
    <row r="95" spans="1:115" hidden="1">
      <c r="A95" s="253"/>
      <c r="B95" s="289"/>
      <c r="C95" s="253" t="s">
        <v>363</v>
      </c>
      <c r="D95" s="237"/>
      <c r="E95" s="237"/>
      <c r="F95" s="236">
        <f t="shared" si="108"/>
        <v>0</v>
      </c>
      <c r="G95" s="296">
        <f t="shared" si="39"/>
        <v>0</v>
      </c>
      <c r="H95" s="296">
        <v>0</v>
      </c>
      <c r="I95" s="236"/>
      <c r="J95" s="236"/>
      <c r="K95" s="297">
        <f>J95-I95</f>
        <v>0</v>
      </c>
      <c r="L95" s="258"/>
      <c r="M95" s="237"/>
      <c r="N95" s="237"/>
      <c r="O95" s="297">
        <f>N95-M95</f>
        <v>0</v>
      </c>
      <c r="P95" s="297"/>
      <c r="Q95" s="237"/>
      <c r="R95" s="237"/>
      <c r="S95" s="297">
        <f>R95-Q95</f>
        <v>0</v>
      </c>
      <c r="T95" s="297"/>
      <c r="U95" s="237"/>
      <c r="V95" s="237"/>
      <c r="W95" s="297">
        <f>V95-U95</f>
        <v>0</v>
      </c>
      <c r="X95" s="297"/>
      <c r="Y95" s="237">
        <f>AC95</f>
        <v>0</v>
      </c>
      <c r="Z95" s="237">
        <f>AD95</f>
        <v>0</v>
      </c>
      <c r="AA95" s="297">
        <f>Z95-Y95</f>
        <v>0</v>
      </c>
      <c r="AB95" s="297"/>
      <c r="AC95" s="237"/>
      <c r="AD95" s="237"/>
      <c r="AE95" s="297">
        <f>AD95-AC95</f>
        <v>0</v>
      </c>
      <c r="AF95" s="297"/>
      <c r="AG95" s="237"/>
      <c r="AH95" s="237"/>
      <c r="AI95" s="297">
        <f>AH95-AG95</f>
        <v>0</v>
      </c>
      <c r="AJ95" s="237"/>
      <c r="AK95" s="237"/>
      <c r="AL95" s="297">
        <f t="shared" si="107"/>
        <v>0</v>
      </c>
      <c r="AM95" s="297"/>
      <c r="AN95" s="237"/>
      <c r="AO95" s="237"/>
      <c r="AP95" s="297">
        <f>AO95-AN95</f>
        <v>0</v>
      </c>
      <c r="AQ95" s="297"/>
      <c r="AR95" s="297"/>
      <c r="AS95" s="297"/>
      <c r="AT95" s="297">
        <f>AS95-AR95</f>
        <v>0</v>
      </c>
      <c r="AU95" s="297"/>
      <c r="AV95" s="237"/>
      <c r="AW95" s="237"/>
      <c r="AX95" s="297">
        <f>AW95-AV95</f>
        <v>0</v>
      </c>
      <c r="AY95" s="300"/>
      <c r="AZ95" s="237"/>
      <c r="BA95" s="237"/>
      <c r="BB95" s="297">
        <f>BA95-AZ95</f>
        <v>0</v>
      </c>
      <c r="BC95" s="297"/>
      <c r="BD95" s="237"/>
      <c r="BE95" s="237"/>
      <c r="BF95" s="297">
        <f>BE95-BD95</f>
        <v>0</v>
      </c>
      <c r="BG95" s="297"/>
      <c r="BH95" s="237"/>
      <c r="BI95" s="237"/>
      <c r="BJ95" s="297">
        <f>BI95-BH95</f>
        <v>0</v>
      </c>
      <c r="BK95" s="297"/>
      <c r="BL95" s="237"/>
      <c r="BM95" s="237"/>
      <c r="BN95" s="297">
        <f>BM95-BL95</f>
        <v>0</v>
      </c>
      <c r="BO95" s="297"/>
      <c r="BP95" s="237"/>
      <c r="BQ95" s="237"/>
      <c r="BR95" s="297">
        <f>BQ95-BP95</f>
        <v>0</v>
      </c>
      <c r="BS95" s="297"/>
      <c r="BT95" s="237"/>
      <c r="BU95" s="237"/>
      <c r="BV95" s="297">
        <f t="shared" si="109"/>
        <v>0</v>
      </c>
      <c r="BW95" s="297"/>
      <c r="BX95" s="237"/>
      <c r="BY95" s="237"/>
      <c r="BZ95" s="297">
        <f>BY95-BX95</f>
        <v>0</v>
      </c>
      <c r="CA95" s="297"/>
      <c r="CB95" s="237"/>
      <c r="CC95" s="237"/>
      <c r="CD95" s="297">
        <f t="shared" si="110"/>
        <v>0</v>
      </c>
      <c r="CE95" s="297"/>
      <c r="CF95" s="237"/>
      <c r="CG95" s="237"/>
      <c r="CH95" s="297">
        <f>CG95-CF95</f>
        <v>0</v>
      </c>
      <c r="CI95" s="297"/>
      <c r="CJ95" s="237"/>
      <c r="CK95" s="237"/>
      <c r="CL95" s="297">
        <f>CK95-CJ95</f>
        <v>0</v>
      </c>
      <c r="CM95" s="285"/>
      <c r="CN95" s="298"/>
      <c r="CO95" s="298"/>
      <c r="CP95" s="298">
        <f>CO95-CN95</f>
        <v>0</v>
      </c>
      <c r="CQ95" s="298"/>
      <c r="CR95" s="293"/>
      <c r="CS95" s="293"/>
      <c r="CT95" s="294">
        <f>CS95-CR95</f>
        <v>0</v>
      </c>
      <c r="CU95" s="295"/>
      <c r="CV95" s="234"/>
      <c r="CW95" s="234"/>
      <c r="CX95" s="294">
        <f>CW95-CV95</f>
        <v>0</v>
      </c>
      <c r="CY95" s="295"/>
      <c r="CZ95" s="234"/>
      <c r="DA95" s="234"/>
      <c r="DB95" s="294">
        <f t="shared" si="111"/>
        <v>0</v>
      </c>
      <c r="DC95" s="295"/>
      <c r="DD95" s="298"/>
      <c r="DE95" s="298"/>
      <c r="DF95" s="298">
        <f>DE95-DD95</f>
        <v>0</v>
      </c>
      <c r="DG95" s="298"/>
      <c r="DH95" s="298"/>
      <c r="DI95" s="298"/>
      <c r="DJ95" s="298">
        <f>DI95-DH95</f>
        <v>0</v>
      </c>
      <c r="DK95" s="298"/>
    </row>
    <row r="96" spans="1:115">
      <c r="A96" s="253"/>
      <c r="B96" s="289">
        <v>1718000658</v>
      </c>
      <c r="C96" s="253" t="s">
        <v>237</v>
      </c>
      <c r="D96" s="237">
        <v>2.62</v>
      </c>
      <c r="E96" s="237">
        <v>2.62</v>
      </c>
      <c r="F96" s="236">
        <f t="shared" si="108"/>
        <v>0</v>
      </c>
      <c r="G96" s="296">
        <f t="shared" si="39"/>
        <v>-2.62</v>
      </c>
      <c r="H96" s="296">
        <f t="shared" si="69"/>
        <v>0</v>
      </c>
      <c r="I96" s="236">
        <v>1127.925</v>
      </c>
      <c r="J96" s="236"/>
      <c r="K96" s="297">
        <f t="shared" si="78"/>
        <v>-1127.925</v>
      </c>
      <c r="L96" s="258"/>
      <c r="M96" s="237"/>
      <c r="N96" s="237"/>
      <c r="O96" s="297">
        <f>N96-M96</f>
        <v>0</v>
      </c>
      <c r="P96" s="297"/>
      <c r="Q96" s="237"/>
      <c r="R96" s="237"/>
      <c r="S96" s="297">
        <f>R96-Q96</f>
        <v>0</v>
      </c>
      <c r="T96" s="297"/>
      <c r="U96" s="237"/>
      <c r="V96" s="237"/>
      <c r="W96" s="297">
        <f>V96-U96</f>
        <v>0</v>
      </c>
      <c r="X96" s="297"/>
      <c r="Y96" s="237">
        <f t="shared" si="82"/>
        <v>0</v>
      </c>
      <c r="Z96" s="237">
        <f t="shared" si="82"/>
        <v>0</v>
      </c>
      <c r="AA96" s="297">
        <f>Z96-Y96</f>
        <v>0</v>
      </c>
      <c r="AB96" s="297"/>
      <c r="AC96" s="237"/>
      <c r="AD96" s="237"/>
      <c r="AE96" s="297">
        <f>AD96-AC96</f>
        <v>0</v>
      </c>
      <c r="AF96" s="297"/>
      <c r="AG96" s="237"/>
      <c r="AH96" s="237"/>
      <c r="AI96" s="297">
        <f>AH96-AG96</f>
        <v>0</v>
      </c>
      <c r="AJ96" s="237"/>
      <c r="AK96" s="237"/>
      <c r="AL96" s="297">
        <f t="shared" si="107"/>
        <v>0</v>
      </c>
      <c r="AM96" s="297"/>
      <c r="AN96" s="237"/>
      <c r="AO96" s="237"/>
      <c r="AP96" s="297"/>
      <c r="AQ96" s="297"/>
      <c r="AR96" s="297"/>
      <c r="AS96" s="297"/>
      <c r="AT96" s="297">
        <f>AS96-AR96</f>
        <v>0</v>
      </c>
      <c r="AU96" s="297"/>
      <c r="AV96" s="237"/>
      <c r="AW96" s="237"/>
      <c r="AX96" s="297">
        <f>AW96-AV96</f>
        <v>0</v>
      </c>
      <c r="AY96" s="300"/>
      <c r="AZ96" s="237"/>
      <c r="BA96" s="237"/>
      <c r="BB96" s="297">
        <f>BA96-AZ96</f>
        <v>0</v>
      </c>
      <c r="BC96" s="297"/>
      <c r="BD96" s="237"/>
      <c r="BE96" s="237"/>
      <c r="BF96" s="297">
        <f>BE96-BD96</f>
        <v>0</v>
      </c>
      <c r="BG96" s="297"/>
      <c r="BH96" s="237"/>
      <c r="BI96" s="237"/>
      <c r="BJ96" s="297">
        <f>BI96-BH96</f>
        <v>0</v>
      </c>
      <c r="BK96" s="297"/>
      <c r="BL96" s="237"/>
      <c r="BM96" s="237"/>
      <c r="BN96" s="297">
        <f t="shared" si="75"/>
        <v>0</v>
      </c>
      <c r="BO96" s="297"/>
      <c r="BP96" s="237"/>
      <c r="BQ96" s="237"/>
      <c r="BR96" s="297">
        <f t="shared" si="76"/>
        <v>0</v>
      </c>
      <c r="BS96" s="297"/>
      <c r="BT96" s="237"/>
      <c r="BU96" s="237"/>
      <c r="BV96" s="297">
        <f t="shared" si="109"/>
        <v>0</v>
      </c>
      <c r="BW96" s="297"/>
      <c r="BX96" s="237"/>
      <c r="BY96" s="237"/>
      <c r="BZ96" s="297">
        <f>BY96-BX96</f>
        <v>0</v>
      </c>
      <c r="CA96" s="297"/>
      <c r="CB96" s="237"/>
      <c r="CC96" s="237"/>
      <c r="CD96" s="297">
        <f t="shared" si="110"/>
        <v>0</v>
      </c>
      <c r="CE96" s="297"/>
      <c r="CF96" s="237"/>
      <c r="CG96" s="237"/>
      <c r="CH96" s="297">
        <f>CG96-CF96</f>
        <v>0</v>
      </c>
      <c r="CI96" s="297"/>
      <c r="CJ96" s="237"/>
      <c r="CK96" s="237"/>
      <c r="CL96" s="297">
        <f>CK96-CJ96</f>
        <v>0</v>
      </c>
      <c r="CM96" s="285"/>
      <c r="CN96" s="298"/>
      <c r="CO96" s="298"/>
      <c r="CP96" s="298">
        <f>CO96-CN96</f>
        <v>0</v>
      </c>
      <c r="CQ96" s="298"/>
      <c r="CR96" s="293"/>
      <c r="CS96" s="293"/>
      <c r="CT96" s="294">
        <f>CS96-CR96</f>
        <v>0</v>
      </c>
      <c r="CU96" s="295"/>
      <c r="CV96" s="234"/>
      <c r="CW96" s="234"/>
      <c r="CX96" s="294">
        <f>CW96-CV96</f>
        <v>0</v>
      </c>
      <c r="CY96" s="295"/>
      <c r="CZ96" s="234"/>
      <c r="DA96" s="234"/>
      <c r="DB96" s="294">
        <f t="shared" si="111"/>
        <v>0</v>
      </c>
      <c r="DC96" s="295"/>
      <c r="DD96" s="298"/>
      <c r="DE96" s="298"/>
      <c r="DF96" s="298">
        <f>DE96-DD96</f>
        <v>0</v>
      </c>
      <c r="DG96" s="298"/>
      <c r="DH96" s="298">
        <f>2287.06345+562.52395+276.4984</f>
        <v>3126.0858000000003</v>
      </c>
      <c r="DI96" s="298"/>
      <c r="DJ96" s="298">
        <f>DI96-DH96</f>
        <v>-3126.0858000000003</v>
      </c>
      <c r="DK96" s="298"/>
    </row>
    <row r="97" spans="1:115" s="252" customFormat="1" ht="27" customHeight="1">
      <c r="A97" s="248" t="s">
        <v>238</v>
      </c>
      <c r="B97" s="333"/>
      <c r="C97" s="249" t="s">
        <v>239</v>
      </c>
      <c r="D97" s="258">
        <f>SUM(D99:D148)</f>
        <v>2857.9999999999991</v>
      </c>
      <c r="E97" s="258">
        <f>SUM(E99:E148)</f>
        <v>2858.117999999999</v>
      </c>
      <c r="F97" s="288">
        <f>J97+N97+R97+V97+AK97+AO97+AW97+BM97+BQ97+CG97+CK97+CO97+DE97+DI97</f>
        <v>655.54229999999984</v>
      </c>
      <c r="G97" s="296">
        <f t="shared" si="39"/>
        <v>-2202.5756999999994</v>
      </c>
      <c r="H97" s="303">
        <f>F97/E97</f>
        <v>0.22936152391188888</v>
      </c>
      <c r="I97" s="258">
        <f>SUM(I99:I148)</f>
        <v>882.42915000000005</v>
      </c>
      <c r="J97" s="258">
        <f>SUM(J99:J148)</f>
        <v>486.22060999999997</v>
      </c>
      <c r="K97" s="258">
        <f>SUM(K99:K148)</f>
        <v>-396.20854000000008</v>
      </c>
      <c r="L97" s="258">
        <f>J97/I97</f>
        <v>0.55100243458639142</v>
      </c>
      <c r="M97" s="258">
        <f>SUM(M99:M148)</f>
        <v>1.0309999999999999</v>
      </c>
      <c r="N97" s="258">
        <f>SUM(N99:N148)</f>
        <v>0</v>
      </c>
      <c r="O97" s="258">
        <f t="shared" ref="O97:CA97" si="112">SUM(O99:O148)</f>
        <v>-1.0309999999999999</v>
      </c>
      <c r="P97" s="258">
        <f>N97/M97</f>
        <v>0</v>
      </c>
      <c r="Q97" s="258">
        <f>SUM(Q99:Q148)</f>
        <v>68.786090000000002</v>
      </c>
      <c r="R97" s="258">
        <f>SUM(R99:R148)</f>
        <v>0</v>
      </c>
      <c r="S97" s="258">
        <f t="shared" si="112"/>
        <v>-68.786090000000002</v>
      </c>
      <c r="T97" s="258">
        <v>0</v>
      </c>
      <c r="U97" s="258">
        <f>SUM(U99:U148)</f>
        <v>0</v>
      </c>
      <c r="V97" s="258">
        <f t="shared" si="112"/>
        <v>0</v>
      </c>
      <c r="W97" s="258">
        <f t="shared" si="112"/>
        <v>0</v>
      </c>
      <c r="X97" s="258">
        <v>0</v>
      </c>
      <c r="Y97" s="258">
        <f>SUM(Y99:Y148)</f>
        <v>0</v>
      </c>
      <c r="Z97" s="258">
        <f t="shared" si="112"/>
        <v>0</v>
      </c>
      <c r="AA97" s="258">
        <f t="shared" si="112"/>
        <v>0</v>
      </c>
      <c r="AB97" s="258" t="e">
        <f t="shared" si="112"/>
        <v>#DIV/0!</v>
      </c>
      <c r="AC97" s="258">
        <f>SUM(AC99:AC148)</f>
        <v>0</v>
      </c>
      <c r="AD97" s="258">
        <f t="shared" si="112"/>
        <v>0</v>
      </c>
      <c r="AE97" s="258">
        <f t="shared" si="112"/>
        <v>0</v>
      </c>
      <c r="AF97" s="258" t="e">
        <f t="shared" si="112"/>
        <v>#DIV/0!</v>
      </c>
      <c r="AG97" s="258">
        <f>SUM(AG99:AG148)</f>
        <v>0</v>
      </c>
      <c r="AH97" s="258">
        <f t="shared" si="112"/>
        <v>0</v>
      </c>
      <c r="AI97" s="258">
        <f t="shared" si="112"/>
        <v>0</v>
      </c>
      <c r="AJ97" s="258">
        <f>SUM(AJ99:AJ148)</f>
        <v>20.9</v>
      </c>
      <c r="AK97" s="258">
        <f>SUM(AK99:AK148)</f>
        <v>20.9</v>
      </c>
      <c r="AL97" s="258">
        <f t="shared" si="112"/>
        <v>0</v>
      </c>
      <c r="AM97" s="258">
        <f>AK97/AJ97</f>
        <v>1</v>
      </c>
      <c r="AN97" s="258">
        <f>SUM(AN99:AN148)</f>
        <v>0</v>
      </c>
      <c r="AO97" s="258">
        <f>SUM(AO99:AO148)</f>
        <v>0</v>
      </c>
      <c r="AP97" s="258">
        <f t="shared" si="112"/>
        <v>0</v>
      </c>
      <c r="AQ97" s="258"/>
      <c r="AR97" s="258">
        <f t="shared" si="112"/>
        <v>0</v>
      </c>
      <c r="AS97" s="258">
        <f t="shared" si="112"/>
        <v>0</v>
      </c>
      <c r="AT97" s="258">
        <f t="shared" si="112"/>
        <v>0</v>
      </c>
      <c r="AU97" s="258"/>
      <c r="AV97" s="258">
        <f>SUM(AV99:AV148)</f>
        <v>0</v>
      </c>
      <c r="AW97" s="258">
        <f>SUM(AW99:AW148)</f>
        <v>0</v>
      </c>
      <c r="AX97" s="258">
        <f t="shared" si="112"/>
        <v>0</v>
      </c>
      <c r="AY97" s="258"/>
      <c r="AZ97" s="258">
        <f t="shared" si="112"/>
        <v>0</v>
      </c>
      <c r="BA97" s="258">
        <f t="shared" si="112"/>
        <v>0</v>
      </c>
      <c r="BB97" s="258">
        <f t="shared" si="112"/>
        <v>0</v>
      </c>
      <c r="BC97" s="258" t="e">
        <f t="shared" si="112"/>
        <v>#DIV/0!</v>
      </c>
      <c r="BD97" s="258">
        <f>SUM(BD99:BD148)</f>
        <v>0</v>
      </c>
      <c r="BE97" s="258">
        <f t="shared" si="112"/>
        <v>0</v>
      </c>
      <c r="BF97" s="258">
        <f t="shared" si="112"/>
        <v>0</v>
      </c>
      <c r="BG97" s="258" t="e">
        <f t="shared" si="112"/>
        <v>#DIV/0!</v>
      </c>
      <c r="BH97" s="258">
        <f>SUM(BH99:BH148)</f>
        <v>0</v>
      </c>
      <c r="BI97" s="258">
        <f t="shared" si="112"/>
        <v>0</v>
      </c>
      <c r="BJ97" s="258">
        <f t="shared" si="112"/>
        <v>0</v>
      </c>
      <c r="BK97" s="258" t="e">
        <f t="shared" si="112"/>
        <v>#DIV/0!</v>
      </c>
      <c r="BL97" s="258">
        <f>SUM(BL100:BL148)</f>
        <v>10.65626</v>
      </c>
      <c r="BM97" s="258">
        <f>SUM(BM99:BM148)</f>
        <v>38.567369999999997</v>
      </c>
      <c r="BN97" s="297">
        <f t="shared" si="75"/>
        <v>27.911109999999997</v>
      </c>
      <c r="BO97" s="300">
        <f>BM97/BL97</f>
        <v>3.6192219409060962</v>
      </c>
      <c r="BP97" s="258">
        <f>SUM(BP100:BP148)</f>
        <v>0</v>
      </c>
      <c r="BQ97" s="258">
        <f>SUM(BQ99:BQ148)</f>
        <v>0</v>
      </c>
      <c r="BR97" s="297">
        <f t="shared" si="76"/>
        <v>0</v>
      </c>
      <c r="BS97" s="300" t="e">
        <f>BQ97/BP97</f>
        <v>#DIV/0!</v>
      </c>
      <c r="BT97" s="258">
        <f>SUM(BT100:BT148)</f>
        <v>0</v>
      </c>
      <c r="BU97" s="258">
        <f>SUM(BU100:BU148)</f>
        <v>0</v>
      </c>
      <c r="BV97" s="297">
        <f t="shared" si="109"/>
        <v>0</v>
      </c>
      <c r="BW97" s="300" t="e">
        <f>BU97/BT97</f>
        <v>#DIV/0!</v>
      </c>
      <c r="BX97" s="258">
        <f>SUM(BX99:BX148)</f>
        <v>0</v>
      </c>
      <c r="BY97" s="258">
        <f t="shared" si="112"/>
        <v>0</v>
      </c>
      <c r="BZ97" s="258">
        <f t="shared" si="112"/>
        <v>0</v>
      </c>
      <c r="CA97" s="258" t="e">
        <f t="shared" si="112"/>
        <v>#DIV/0!</v>
      </c>
      <c r="CB97" s="258">
        <f>SUM(CB100:CB148)</f>
        <v>0</v>
      </c>
      <c r="CC97" s="258">
        <f>SUM(CC100:CC148)</f>
        <v>0</v>
      </c>
      <c r="CD97" s="297">
        <f t="shared" si="110"/>
        <v>0</v>
      </c>
      <c r="CE97" s="300"/>
      <c r="CF97" s="258">
        <f>SUM(CF99:CF148)</f>
        <v>9.9139999999999997</v>
      </c>
      <c r="CG97" s="258">
        <f>SUM(CG99:CG148)</f>
        <v>9.8339999999999996</v>
      </c>
      <c r="CH97" s="258">
        <f t="shared" ref="CH97:CP97" si="113">SUM(CH99:CH148)</f>
        <v>-0.08</v>
      </c>
      <c r="CI97" s="298">
        <f t="shared" ref="CI97:CI98" si="114">CG97/CF97</f>
        <v>0.99193060318741177</v>
      </c>
      <c r="CJ97" s="258">
        <f t="shared" si="113"/>
        <v>0</v>
      </c>
      <c r="CK97" s="258">
        <f>SUM(CK99:CK148)</f>
        <v>0</v>
      </c>
      <c r="CL97" s="258">
        <f t="shared" si="113"/>
        <v>0</v>
      </c>
      <c r="CM97" s="285"/>
      <c r="CN97" s="288">
        <f t="shared" si="113"/>
        <v>0</v>
      </c>
      <c r="CO97" s="288">
        <f t="shared" si="113"/>
        <v>0</v>
      </c>
      <c r="CP97" s="288">
        <f t="shared" si="113"/>
        <v>0</v>
      </c>
      <c r="CQ97" s="288"/>
      <c r="CR97" s="281">
        <f t="shared" ref="CR97:CW97" si="115">SUM(CR99:CR148)</f>
        <v>0</v>
      </c>
      <c r="CS97" s="281">
        <f t="shared" si="115"/>
        <v>0</v>
      </c>
      <c r="CT97" s="281">
        <f t="shared" si="115"/>
        <v>0</v>
      </c>
      <c r="CU97" s="281" t="e">
        <f t="shared" si="115"/>
        <v>#DIV/0!</v>
      </c>
      <c r="CV97" s="281">
        <f t="shared" si="115"/>
        <v>0</v>
      </c>
      <c r="CW97" s="281">
        <f t="shared" si="115"/>
        <v>0</v>
      </c>
      <c r="CX97" s="286"/>
      <c r="CY97" s="287"/>
      <c r="CZ97" s="281">
        <f>SUM(CZ100:CZ148)</f>
        <v>0</v>
      </c>
      <c r="DA97" s="281">
        <f>SUM(DA100:DA148)</f>
        <v>0</v>
      </c>
      <c r="DB97" s="294">
        <f t="shared" si="111"/>
        <v>0</v>
      </c>
      <c r="DC97" s="287"/>
      <c r="DD97" s="288">
        <f t="shared" ref="DD97:DF97" si="116">SUM(DD99:DD148)</f>
        <v>0</v>
      </c>
      <c r="DE97" s="288">
        <f t="shared" si="116"/>
        <v>0</v>
      </c>
      <c r="DF97" s="288">
        <f t="shared" si="116"/>
        <v>0</v>
      </c>
      <c r="DG97" s="288"/>
      <c r="DH97" s="288">
        <f t="shared" ref="DH97:DJ97" si="117">SUM(DH99:DH148)</f>
        <v>2955.6608300000003</v>
      </c>
      <c r="DI97" s="288">
        <f t="shared" si="117"/>
        <v>100.02032000000001</v>
      </c>
      <c r="DJ97" s="288">
        <f t="shared" si="117"/>
        <v>-2849.4277400000001</v>
      </c>
      <c r="DK97" s="288"/>
    </row>
    <row r="98" spans="1:115" ht="12.75" hidden="1" customHeight="1">
      <c r="A98" s="263"/>
      <c r="B98" s="289"/>
      <c r="C98" s="255" t="s">
        <v>240</v>
      </c>
      <c r="D98" s="256"/>
      <c r="E98" s="237">
        <f>I98+M98+Q98+U98+Y98+AJ98+AN98+AR98+AV98+BD98+BH98+BX98+CF98+CJ98+CN98+CR98+CV98+CZ98+AZ98+BL98+BT98</f>
        <v>0</v>
      </c>
      <c r="F98" s="236">
        <f>J98+N98+R98+V98+Z98+AK98+AO98+AS98+AW98+BE98+BI98+BY98+CG98+CK98+CO98+CS98+CW98+DA98+BM98+BU98</f>
        <v>0</v>
      </c>
      <c r="G98" s="296">
        <f t="shared" si="39"/>
        <v>0</v>
      </c>
      <c r="H98" s="296" t="e">
        <f t="shared" si="69"/>
        <v>#DIV/0!</v>
      </c>
      <c r="I98" s="237"/>
      <c r="J98" s="237"/>
      <c r="K98" s="297">
        <f>J98-I98</f>
        <v>0</v>
      </c>
      <c r="L98" s="258" t="e">
        <f t="shared" ref="L98:L100" si="118">J98/I98</f>
        <v>#DIV/0!</v>
      </c>
      <c r="M98" s="237"/>
      <c r="N98" s="237"/>
      <c r="O98" s="297"/>
      <c r="P98" s="297"/>
      <c r="Q98" s="237"/>
      <c r="R98" s="237"/>
      <c r="S98" s="297"/>
      <c r="T98" s="297"/>
      <c r="U98" s="237"/>
      <c r="V98" s="237"/>
      <c r="W98" s="297"/>
      <c r="X98" s="297"/>
      <c r="Y98" s="237">
        <f t="shared" ref="Y98:Z139" si="119">AC98</f>
        <v>0</v>
      </c>
      <c r="Z98" s="237">
        <f t="shared" si="119"/>
        <v>0</v>
      </c>
      <c r="AA98" s="297"/>
      <c r="AB98" s="297"/>
      <c r="AC98" s="237"/>
      <c r="AD98" s="237"/>
      <c r="AE98" s="297">
        <f>AD98-AC98</f>
        <v>0</v>
      </c>
      <c r="AF98" s="297" t="e">
        <f>AD98/AC98</f>
        <v>#DIV/0!</v>
      </c>
      <c r="AG98" s="237"/>
      <c r="AH98" s="237"/>
      <c r="AI98" s="297"/>
      <c r="AJ98" s="237"/>
      <c r="AK98" s="237"/>
      <c r="AL98" s="297">
        <f>AK98-AJ98</f>
        <v>0</v>
      </c>
      <c r="AM98" s="297"/>
      <c r="AN98" s="237"/>
      <c r="AO98" s="237"/>
      <c r="AP98" s="297"/>
      <c r="AQ98" s="297"/>
      <c r="AR98" s="237"/>
      <c r="AS98" s="237"/>
      <c r="AT98" s="297">
        <f>AS98-AR98</f>
        <v>0</v>
      </c>
      <c r="AU98" s="297"/>
      <c r="AV98" s="237"/>
      <c r="AW98" s="237"/>
      <c r="AX98" s="297"/>
      <c r="AY98" s="297"/>
      <c r="AZ98" s="237"/>
      <c r="BA98" s="237"/>
      <c r="BB98" s="297"/>
      <c r="BC98" s="297"/>
      <c r="BD98" s="237"/>
      <c r="BE98" s="237"/>
      <c r="BF98" s="297"/>
      <c r="BG98" s="297"/>
      <c r="BH98" s="237"/>
      <c r="BI98" s="237"/>
      <c r="BJ98" s="297"/>
      <c r="BK98" s="297"/>
      <c r="BL98" s="237"/>
      <c r="BM98" s="237"/>
      <c r="BN98" s="297">
        <f t="shared" si="75"/>
        <v>0</v>
      </c>
      <c r="BO98" s="297"/>
      <c r="BP98" s="237"/>
      <c r="BQ98" s="237"/>
      <c r="BR98" s="297">
        <f t="shared" si="76"/>
        <v>0</v>
      </c>
      <c r="BS98" s="297"/>
      <c r="BT98" s="237"/>
      <c r="BU98" s="237"/>
      <c r="BV98" s="297">
        <f t="shared" si="109"/>
        <v>0</v>
      </c>
      <c r="BW98" s="297"/>
      <c r="BX98" s="237"/>
      <c r="BY98" s="237"/>
      <c r="BZ98" s="297"/>
      <c r="CA98" s="297"/>
      <c r="CB98" s="237"/>
      <c r="CC98" s="237"/>
      <c r="CD98" s="297">
        <f t="shared" si="110"/>
        <v>0</v>
      </c>
      <c r="CE98" s="297"/>
      <c r="CF98" s="237"/>
      <c r="CG98" s="236"/>
      <c r="CH98" s="298"/>
      <c r="CI98" s="298" t="e">
        <f t="shared" si="114"/>
        <v>#DIV/0!</v>
      </c>
      <c r="CJ98" s="236"/>
      <c r="CK98" s="236"/>
      <c r="CL98" s="297"/>
      <c r="CM98" s="285" t="e">
        <f t="shared" ref="CM98" si="120">CK98/CJ98</f>
        <v>#DIV/0!</v>
      </c>
      <c r="CN98" s="236"/>
      <c r="CO98" s="236"/>
      <c r="CP98" s="298">
        <f>CO98-CN98</f>
        <v>0</v>
      </c>
      <c r="CQ98" s="298"/>
      <c r="CR98" s="234"/>
      <c r="CS98" s="234"/>
      <c r="CT98" s="294"/>
      <c r="CU98" s="295"/>
      <c r="CV98" s="234"/>
      <c r="CW98" s="234"/>
      <c r="CX98" s="294"/>
      <c r="CY98" s="295"/>
      <c r="CZ98" s="234"/>
      <c r="DA98" s="234"/>
      <c r="DB98" s="294">
        <f t="shared" si="111"/>
        <v>0</v>
      </c>
      <c r="DC98" s="295"/>
      <c r="DD98" s="236"/>
      <c r="DE98" s="236"/>
      <c r="DF98" s="298">
        <f>DE98-DD98</f>
        <v>0</v>
      </c>
      <c r="DG98" s="298"/>
      <c r="DH98" s="236"/>
      <c r="DI98" s="236"/>
      <c r="DJ98" s="298">
        <f>DI98-DH98</f>
        <v>0</v>
      </c>
      <c r="DK98" s="298"/>
    </row>
    <row r="99" spans="1:115" ht="16.5" customHeight="1">
      <c r="A99" s="263"/>
      <c r="B99" s="307" t="s">
        <v>482</v>
      </c>
      <c r="C99" s="255" t="s">
        <v>505</v>
      </c>
      <c r="D99" s="256">
        <v>1.6</v>
      </c>
      <c r="E99" s="237">
        <v>1.6</v>
      </c>
      <c r="F99" s="237">
        <f>J99+N99+R99+V99+AK99+AO99+AW99+BM99+BQ99+CG99+CK99+CO99+DE99+DI99</f>
        <v>30.733999999999998</v>
      </c>
      <c r="G99" s="296">
        <f t="shared" si="39"/>
        <v>29.133999999999997</v>
      </c>
      <c r="H99" s="296">
        <f t="shared" si="69"/>
        <v>19.208749999999998</v>
      </c>
      <c r="I99" s="237"/>
      <c r="J99" s="237"/>
      <c r="K99" s="297"/>
      <c r="L99" s="258"/>
      <c r="M99" s="237"/>
      <c r="N99" s="237"/>
      <c r="O99" s="297">
        <f t="shared" ref="O99:O139" si="121">N99-M99</f>
        <v>0</v>
      </c>
      <c r="P99" s="297"/>
      <c r="Q99" s="237"/>
      <c r="R99" s="237"/>
      <c r="S99" s="297">
        <f t="shared" ref="S99:S139" si="122">R99-Q99</f>
        <v>0</v>
      </c>
      <c r="T99" s="297"/>
      <c r="U99" s="237"/>
      <c r="V99" s="237"/>
      <c r="W99" s="297">
        <f t="shared" ref="W99:W139" si="123">V99-U99</f>
        <v>0</v>
      </c>
      <c r="X99" s="297"/>
      <c r="Y99" s="237">
        <f t="shared" si="119"/>
        <v>0</v>
      </c>
      <c r="Z99" s="237">
        <f t="shared" si="119"/>
        <v>0</v>
      </c>
      <c r="AA99" s="297"/>
      <c r="AB99" s="297"/>
      <c r="AC99" s="237"/>
      <c r="AD99" s="237"/>
      <c r="AE99" s="297"/>
      <c r="AF99" s="297"/>
      <c r="AG99" s="237"/>
      <c r="AH99" s="237"/>
      <c r="AI99" s="297"/>
      <c r="AJ99" s="236">
        <v>20.9</v>
      </c>
      <c r="AK99" s="236">
        <v>20.9</v>
      </c>
      <c r="AL99" s="297"/>
      <c r="AM99" s="297"/>
      <c r="AN99" s="237"/>
      <c r="AO99" s="237"/>
      <c r="AP99" s="297">
        <f t="shared" ref="AP99:AP150" si="124">AO99-AN99</f>
        <v>0</v>
      </c>
      <c r="AQ99" s="297"/>
      <c r="AR99" s="237"/>
      <c r="AS99" s="237"/>
      <c r="AT99" s="297"/>
      <c r="AU99" s="297"/>
      <c r="AV99" s="237"/>
      <c r="AW99" s="237"/>
      <c r="AX99" s="297"/>
      <c r="AY99" s="297"/>
      <c r="AZ99" s="237"/>
      <c r="BA99" s="237"/>
      <c r="BB99" s="297"/>
      <c r="BC99" s="297"/>
      <c r="BD99" s="237"/>
      <c r="BE99" s="237"/>
      <c r="BF99" s="297"/>
      <c r="BG99" s="297"/>
      <c r="BH99" s="237"/>
      <c r="BI99" s="237"/>
      <c r="BJ99" s="297"/>
      <c r="BK99" s="297"/>
      <c r="BL99" s="237"/>
      <c r="BM99" s="237"/>
      <c r="BN99" s="297"/>
      <c r="BO99" s="297"/>
      <c r="BP99" s="237"/>
      <c r="BQ99" s="237"/>
      <c r="BR99" s="297"/>
      <c r="BS99" s="297"/>
      <c r="BT99" s="237"/>
      <c r="BU99" s="237"/>
      <c r="BV99" s="297"/>
      <c r="BW99" s="297"/>
      <c r="BX99" s="237"/>
      <c r="BY99" s="237"/>
      <c r="BZ99" s="297"/>
      <c r="CA99" s="297"/>
      <c r="CB99" s="237"/>
      <c r="CC99" s="237"/>
      <c r="CD99" s="297"/>
      <c r="CE99" s="297"/>
      <c r="CF99" s="236">
        <v>9.8339999999999996</v>
      </c>
      <c r="CG99" s="236">
        <v>9.8339999999999996</v>
      </c>
      <c r="CH99" s="298">
        <f t="shared" ref="CH99:CH152" si="125">CG99-CF99</f>
        <v>0</v>
      </c>
      <c r="CI99" s="298"/>
      <c r="CJ99" s="236"/>
      <c r="CK99" s="236"/>
      <c r="CL99" s="297"/>
      <c r="CM99" s="285"/>
      <c r="CN99" s="236"/>
      <c r="CO99" s="236"/>
      <c r="CP99" s="298"/>
      <c r="CQ99" s="298"/>
      <c r="CR99" s="234"/>
      <c r="CS99" s="234"/>
      <c r="CT99" s="294"/>
      <c r="CU99" s="295"/>
      <c r="CV99" s="234"/>
      <c r="CW99" s="234"/>
      <c r="CX99" s="294"/>
      <c r="CY99" s="295"/>
      <c r="CZ99" s="234"/>
      <c r="DA99" s="234"/>
      <c r="DB99" s="294"/>
      <c r="DC99" s="295"/>
      <c r="DD99" s="236"/>
      <c r="DE99" s="236"/>
      <c r="DF99" s="298"/>
      <c r="DG99" s="298"/>
      <c r="DH99" s="236"/>
      <c r="DI99" s="236"/>
      <c r="DJ99" s="298"/>
      <c r="DK99" s="298"/>
    </row>
    <row r="100" spans="1:115" ht="12.75" hidden="1" customHeight="1">
      <c r="A100" s="253"/>
      <c r="B100" s="289"/>
      <c r="C100" s="253" t="s">
        <v>241</v>
      </c>
      <c r="D100" s="254"/>
      <c r="E100" s="237">
        <f>I100+M100+Q100+U100+Y100+AJ100+AN100+AR100+AV100+BD100+BH100+BX100+CF100+CJ100+CN100+CR100+CV100+CZ100+AZ100+BL100+BT100</f>
        <v>0</v>
      </c>
      <c r="F100" s="237">
        <f t="shared" ref="F100:F148" si="126">J100+N100+R100+V100+AK100+AO100+AW100+BM100+BQ100+CG100+CK100+CO100+DE100+DI100</f>
        <v>0</v>
      </c>
      <c r="G100" s="296">
        <f t="shared" si="39"/>
        <v>0</v>
      </c>
      <c r="H100" s="296" t="e">
        <f t="shared" si="69"/>
        <v>#DIV/0!</v>
      </c>
      <c r="I100" s="237"/>
      <c r="J100" s="237"/>
      <c r="K100" s="297">
        <f t="shared" ref="K100:K150" si="127">J100-I100</f>
        <v>0</v>
      </c>
      <c r="L100" s="258" t="e">
        <f t="shared" si="118"/>
        <v>#DIV/0!</v>
      </c>
      <c r="M100" s="237"/>
      <c r="N100" s="237"/>
      <c r="O100" s="297">
        <f t="shared" si="121"/>
        <v>0</v>
      </c>
      <c r="P100" s="297"/>
      <c r="Q100" s="237"/>
      <c r="R100" s="237"/>
      <c r="S100" s="297">
        <f t="shared" si="122"/>
        <v>0</v>
      </c>
      <c r="T100" s="297"/>
      <c r="U100" s="237"/>
      <c r="V100" s="237"/>
      <c r="W100" s="297">
        <f t="shared" si="123"/>
        <v>0</v>
      </c>
      <c r="X100" s="297"/>
      <c r="Y100" s="237">
        <f t="shared" si="119"/>
        <v>0</v>
      </c>
      <c r="Z100" s="237">
        <f t="shared" si="119"/>
        <v>0</v>
      </c>
      <c r="AA100" s="297">
        <f t="shared" ref="AA100:AA139" si="128">Z100-Y100</f>
        <v>0</v>
      </c>
      <c r="AB100" s="297"/>
      <c r="AC100" s="237"/>
      <c r="AD100" s="237"/>
      <c r="AE100" s="297">
        <f t="shared" ref="AE100:AE135" si="129">AD100-AC100</f>
        <v>0</v>
      </c>
      <c r="AF100" s="297" t="e">
        <f>AD100/AC100</f>
        <v>#DIV/0!</v>
      </c>
      <c r="AG100" s="237"/>
      <c r="AH100" s="237"/>
      <c r="AI100" s="297"/>
      <c r="AJ100" s="237"/>
      <c r="AK100" s="237"/>
      <c r="AL100" s="297">
        <f t="shared" ref="AL100:AL139" si="130">AK100-AJ100</f>
        <v>0</v>
      </c>
      <c r="AM100" s="297"/>
      <c r="AN100" s="237"/>
      <c r="AO100" s="237"/>
      <c r="AP100" s="297">
        <f t="shared" si="124"/>
        <v>0</v>
      </c>
      <c r="AQ100" s="297"/>
      <c r="AR100" s="297"/>
      <c r="AS100" s="297"/>
      <c r="AT100" s="297">
        <f>AS100-AR100</f>
        <v>0</v>
      </c>
      <c r="AU100" s="297"/>
      <c r="AV100" s="237"/>
      <c r="AW100" s="237"/>
      <c r="AX100" s="297">
        <f t="shared" ref="AX100:AX149" si="131">AW100-AV100</f>
        <v>0</v>
      </c>
      <c r="AY100" s="297"/>
      <c r="AZ100" s="237"/>
      <c r="BA100" s="237"/>
      <c r="BB100" s="297">
        <v>0</v>
      </c>
      <c r="BC100" s="297"/>
      <c r="BD100" s="237"/>
      <c r="BE100" s="237"/>
      <c r="BF100" s="297">
        <f t="shared" ref="BF100:BF152" si="132">BE100-BD100</f>
        <v>0</v>
      </c>
      <c r="BG100" s="297"/>
      <c r="BH100" s="237"/>
      <c r="BI100" s="237"/>
      <c r="BJ100" s="297">
        <f t="shared" ref="BJ100:BJ152" si="133">BI100-BH100</f>
        <v>0</v>
      </c>
      <c r="BK100" s="297"/>
      <c r="BL100" s="237"/>
      <c r="BM100" s="237"/>
      <c r="BN100" s="297">
        <f t="shared" ref="BN100:BN151" si="134">BM100-BL100</f>
        <v>0</v>
      </c>
      <c r="BO100" s="297"/>
      <c r="BP100" s="237"/>
      <c r="BQ100" s="237"/>
      <c r="BR100" s="297">
        <f t="shared" ref="BR100:BR151" si="135">BQ100-BP100</f>
        <v>0</v>
      </c>
      <c r="BS100" s="297"/>
      <c r="BT100" s="237"/>
      <c r="BU100" s="237"/>
      <c r="BV100" s="297">
        <f t="shared" ref="BV100:BV151" si="136">BU100-BT100</f>
        <v>0</v>
      </c>
      <c r="BW100" s="297"/>
      <c r="BX100" s="237"/>
      <c r="BY100" s="237"/>
      <c r="BZ100" s="297">
        <f t="shared" ref="BZ100:BZ152" si="137">BY100-BX100</f>
        <v>0</v>
      </c>
      <c r="CA100" s="297"/>
      <c r="CB100" s="237"/>
      <c r="CC100" s="237"/>
      <c r="CD100" s="297">
        <f t="shared" ref="CD100:CD151" si="138">CC100-CB100</f>
        <v>0</v>
      </c>
      <c r="CE100" s="297"/>
      <c r="CF100" s="237"/>
      <c r="CG100" s="236"/>
      <c r="CH100" s="298">
        <f t="shared" si="125"/>
        <v>0</v>
      </c>
      <c r="CI100" s="298"/>
      <c r="CJ100" s="236"/>
      <c r="CK100" s="236"/>
      <c r="CL100" s="297">
        <f t="shared" ref="CL100:CL152" si="139">CK100-CJ100</f>
        <v>0</v>
      </c>
      <c r="CM100" s="285"/>
      <c r="CN100" s="298"/>
      <c r="CO100" s="298"/>
      <c r="CP100" s="298">
        <f>CO100-CN100</f>
        <v>0</v>
      </c>
      <c r="CQ100" s="298"/>
      <c r="CR100" s="293"/>
      <c r="CS100" s="293"/>
      <c r="CT100" s="294"/>
      <c r="CU100" s="295"/>
      <c r="CV100" s="234"/>
      <c r="CW100" s="234"/>
      <c r="CX100" s="294"/>
      <c r="CY100" s="295"/>
      <c r="CZ100" s="234"/>
      <c r="DA100" s="234"/>
      <c r="DB100" s="294">
        <f t="shared" ref="DB100:DB152" si="140">DA100-CZ100</f>
        <v>0</v>
      </c>
      <c r="DC100" s="295"/>
      <c r="DD100" s="298"/>
      <c r="DE100" s="298"/>
      <c r="DF100" s="298">
        <f>DE100-DD100</f>
        <v>0</v>
      </c>
      <c r="DG100" s="298"/>
      <c r="DH100" s="298"/>
      <c r="DI100" s="298"/>
      <c r="DJ100" s="298">
        <f>DI100-DH100</f>
        <v>0</v>
      </c>
      <c r="DK100" s="298"/>
    </row>
    <row r="101" spans="1:115" ht="12.75" customHeight="1">
      <c r="A101" s="253"/>
      <c r="B101" s="289">
        <v>1718002126</v>
      </c>
      <c r="C101" s="253" t="s">
        <v>242</v>
      </c>
      <c r="D101" s="254">
        <v>2.7</v>
      </c>
      <c r="E101" s="237">
        <v>2.7</v>
      </c>
      <c r="F101" s="237">
        <f t="shared" si="126"/>
        <v>0</v>
      </c>
      <c r="G101" s="296">
        <f t="shared" si="39"/>
        <v>-2.7</v>
      </c>
      <c r="H101" s="296">
        <f t="shared" si="69"/>
        <v>0</v>
      </c>
      <c r="I101" s="237"/>
      <c r="J101" s="236"/>
      <c r="K101" s="297">
        <f t="shared" si="127"/>
        <v>0</v>
      </c>
      <c r="L101" s="258">
        <v>0</v>
      </c>
      <c r="M101" s="236"/>
      <c r="N101" s="236"/>
      <c r="O101" s="297">
        <f t="shared" si="121"/>
        <v>0</v>
      </c>
      <c r="P101" s="297">
        <v>0</v>
      </c>
      <c r="Q101" s="237">
        <v>10.532080000000001</v>
      </c>
      <c r="R101" s="237"/>
      <c r="S101" s="297">
        <f t="shared" si="122"/>
        <v>-10.532080000000001</v>
      </c>
      <c r="T101" s="297"/>
      <c r="U101" s="237"/>
      <c r="V101" s="237"/>
      <c r="W101" s="297">
        <f t="shared" si="123"/>
        <v>0</v>
      </c>
      <c r="X101" s="297"/>
      <c r="Y101" s="237">
        <f t="shared" si="119"/>
        <v>0</v>
      </c>
      <c r="Z101" s="237">
        <f t="shared" si="119"/>
        <v>0</v>
      </c>
      <c r="AA101" s="297">
        <f t="shared" si="128"/>
        <v>0</v>
      </c>
      <c r="AB101" s="297"/>
      <c r="AC101" s="237"/>
      <c r="AD101" s="237"/>
      <c r="AE101" s="297">
        <f t="shared" si="129"/>
        <v>0</v>
      </c>
      <c r="AF101" s="297"/>
      <c r="AG101" s="237"/>
      <c r="AH101" s="237"/>
      <c r="AI101" s="297"/>
      <c r="AJ101" s="237"/>
      <c r="AK101" s="237"/>
      <c r="AL101" s="297">
        <f t="shared" si="130"/>
        <v>0</v>
      </c>
      <c r="AM101" s="297"/>
      <c r="AN101" s="237"/>
      <c r="AO101" s="237"/>
      <c r="AP101" s="297">
        <f t="shared" si="124"/>
        <v>0</v>
      </c>
      <c r="AQ101" s="297"/>
      <c r="AR101" s="297"/>
      <c r="AS101" s="297"/>
      <c r="AT101" s="297"/>
      <c r="AU101" s="297"/>
      <c r="AV101" s="237"/>
      <c r="AW101" s="237"/>
      <c r="AX101" s="297">
        <f>AW101-AV101</f>
        <v>0</v>
      </c>
      <c r="AY101" s="297"/>
      <c r="AZ101" s="237"/>
      <c r="BA101" s="237"/>
      <c r="BB101" s="297">
        <v>0</v>
      </c>
      <c r="BC101" s="297"/>
      <c r="BD101" s="237"/>
      <c r="BE101" s="237"/>
      <c r="BF101" s="297">
        <f t="shared" si="132"/>
        <v>0</v>
      </c>
      <c r="BG101" s="297"/>
      <c r="BH101" s="237"/>
      <c r="BI101" s="237"/>
      <c r="BJ101" s="297">
        <f t="shared" si="133"/>
        <v>0</v>
      </c>
      <c r="BK101" s="297"/>
      <c r="BL101" s="237"/>
      <c r="BM101" s="237"/>
      <c r="BN101" s="297">
        <f t="shared" si="134"/>
        <v>0</v>
      </c>
      <c r="BO101" s="297"/>
      <c r="BP101" s="237"/>
      <c r="BQ101" s="237"/>
      <c r="BR101" s="297">
        <f t="shared" si="135"/>
        <v>0</v>
      </c>
      <c r="BS101" s="297"/>
      <c r="BT101" s="237"/>
      <c r="BU101" s="237"/>
      <c r="BV101" s="297">
        <f t="shared" si="136"/>
        <v>0</v>
      </c>
      <c r="BW101" s="297"/>
      <c r="BX101" s="237"/>
      <c r="BY101" s="237"/>
      <c r="BZ101" s="297">
        <f t="shared" si="137"/>
        <v>0</v>
      </c>
      <c r="CA101" s="297"/>
      <c r="CB101" s="237"/>
      <c r="CC101" s="237"/>
      <c r="CD101" s="297">
        <f t="shared" si="138"/>
        <v>0</v>
      </c>
      <c r="CE101" s="297"/>
      <c r="CF101" s="271"/>
      <c r="CG101" s="241"/>
      <c r="CH101" s="298">
        <f t="shared" si="125"/>
        <v>0</v>
      </c>
      <c r="CI101" s="298"/>
      <c r="CJ101" s="236"/>
      <c r="CK101" s="236"/>
      <c r="CL101" s="297">
        <f t="shared" si="139"/>
        <v>0</v>
      </c>
      <c r="CM101" s="285"/>
      <c r="CN101" s="298"/>
      <c r="CO101" s="298"/>
      <c r="CP101" s="298">
        <v>0</v>
      </c>
      <c r="CQ101" s="298"/>
      <c r="CR101" s="293"/>
      <c r="CS101" s="293"/>
      <c r="CT101" s="294"/>
      <c r="CU101" s="295"/>
      <c r="CV101" s="234"/>
      <c r="CW101" s="234"/>
      <c r="CX101" s="294"/>
      <c r="CY101" s="295"/>
      <c r="CZ101" s="234"/>
      <c r="DA101" s="234"/>
      <c r="DB101" s="294">
        <f t="shared" si="140"/>
        <v>0</v>
      </c>
      <c r="DC101" s="295"/>
      <c r="DD101" s="298"/>
      <c r="DE101" s="298"/>
      <c r="DF101" s="298">
        <v>0</v>
      </c>
      <c r="DG101" s="298"/>
      <c r="DH101" s="298"/>
      <c r="DI101" s="298"/>
      <c r="DJ101" s="298">
        <v>0</v>
      </c>
      <c r="DK101" s="298"/>
    </row>
    <row r="102" spans="1:115" ht="12.75" customHeight="1">
      <c r="A102" s="253"/>
      <c r="B102" s="289">
        <v>1718002246</v>
      </c>
      <c r="C102" s="253" t="s">
        <v>243</v>
      </c>
      <c r="D102" s="254">
        <v>766.3</v>
      </c>
      <c r="E102" s="237">
        <v>766.3</v>
      </c>
      <c r="F102" s="237">
        <f t="shared" si="126"/>
        <v>0</v>
      </c>
      <c r="G102" s="296">
        <f t="shared" ref="G102:G152" si="141">F102-E102</f>
        <v>-766.3</v>
      </c>
      <c r="H102" s="296">
        <f t="shared" si="69"/>
        <v>0</v>
      </c>
      <c r="I102" s="236"/>
      <c r="J102" s="236"/>
      <c r="K102" s="297">
        <f t="shared" si="127"/>
        <v>0</v>
      </c>
      <c r="L102" s="258"/>
      <c r="M102" s="310">
        <v>0.27700000000000002</v>
      </c>
      <c r="N102" s="310"/>
      <c r="O102" s="297">
        <f t="shared" si="121"/>
        <v>-0.27700000000000002</v>
      </c>
      <c r="P102" s="297"/>
      <c r="Q102" s="236">
        <v>58.254010000000001</v>
      </c>
      <c r="R102" s="236"/>
      <c r="S102" s="297">
        <f t="shared" si="122"/>
        <v>-58.254010000000001</v>
      </c>
      <c r="T102" s="297"/>
      <c r="U102" s="237"/>
      <c r="V102" s="237"/>
      <c r="W102" s="297">
        <f t="shared" si="123"/>
        <v>0</v>
      </c>
      <c r="X102" s="297"/>
      <c r="Y102" s="237">
        <f t="shared" si="119"/>
        <v>0</v>
      </c>
      <c r="Z102" s="237">
        <f t="shared" si="119"/>
        <v>0</v>
      </c>
      <c r="AA102" s="297">
        <f t="shared" si="128"/>
        <v>0</v>
      </c>
      <c r="AB102" s="297"/>
      <c r="AC102" s="237"/>
      <c r="AD102" s="237"/>
      <c r="AE102" s="297">
        <f t="shared" si="129"/>
        <v>0</v>
      </c>
      <c r="AF102" s="297"/>
      <c r="AG102" s="237"/>
      <c r="AH102" s="237"/>
      <c r="AI102" s="297"/>
      <c r="AJ102" s="237"/>
      <c r="AK102" s="237"/>
      <c r="AL102" s="297">
        <f t="shared" si="130"/>
        <v>0</v>
      </c>
      <c r="AM102" s="297"/>
      <c r="AN102" s="237"/>
      <c r="AO102" s="237"/>
      <c r="AP102" s="297">
        <f t="shared" si="124"/>
        <v>0</v>
      </c>
      <c r="AQ102" s="297"/>
      <c r="AR102" s="297"/>
      <c r="AS102" s="297"/>
      <c r="AT102" s="297"/>
      <c r="AU102" s="297"/>
      <c r="AV102" s="237"/>
      <c r="AW102" s="237"/>
      <c r="AX102" s="297">
        <f t="shared" si="131"/>
        <v>0</v>
      </c>
      <c r="AY102" s="297"/>
      <c r="AZ102" s="237"/>
      <c r="BA102" s="237"/>
      <c r="BB102" s="297">
        <v>0</v>
      </c>
      <c r="BC102" s="297"/>
      <c r="BD102" s="237"/>
      <c r="BE102" s="237"/>
      <c r="BF102" s="297">
        <f t="shared" si="132"/>
        <v>0</v>
      </c>
      <c r="BG102" s="297"/>
      <c r="BH102" s="237"/>
      <c r="BI102" s="237"/>
      <c r="BJ102" s="297">
        <f t="shared" si="133"/>
        <v>0</v>
      </c>
      <c r="BK102" s="297"/>
      <c r="BL102" s="237"/>
      <c r="BM102" s="237"/>
      <c r="BN102" s="297">
        <f t="shared" si="134"/>
        <v>0</v>
      </c>
      <c r="BO102" s="297"/>
      <c r="BP102" s="237"/>
      <c r="BQ102" s="237"/>
      <c r="BR102" s="297">
        <f t="shared" si="135"/>
        <v>0</v>
      </c>
      <c r="BS102" s="297"/>
      <c r="BT102" s="237"/>
      <c r="BU102" s="237"/>
      <c r="BV102" s="297">
        <f t="shared" si="136"/>
        <v>0</v>
      </c>
      <c r="BW102" s="297"/>
      <c r="BX102" s="237"/>
      <c r="BY102" s="237"/>
      <c r="BZ102" s="297">
        <f t="shared" si="137"/>
        <v>0</v>
      </c>
      <c r="CA102" s="297"/>
      <c r="CB102" s="237"/>
      <c r="CC102" s="237"/>
      <c r="CD102" s="297">
        <f t="shared" si="138"/>
        <v>0</v>
      </c>
      <c r="CE102" s="297"/>
      <c r="CF102" s="237"/>
      <c r="CG102" s="236"/>
      <c r="CH102" s="298">
        <f t="shared" si="125"/>
        <v>0</v>
      </c>
      <c r="CI102" s="298"/>
      <c r="CJ102" s="236"/>
      <c r="CK102" s="236"/>
      <c r="CL102" s="297">
        <f t="shared" si="139"/>
        <v>0</v>
      </c>
      <c r="CM102" s="285"/>
      <c r="CN102" s="298"/>
      <c r="CO102" s="298"/>
      <c r="CP102" s="298">
        <v>0</v>
      </c>
      <c r="CQ102" s="298"/>
      <c r="CR102" s="293"/>
      <c r="CS102" s="293"/>
      <c r="CT102" s="294"/>
      <c r="CU102" s="295"/>
      <c r="CV102" s="234"/>
      <c r="CW102" s="234"/>
      <c r="CX102" s="294"/>
      <c r="CY102" s="295"/>
      <c r="CZ102" s="234"/>
      <c r="DA102" s="234"/>
      <c r="DB102" s="294">
        <f t="shared" si="140"/>
        <v>0</v>
      </c>
      <c r="DC102" s="295"/>
      <c r="DD102" s="298"/>
      <c r="DE102" s="298"/>
      <c r="DF102" s="298">
        <v>0</v>
      </c>
      <c r="DG102" s="298"/>
      <c r="DH102" s="298"/>
      <c r="DI102" s="298"/>
      <c r="DJ102" s="298">
        <v>0</v>
      </c>
      <c r="DK102" s="298"/>
    </row>
    <row r="103" spans="1:115">
      <c r="A103" s="253"/>
      <c r="B103" s="289">
        <v>5406306334</v>
      </c>
      <c r="C103" s="253" t="s">
        <v>506</v>
      </c>
      <c r="D103" s="237">
        <v>0.5</v>
      </c>
      <c r="E103" s="237">
        <v>0.5</v>
      </c>
      <c r="F103" s="237">
        <f t="shared" si="126"/>
        <v>0</v>
      </c>
      <c r="G103" s="296">
        <f t="shared" si="141"/>
        <v>-0.5</v>
      </c>
      <c r="H103" s="296">
        <f t="shared" si="69"/>
        <v>0</v>
      </c>
      <c r="I103" s="236"/>
      <c r="J103" s="236"/>
      <c r="K103" s="297">
        <f t="shared" si="127"/>
        <v>0</v>
      </c>
      <c r="L103" s="258">
        <v>0</v>
      </c>
      <c r="M103" s="237"/>
      <c r="N103" s="237"/>
      <c r="O103" s="297">
        <f t="shared" si="121"/>
        <v>0</v>
      </c>
      <c r="P103" s="297"/>
      <c r="Q103" s="237"/>
      <c r="R103" s="237"/>
      <c r="S103" s="297">
        <f t="shared" si="122"/>
        <v>0</v>
      </c>
      <c r="T103" s="297"/>
      <c r="U103" s="237"/>
      <c r="V103" s="237"/>
      <c r="W103" s="297">
        <f t="shared" si="123"/>
        <v>0</v>
      </c>
      <c r="X103" s="297"/>
      <c r="Y103" s="237">
        <f t="shared" si="119"/>
        <v>0</v>
      </c>
      <c r="Z103" s="237">
        <f t="shared" si="119"/>
        <v>0</v>
      </c>
      <c r="AA103" s="297">
        <f t="shared" si="128"/>
        <v>0</v>
      </c>
      <c r="AB103" s="297"/>
      <c r="AC103" s="237"/>
      <c r="AD103" s="237"/>
      <c r="AE103" s="297">
        <f t="shared" si="129"/>
        <v>0</v>
      </c>
      <c r="AF103" s="297"/>
      <c r="AG103" s="237"/>
      <c r="AH103" s="237"/>
      <c r="AI103" s="297"/>
      <c r="AJ103" s="237"/>
      <c r="AK103" s="237"/>
      <c r="AL103" s="297">
        <f t="shared" si="130"/>
        <v>0</v>
      </c>
      <c r="AM103" s="297"/>
      <c r="AN103" s="237"/>
      <c r="AO103" s="237"/>
      <c r="AP103" s="297">
        <f t="shared" si="124"/>
        <v>0</v>
      </c>
      <c r="AQ103" s="297"/>
      <c r="AR103" s="297"/>
      <c r="AS103" s="297"/>
      <c r="AT103" s="297"/>
      <c r="AU103" s="297"/>
      <c r="AV103" s="237"/>
      <c r="AW103" s="237"/>
      <c r="AX103" s="297">
        <f t="shared" si="131"/>
        <v>0</v>
      </c>
      <c r="AY103" s="297"/>
      <c r="AZ103" s="237"/>
      <c r="BA103" s="237"/>
      <c r="BB103" s="297">
        <v>0</v>
      </c>
      <c r="BC103" s="297"/>
      <c r="BD103" s="237"/>
      <c r="BE103" s="237"/>
      <c r="BF103" s="297">
        <f t="shared" si="132"/>
        <v>0</v>
      </c>
      <c r="BG103" s="297"/>
      <c r="BH103" s="237"/>
      <c r="BI103" s="237"/>
      <c r="BJ103" s="297">
        <f t="shared" si="133"/>
        <v>0</v>
      </c>
      <c r="BK103" s="297"/>
      <c r="BL103" s="237"/>
      <c r="BM103" s="237"/>
      <c r="BN103" s="297">
        <f t="shared" si="134"/>
        <v>0</v>
      </c>
      <c r="BO103" s="297"/>
      <c r="BP103" s="237"/>
      <c r="BQ103" s="237"/>
      <c r="BR103" s="297">
        <f t="shared" si="135"/>
        <v>0</v>
      </c>
      <c r="BS103" s="297"/>
      <c r="BT103" s="237"/>
      <c r="BU103" s="237"/>
      <c r="BV103" s="297">
        <f t="shared" si="136"/>
        <v>0</v>
      </c>
      <c r="BW103" s="297"/>
      <c r="BX103" s="237"/>
      <c r="BY103" s="237"/>
      <c r="BZ103" s="297">
        <f t="shared" si="137"/>
        <v>0</v>
      </c>
      <c r="CA103" s="297"/>
      <c r="CB103" s="237"/>
      <c r="CC103" s="237"/>
      <c r="CD103" s="297">
        <f t="shared" si="138"/>
        <v>0</v>
      </c>
      <c r="CE103" s="297"/>
      <c r="CF103" s="271"/>
      <c r="CG103" s="241"/>
      <c r="CH103" s="298">
        <f t="shared" si="125"/>
        <v>0</v>
      </c>
      <c r="CI103" s="298"/>
      <c r="CJ103" s="236"/>
      <c r="CK103" s="236"/>
      <c r="CL103" s="297">
        <f t="shared" si="139"/>
        <v>0</v>
      </c>
      <c r="CM103" s="285"/>
      <c r="CN103" s="298"/>
      <c r="CO103" s="298"/>
      <c r="CP103" s="298">
        <v>0</v>
      </c>
      <c r="CQ103" s="298"/>
      <c r="CR103" s="293"/>
      <c r="CS103" s="293"/>
      <c r="CT103" s="294"/>
      <c r="CU103" s="295"/>
      <c r="CV103" s="234"/>
      <c r="CW103" s="234"/>
      <c r="CX103" s="294"/>
      <c r="CY103" s="295"/>
      <c r="CZ103" s="234"/>
      <c r="DA103" s="234"/>
      <c r="DB103" s="294">
        <f t="shared" si="140"/>
        <v>0</v>
      </c>
      <c r="DC103" s="295"/>
      <c r="DD103" s="298"/>
      <c r="DE103" s="298"/>
      <c r="DF103" s="298">
        <v>0</v>
      </c>
      <c r="DG103" s="298"/>
      <c r="DH103" s="298"/>
      <c r="DI103" s="298"/>
      <c r="DJ103" s="298">
        <v>0</v>
      </c>
      <c r="DK103" s="298"/>
    </row>
    <row r="104" spans="1:115" ht="12.75" customHeight="1">
      <c r="A104" s="253"/>
      <c r="B104" s="289">
        <v>1718002510</v>
      </c>
      <c r="C104" s="253" t="s">
        <v>366</v>
      </c>
      <c r="D104" s="254">
        <v>41.1</v>
      </c>
      <c r="E104" s="237">
        <v>41.1</v>
      </c>
      <c r="F104" s="237">
        <f t="shared" si="126"/>
        <v>276.97406000000001</v>
      </c>
      <c r="G104" s="296">
        <f t="shared" si="141"/>
        <v>235.87406000000001</v>
      </c>
      <c r="H104" s="296">
        <f t="shared" si="69"/>
        <v>6.739028223844282</v>
      </c>
      <c r="I104" s="236">
        <v>878.90099999999995</v>
      </c>
      <c r="J104" s="236">
        <v>216.14599999999999</v>
      </c>
      <c r="K104" s="297">
        <f t="shared" si="127"/>
        <v>-662.755</v>
      </c>
      <c r="L104" s="297"/>
      <c r="M104" s="236">
        <v>0.3</v>
      </c>
      <c r="N104" s="236"/>
      <c r="O104" s="297">
        <f t="shared" si="121"/>
        <v>-0.3</v>
      </c>
      <c r="P104" s="297"/>
      <c r="Q104" s="237"/>
      <c r="R104" s="237"/>
      <c r="S104" s="297">
        <f t="shared" si="122"/>
        <v>0</v>
      </c>
      <c r="T104" s="297"/>
      <c r="U104" s="237"/>
      <c r="V104" s="237"/>
      <c r="W104" s="297">
        <f t="shared" si="123"/>
        <v>0</v>
      </c>
      <c r="X104" s="297"/>
      <c r="Y104" s="237">
        <f t="shared" si="119"/>
        <v>0</v>
      </c>
      <c r="Z104" s="237">
        <f t="shared" si="119"/>
        <v>0</v>
      </c>
      <c r="AA104" s="297">
        <f t="shared" si="128"/>
        <v>0</v>
      </c>
      <c r="AB104" s="297"/>
      <c r="AC104" s="237"/>
      <c r="AD104" s="237"/>
      <c r="AE104" s="297">
        <f t="shared" si="129"/>
        <v>0</v>
      </c>
      <c r="AF104" s="297"/>
      <c r="AG104" s="237"/>
      <c r="AH104" s="237"/>
      <c r="AI104" s="297"/>
      <c r="AJ104" s="237"/>
      <c r="AK104" s="237"/>
      <c r="AL104" s="297">
        <f t="shared" si="130"/>
        <v>0</v>
      </c>
      <c r="AM104" s="297"/>
      <c r="AN104" s="237"/>
      <c r="AO104" s="237"/>
      <c r="AP104" s="297">
        <f t="shared" si="124"/>
        <v>0</v>
      </c>
      <c r="AQ104" s="297"/>
      <c r="AR104" s="297"/>
      <c r="AS104" s="297"/>
      <c r="AT104" s="297"/>
      <c r="AU104" s="297"/>
      <c r="AV104" s="237"/>
      <c r="AW104" s="237"/>
      <c r="AX104" s="297">
        <f t="shared" si="131"/>
        <v>0</v>
      </c>
      <c r="AY104" s="297"/>
      <c r="AZ104" s="237"/>
      <c r="BA104" s="237"/>
      <c r="BB104" s="297">
        <v>0</v>
      </c>
      <c r="BC104" s="297"/>
      <c r="BD104" s="237"/>
      <c r="BE104" s="237"/>
      <c r="BF104" s="297">
        <f t="shared" si="132"/>
        <v>0</v>
      </c>
      <c r="BG104" s="297"/>
      <c r="BH104" s="237"/>
      <c r="BI104" s="237"/>
      <c r="BJ104" s="297">
        <f t="shared" si="133"/>
        <v>0</v>
      </c>
      <c r="BK104" s="297"/>
      <c r="BL104" s="237"/>
      <c r="BM104" s="237"/>
      <c r="BN104" s="297">
        <f t="shared" si="134"/>
        <v>0</v>
      </c>
      <c r="BO104" s="297"/>
      <c r="BP104" s="237"/>
      <c r="BQ104" s="237"/>
      <c r="BR104" s="297">
        <f t="shared" si="135"/>
        <v>0</v>
      </c>
      <c r="BS104" s="297"/>
      <c r="BT104" s="237"/>
      <c r="BU104" s="237"/>
      <c r="BV104" s="297">
        <f t="shared" si="136"/>
        <v>0</v>
      </c>
      <c r="BW104" s="297"/>
      <c r="BX104" s="237"/>
      <c r="BY104" s="237"/>
      <c r="BZ104" s="297">
        <f t="shared" si="137"/>
        <v>0</v>
      </c>
      <c r="CA104" s="297"/>
      <c r="CB104" s="237"/>
      <c r="CC104" s="237"/>
      <c r="CD104" s="297">
        <f t="shared" si="138"/>
        <v>0</v>
      </c>
      <c r="CE104" s="297"/>
      <c r="CF104" s="236">
        <v>0.08</v>
      </c>
      <c r="CG104" s="236"/>
      <c r="CH104" s="298">
        <f t="shared" si="125"/>
        <v>-0.08</v>
      </c>
      <c r="CI104" s="298"/>
      <c r="CJ104" s="236"/>
      <c r="CK104" s="236"/>
      <c r="CL104" s="297">
        <f t="shared" si="139"/>
        <v>0</v>
      </c>
      <c r="CM104" s="285"/>
      <c r="CN104" s="298"/>
      <c r="CO104" s="298"/>
      <c r="CP104" s="298">
        <v>0</v>
      </c>
      <c r="CQ104" s="298"/>
      <c r="CR104" s="293"/>
      <c r="CS104" s="293"/>
      <c r="CT104" s="294"/>
      <c r="CU104" s="295"/>
      <c r="CV104" s="234"/>
      <c r="CW104" s="234"/>
      <c r="CX104" s="294"/>
      <c r="CY104" s="295"/>
      <c r="CZ104" s="234"/>
      <c r="DA104" s="234"/>
      <c r="DB104" s="294">
        <f t="shared" si="140"/>
        <v>0</v>
      </c>
      <c r="DC104" s="295"/>
      <c r="DD104" s="298"/>
      <c r="DE104" s="298"/>
      <c r="DF104" s="298">
        <v>0</v>
      </c>
      <c r="DG104" s="298"/>
      <c r="DH104" s="298">
        <f>34.2155+1822.95304+422.59366</f>
        <v>2279.7622000000001</v>
      </c>
      <c r="DI104" s="298">
        <v>60.828060000000001</v>
      </c>
      <c r="DJ104" s="298">
        <f>DI104-DH104</f>
        <v>-2218.9341400000003</v>
      </c>
      <c r="DK104" s="298"/>
    </row>
    <row r="105" spans="1:115" hidden="1">
      <c r="A105" s="253"/>
      <c r="B105" s="289"/>
      <c r="C105" s="253" t="s">
        <v>245</v>
      </c>
      <c r="D105" s="254"/>
      <c r="E105" s="237">
        <f>I105+M105+Q105+U105+Y105+AJ105+AN105+AR105+AV105+BD105+BH105+BX105+CF105+CJ105+CN105+CR105+CV105+CZ105+AZ105+BL105+BT105</f>
        <v>0</v>
      </c>
      <c r="F105" s="237">
        <f t="shared" si="126"/>
        <v>0</v>
      </c>
      <c r="G105" s="296">
        <f t="shared" si="141"/>
        <v>0</v>
      </c>
      <c r="H105" s="296" t="e">
        <f t="shared" si="69"/>
        <v>#DIV/0!</v>
      </c>
      <c r="I105" s="236"/>
      <c r="J105" s="236"/>
      <c r="K105" s="297">
        <f t="shared" si="127"/>
        <v>0</v>
      </c>
      <c r="L105" s="297"/>
      <c r="M105" s="237"/>
      <c r="N105" s="237"/>
      <c r="O105" s="297">
        <f t="shared" si="121"/>
        <v>0</v>
      </c>
      <c r="P105" s="297"/>
      <c r="Q105" s="237"/>
      <c r="R105" s="237"/>
      <c r="S105" s="297">
        <f t="shared" si="122"/>
        <v>0</v>
      </c>
      <c r="T105" s="297"/>
      <c r="U105" s="237"/>
      <c r="V105" s="237"/>
      <c r="W105" s="297">
        <f t="shared" si="123"/>
        <v>0</v>
      </c>
      <c r="X105" s="297"/>
      <c r="Y105" s="237">
        <f t="shared" si="119"/>
        <v>0</v>
      </c>
      <c r="Z105" s="237">
        <f t="shared" si="119"/>
        <v>0</v>
      </c>
      <c r="AA105" s="297">
        <f t="shared" si="128"/>
        <v>0</v>
      </c>
      <c r="AB105" s="297"/>
      <c r="AC105" s="237"/>
      <c r="AD105" s="237"/>
      <c r="AE105" s="297">
        <f t="shared" si="129"/>
        <v>0</v>
      </c>
      <c r="AF105" s="297"/>
      <c r="AG105" s="237"/>
      <c r="AH105" s="237"/>
      <c r="AI105" s="297"/>
      <c r="AJ105" s="237"/>
      <c r="AK105" s="237"/>
      <c r="AL105" s="297">
        <f t="shared" si="130"/>
        <v>0</v>
      </c>
      <c r="AM105" s="297"/>
      <c r="AN105" s="237"/>
      <c r="AO105" s="237"/>
      <c r="AP105" s="297">
        <f t="shared" si="124"/>
        <v>0</v>
      </c>
      <c r="AQ105" s="297"/>
      <c r="AR105" s="297"/>
      <c r="AS105" s="297"/>
      <c r="AT105" s="297">
        <f>AS105-AR105</f>
        <v>0</v>
      </c>
      <c r="AU105" s="297"/>
      <c r="AV105" s="237"/>
      <c r="AW105" s="237"/>
      <c r="AX105" s="297">
        <f t="shared" si="131"/>
        <v>0</v>
      </c>
      <c r="AY105" s="297"/>
      <c r="AZ105" s="237"/>
      <c r="BA105" s="237"/>
      <c r="BB105" s="297">
        <v>0</v>
      </c>
      <c r="BC105" s="297"/>
      <c r="BD105" s="237"/>
      <c r="BE105" s="237"/>
      <c r="BF105" s="297">
        <f t="shared" si="132"/>
        <v>0</v>
      </c>
      <c r="BG105" s="297"/>
      <c r="BH105" s="237"/>
      <c r="BI105" s="237"/>
      <c r="BJ105" s="297">
        <f t="shared" si="133"/>
        <v>0</v>
      </c>
      <c r="BK105" s="297"/>
      <c r="BL105" s="237"/>
      <c r="BM105" s="237"/>
      <c r="BN105" s="297">
        <f t="shared" si="134"/>
        <v>0</v>
      </c>
      <c r="BO105" s="297"/>
      <c r="BP105" s="237"/>
      <c r="BQ105" s="237"/>
      <c r="BR105" s="297">
        <f t="shared" si="135"/>
        <v>0</v>
      </c>
      <c r="BS105" s="297"/>
      <c r="BT105" s="237"/>
      <c r="BU105" s="237"/>
      <c r="BV105" s="297">
        <f t="shared" si="136"/>
        <v>0</v>
      </c>
      <c r="BW105" s="297"/>
      <c r="BX105" s="237"/>
      <c r="BY105" s="237"/>
      <c r="BZ105" s="297">
        <f t="shared" si="137"/>
        <v>0</v>
      </c>
      <c r="CA105" s="297"/>
      <c r="CB105" s="237"/>
      <c r="CC105" s="237"/>
      <c r="CD105" s="297">
        <f t="shared" si="138"/>
        <v>0</v>
      </c>
      <c r="CE105" s="297"/>
      <c r="CF105" s="237"/>
      <c r="CG105" s="236"/>
      <c r="CH105" s="298">
        <f t="shared" si="125"/>
        <v>0</v>
      </c>
      <c r="CI105" s="298"/>
      <c r="CJ105" s="236"/>
      <c r="CK105" s="236"/>
      <c r="CL105" s="297">
        <f t="shared" si="139"/>
        <v>0</v>
      </c>
      <c r="CM105" s="285"/>
      <c r="CN105" s="298"/>
      <c r="CO105" s="298"/>
      <c r="CP105" s="298">
        <v>0</v>
      </c>
      <c r="CQ105" s="298"/>
      <c r="CR105" s="293"/>
      <c r="CS105" s="293"/>
      <c r="CT105" s="294"/>
      <c r="CU105" s="295"/>
      <c r="CV105" s="234"/>
      <c r="CW105" s="234"/>
      <c r="CX105" s="294"/>
      <c r="CY105" s="295"/>
      <c r="CZ105" s="234"/>
      <c r="DA105" s="234"/>
      <c r="DB105" s="294">
        <f t="shared" si="140"/>
        <v>0</v>
      </c>
      <c r="DC105" s="295"/>
      <c r="DD105" s="298"/>
      <c r="DE105" s="298"/>
      <c r="DF105" s="298">
        <v>0</v>
      </c>
      <c r="DG105" s="298"/>
      <c r="DH105" s="298"/>
      <c r="DI105" s="298"/>
      <c r="DJ105" s="298">
        <v>0</v>
      </c>
      <c r="DK105" s="298"/>
    </row>
    <row r="106" spans="1:115" ht="12.75" hidden="1" customHeight="1">
      <c r="A106" s="253"/>
      <c r="B106" s="289"/>
      <c r="C106" s="253" t="s">
        <v>523</v>
      </c>
      <c r="D106" s="254"/>
      <c r="E106" s="237">
        <f>I106+M106+Q106+U106+Y106+AJ106+AN106+AR106+AV106+BD106+BH106+BX106+CF106+CJ106+CN106+CR106+CV106+CZ106+AZ106+BL106+BT106</f>
        <v>0</v>
      </c>
      <c r="F106" s="237">
        <f t="shared" si="126"/>
        <v>0</v>
      </c>
      <c r="G106" s="296">
        <f t="shared" si="141"/>
        <v>0</v>
      </c>
      <c r="H106" s="296" t="e">
        <f t="shared" si="69"/>
        <v>#DIV/0!</v>
      </c>
      <c r="I106" s="236"/>
      <c r="J106" s="236"/>
      <c r="K106" s="297">
        <f t="shared" si="127"/>
        <v>0</v>
      </c>
      <c r="L106" s="297"/>
      <c r="M106" s="237"/>
      <c r="N106" s="237"/>
      <c r="O106" s="297">
        <f t="shared" si="121"/>
        <v>0</v>
      </c>
      <c r="P106" s="297"/>
      <c r="Q106" s="237"/>
      <c r="R106" s="237"/>
      <c r="S106" s="297">
        <f t="shared" si="122"/>
        <v>0</v>
      </c>
      <c r="T106" s="297"/>
      <c r="U106" s="237"/>
      <c r="V106" s="237"/>
      <c r="W106" s="297">
        <f t="shared" si="123"/>
        <v>0</v>
      </c>
      <c r="X106" s="297"/>
      <c r="Y106" s="237">
        <f t="shared" si="119"/>
        <v>0</v>
      </c>
      <c r="Z106" s="237">
        <f t="shared" si="119"/>
        <v>0</v>
      </c>
      <c r="AA106" s="297">
        <f t="shared" si="128"/>
        <v>0</v>
      </c>
      <c r="AB106" s="297"/>
      <c r="AC106" s="237"/>
      <c r="AD106" s="237"/>
      <c r="AE106" s="297">
        <f t="shared" si="129"/>
        <v>0</v>
      </c>
      <c r="AF106" s="297"/>
      <c r="AG106" s="237"/>
      <c r="AH106" s="237"/>
      <c r="AI106" s="297"/>
      <c r="AJ106" s="237"/>
      <c r="AK106" s="237"/>
      <c r="AL106" s="297">
        <f t="shared" si="130"/>
        <v>0</v>
      </c>
      <c r="AM106" s="297"/>
      <c r="AN106" s="237"/>
      <c r="AO106" s="237"/>
      <c r="AP106" s="297">
        <f t="shared" si="124"/>
        <v>0</v>
      </c>
      <c r="AQ106" s="297"/>
      <c r="AR106" s="297"/>
      <c r="AS106" s="297"/>
      <c r="AT106" s="297"/>
      <c r="AU106" s="297"/>
      <c r="AV106" s="237"/>
      <c r="AW106" s="237"/>
      <c r="AX106" s="297">
        <f t="shared" si="131"/>
        <v>0</v>
      </c>
      <c r="AY106" s="297"/>
      <c r="AZ106" s="237"/>
      <c r="BA106" s="237"/>
      <c r="BB106" s="297">
        <v>0</v>
      </c>
      <c r="BC106" s="297"/>
      <c r="BD106" s="237"/>
      <c r="BE106" s="237"/>
      <c r="BF106" s="297">
        <f t="shared" si="132"/>
        <v>0</v>
      </c>
      <c r="BG106" s="297"/>
      <c r="BH106" s="237"/>
      <c r="BI106" s="237"/>
      <c r="BJ106" s="297">
        <f t="shared" si="133"/>
        <v>0</v>
      </c>
      <c r="BK106" s="297"/>
      <c r="BL106" s="237"/>
      <c r="BM106" s="237"/>
      <c r="BN106" s="297">
        <f t="shared" si="134"/>
        <v>0</v>
      </c>
      <c r="BO106" s="297"/>
      <c r="BP106" s="237"/>
      <c r="BQ106" s="237"/>
      <c r="BR106" s="297">
        <f t="shared" si="135"/>
        <v>0</v>
      </c>
      <c r="BS106" s="297"/>
      <c r="BT106" s="237"/>
      <c r="BU106" s="237"/>
      <c r="BV106" s="297">
        <f t="shared" si="136"/>
        <v>0</v>
      </c>
      <c r="BW106" s="297"/>
      <c r="BX106" s="237"/>
      <c r="BY106" s="237"/>
      <c r="BZ106" s="297">
        <f t="shared" si="137"/>
        <v>0</v>
      </c>
      <c r="CA106" s="297"/>
      <c r="CB106" s="237"/>
      <c r="CC106" s="237"/>
      <c r="CD106" s="297">
        <f t="shared" si="138"/>
        <v>0</v>
      </c>
      <c r="CE106" s="297"/>
      <c r="CF106" s="237"/>
      <c r="CG106" s="236"/>
      <c r="CH106" s="298">
        <f t="shared" si="125"/>
        <v>0</v>
      </c>
      <c r="CI106" s="298"/>
      <c r="CJ106" s="236"/>
      <c r="CK106" s="236"/>
      <c r="CL106" s="297">
        <f t="shared" si="139"/>
        <v>0</v>
      </c>
      <c r="CM106" s="285"/>
      <c r="CN106" s="298"/>
      <c r="CO106" s="298"/>
      <c r="CP106" s="298">
        <v>0</v>
      </c>
      <c r="CQ106" s="298"/>
      <c r="CR106" s="293"/>
      <c r="CS106" s="293"/>
      <c r="CT106" s="294"/>
      <c r="CU106" s="295"/>
      <c r="CV106" s="234"/>
      <c r="CW106" s="234"/>
      <c r="CX106" s="294"/>
      <c r="CY106" s="295"/>
      <c r="CZ106" s="234"/>
      <c r="DA106" s="234"/>
      <c r="DB106" s="294">
        <f t="shared" si="140"/>
        <v>0</v>
      </c>
      <c r="DC106" s="295"/>
      <c r="DD106" s="298"/>
      <c r="DE106" s="298"/>
      <c r="DF106" s="298">
        <v>0</v>
      </c>
      <c r="DG106" s="298"/>
      <c r="DH106" s="298"/>
      <c r="DI106" s="298"/>
      <c r="DJ106" s="298">
        <v>0</v>
      </c>
      <c r="DK106" s="298"/>
    </row>
    <row r="107" spans="1:115" ht="12.75" hidden="1" customHeight="1">
      <c r="A107" s="253"/>
      <c r="B107" s="289">
        <v>1701029232</v>
      </c>
      <c r="C107" s="253" t="s">
        <v>524</v>
      </c>
      <c r="D107" s="254"/>
      <c r="E107" s="237">
        <f>I107+M107+Q107+U107+Y107+AJ107+AN107+AR107+AV107+BD107+BH107+BX107+CF107+CJ107+CN107+CR107+CV107+CZ107+AZ107+BL107+BT107</f>
        <v>0</v>
      </c>
      <c r="F107" s="237">
        <f t="shared" si="126"/>
        <v>0</v>
      </c>
      <c r="G107" s="295">
        <f t="shared" si="141"/>
        <v>0</v>
      </c>
      <c r="H107" s="296" t="e">
        <f t="shared" si="69"/>
        <v>#DIV/0!</v>
      </c>
      <c r="I107" s="236"/>
      <c r="J107" s="236"/>
      <c r="K107" s="297">
        <f t="shared" si="127"/>
        <v>0</v>
      </c>
      <c r="L107" s="297"/>
      <c r="M107" s="237"/>
      <c r="N107" s="237"/>
      <c r="O107" s="297">
        <f t="shared" si="121"/>
        <v>0</v>
      </c>
      <c r="P107" s="297"/>
      <c r="Q107" s="237"/>
      <c r="R107" s="237"/>
      <c r="S107" s="297">
        <f t="shared" si="122"/>
        <v>0</v>
      </c>
      <c r="T107" s="297"/>
      <c r="U107" s="237"/>
      <c r="V107" s="237"/>
      <c r="W107" s="297">
        <f t="shared" si="123"/>
        <v>0</v>
      </c>
      <c r="X107" s="297"/>
      <c r="Y107" s="237">
        <f t="shared" si="119"/>
        <v>0</v>
      </c>
      <c r="Z107" s="237">
        <f t="shared" si="119"/>
        <v>0</v>
      </c>
      <c r="AA107" s="297">
        <f t="shared" si="128"/>
        <v>0</v>
      </c>
      <c r="AB107" s="297"/>
      <c r="AC107" s="237"/>
      <c r="AD107" s="237"/>
      <c r="AE107" s="297">
        <f t="shared" si="129"/>
        <v>0</v>
      </c>
      <c r="AF107" s="297"/>
      <c r="AG107" s="237"/>
      <c r="AH107" s="237"/>
      <c r="AI107" s="297"/>
      <c r="AJ107" s="237"/>
      <c r="AK107" s="237"/>
      <c r="AL107" s="297">
        <f t="shared" si="130"/>
        <v>0</v>
      </c>
      <c r="AM107" s="297"/>
      <c r="AN107" s="237"/>
      <c r="AO107" s="237"/>
      <c r="AP107" s="297">
        <f t="shared" si="124"/>
        <v>0</v>
      </c>
      <c r="AQ107" s="297"/>
      <c r="AR107" s="297"/>
      <c r="AS107" s="297"/>
      <c r="AT107" s="297"/>
      <c r="AU107" s="297"/>
      <c r="AV107" s="237"/>
      <c r="AW107" s="237"/>
      <c r="AX107" s="297">
        <f t="shared" si="131"/>
        <v>0</v>
      </c>
      <c r="AY107" s="297"/>
      <c r="AZ107" s="237"/>
      <c r="BA107" s="237"/>
      <c r="BB107" s="297">
        <v>0</v>
      </c>
      <c r="BC107" s="297"/>
      <c r="BD107" s="237"/>
      <c r="BE107" s="237"/>
      <c r="BF107" s="297">
        <f t="shared" si="132"/>
        <v>0</v>
      </c>
      <c r="BG107" s="297"/>
      <c r="BH107" s="237"/>
      <c r="BI107" s="237"/>
      <c r="BJ107" s="297">
        <f t="shared" si="133"/>
        <v>0</v>
      </c>
      <c r="BK107" s="297"/>
      <c r="BL107" s="237"/>
      <c r="BM107" s="237"/>
      <c r="BN107" s="297">
        <f t="shared" si="134"/>
        <v>0</v>
      </c>
      <c r="BO107" s="297"/>
      <c r="BP107" s="237"/>
      <c r="BQ107" s="237"/>
      <c r="BR107" s="297">
        <f t="shared" si="135"/>
        <v>0</v>
      </c>
      <c r="BS107" s="297"/>
      <c r="BT107" s="237"/>
      <c r="BU107" s="237"/>
      <c r="BV107" s="297">
        <f t="shared" si="136"/>
        <v>0</v>
      </c>
      <c r="BW107" s="297"/>
      <c r="BX107" s="237"/>
      <c r="BY107" s="237"/>
      <c r="BZ107" s="297">
        <f t="shared" si="137"/>
        <v>0</v>
      </c>
      <c r="CA107" s="297"/>
      <c r="CB107" s="237"/>
      <c r="CC107" s="237"/>
      <c r="CD107" s="297">
        <f t="shared" si="138"/>
        <v>0</v>
      </c>
      <c r="CE107" s="297"/>
      <c r="CF107" s="237"/>
      <c r="CG107" s="236"/>
      <c r="CH107" s="298">
        <f t="shared" si="125"/>
        <v>0</v>
      </c>
      <c r="CI107" s="298"/>
      <c r="CJ107" s="236"/>
      <c r="CK107" s="236"/>
      <c r="CL107" s="297">
        <f t="shared" si="139"/>
        <v>0</v>
      </c>
      <c r="CM107" s="285"/>
      <c r="CN107" s="298"/>
      <c r="CO107" s="298"/>
      <c r="CP107" s="298">
        <v>0</v>
      </c>
      <c r="CQ107" s="298"/>
      <c r="CR107" s="293"/>
      <c r="CS107" s="293"/>
      <c r="CT107" s="294"/>
      <c r="CU107" s="295"/>
      <c r="CV107" s="234"/>
      <c r="CW107" s="234"/>
      <c r="CX107" s="294"/>
      <c r="CY107" s="295"/>
      <c r="CZ107" s="234"/>
      <c r="DA107" s="234"/>
      <c r="DB107" s="294">
        <f t="shared" si="140"/>
        <v>0</v>
      </c>
      <c r="DC107" s="295"/>
      <c r="DD107" s="298"/>
      <c r="DE107" s="298"/>
      <c r="DF107" s="298">
        <v>0</v>
      </c>
      <c r="DG107" s="298"/>
      <c r="DH107" s="298"/>
      <c r="DI107" s="298"/>
      <c r="DJ107" s="298">
        <v>0</v>
      </c>
      <c r="DK107" s="298"/>
    </row>
    <row r="108" spans="1:115" hidden="1">
      <c r="A108" s="253"/>
      <c r="B108" s="289"/>
      <c r="C108" s="253" t="s">
        <v>451</v>
      </c>
      <c r="D108" s="254"/>
      <c r="E108" s="237">
        <v>0</v>
      </c>
      <c r="F108" s="237">
        <f t="shared" si="126"/>
        <v>0</v>
      </c>
      <c r="G108" s="296">
        <f>F108-E108</f>
        <v>0</v>
      </c>
      <c r="H108" s="296" t="e">
        <f t="shared" si="69"/>
        <v>#DIV/0!</v>
      </c>
      <c r="I108" s="236"/>
      <c r="J108" s="236"/>
      <c r="K108" s="297">
        <f>J108-I108</f>
        <v>0</v>
      </c>
      <c r="L108" s="297"/>
      <c r="M108" s="237"/>
      <c r="N108" s="237"/>
      <c r="O108" s="297">
        <f>N108-M108</f>
        <v>0</v>
      </c>
      <c r="P108" s="297"/>
      <c r="Q108" s="237"/>
      <c r="R108" s="237"/>
      <c r="S108" s="297">
        <f>R108-Q108</f>
        <v>0</v>
      </c>
      <c r="T108" s="297"/>
      <c r="U108" s="237"/>
      <c r="V108" s="237"/>
      <c r="W108" s="297">
        <f>V108-U108</f>
        <v>0</v>
      </c>
      <c r="X108" s="297"/>
      <c r="Y108" s="237">
        <f>AC108</f>
        <v>0</v>
      </c>
      <c r="Z108" s="237">
        <f>AD108</f>
        <v>0</v>
      </c>
      <c r="AA108" s="297">
        <f>Z108-Y108</f>
        <v>0</v>
      </c>
      <c r="AB108" s="297"/>
      <c r="AC108" s="237"/>
      <c r="AD108" s="237"/>
      <c r="AE108" s="297">
        <f>AD108-AC108</f>
        <v>0</v>
      </c>
      <c r="AF108" s="297"/>
      <c r="AG108" s="237"/>
      <c r="AH108" s="237"/>
      <c r="AI108" s="297"/>
      <c r="AJ108" s="237"/>
      <c r="AK108" s="237"/>
      <c r="AL108" s="297">
        <f>AK108-AJ108</f>
        <v>0</v>
      </c>
      <c r="AM108" s="297"/>
      <c r="AN108" s="237"/>
      <c r="AO108" s="237"/>
      <c r="AP108" s="297">
        <f>AO108-AN108</f>
        <v>0</v>
      </c>
      <c r="AQ108" s="297"/>
      <c r="AR108" s="297"/>
      <c r="AS108" s="297"/>
      <c r="AT108" s="297">
        <f>AS108-AR108</f>
        <v>0</v>
      </c>
      <c r="AU108" s="297"/>
      <c r="AV108" s="237"/>
      <c r="AW108" s="236"/>
      <c r="AX108" s="298">
        <f>AW108-AV108</f>
        <v>0</v>
      </c>
      <c r="AY108" s="298"/>
      <c r="AZ108" s="236"/>
      <c r="BA108" s="236"/>
      <c r="BB108" s="298">
        <v>0</v>
      </c>
      <c r="BC108" s="298"/>
      <c r="BD108" s="236"/>
      <c r="BE108" s="236"/>
      <c r="BF108" s="298">
        <f>BE108-BD108</f>
        <v>0</v>
      </c>
      <c r="BG108" s="298"/>
      <c r="BH108" s="236"/>
      <c r="BI108" s="236"/>
      <c r="BJ108" s="298">
        <f>BI108-BH108</f>
        <v>0</v>
      </c>
      <c r="BK108" s="298"/>
      <c r="BL108" s="236"/>
      <c r="BM108" s="236"/>
      <c r="BN108" s="298">
        <f>BM108-BL108</f>
        <v>0</v>
      </c>
      <c r="BO108" s="298"/>
      <c r="BP108" s="236"/>
      <c r="BQ108" s="236"/>
      <c r="BR108" s="298">
        <f>BQ108-BP108</f>
        <v>0</v>
      </c>
      <c r="BS108" s="297"/>
      <c r="BT108" s="237"/>
      <c r="BU108" s="237"/>
      <c r="BV108" s="297">
        <f>BU108-BT108</f>
        <v>0</v>
      </c>
      <c r="BW108" s="297"/>
      <c r="BX108" s="237"/>
      <c r="BY108" s="237"/>
      <c r="BZ108" s="297">
        <f>BY108-BX108</f>
        <v>0</v>
      </c>
      <c r="CA108" s="297"/>
      <c r="CB108" s="237"/>
      <c r="CC108" s="237"/>
      <c r="CD108" s="297">
        <f>CC108-CB108</f>
        <v>0</v>
      </c>
      <c r="CE108" s="297"/>
      <c r="CF108" s="237"/>
      <c r="CG108" s="237"/>
      <c r="CH108" s="297">
        <f>CG108-CF108</f>
        <v>0</v>
      </c>
      <c r="CI108" s="297"/>
      <c r="CJ108" s="237"/>
      <c r="CK108" s="237"/>
      <c r="CL108" s="297">
        <f>CK108-CJ108</f>
        <v>0</v>
      </c>
      <c r="CM108" s="285"/>
      <c r="CN108" s="298"/>
      <c r="CO108" s="298"/>
      <c r="CP108" s="298">
        <v>0</v>
      </c>
      <c r="CQ108" s="298"/>
      <c r="CR108" s="293"/>
      <c r="CS108" s="293"/>
      <c r="CT108" s="294"/>
      <c r="CU108" s="295"/>
      <c r="CV108" s="234"/>
      <c r="CW108" s="234"/>
      <c r="CX108" s="294"/>
      <c r="CY108" s="295"/>
      <c r="CZ108" s="234"/>
      <c r="DA108" s="234"/>
      <c r="DB108" s="294">
        <f>DA108-CZ108</f>
        <v>0</v>
      </c>
      <c r="DC108" s="295"/>
      <c r="DD108" s="298"/>
      <c r="DE108" s="298"/>
      <c r="DF108" s="298">
        <v>0</v>
      </c>
      <c r="DG108" s="298"/>
      <c r="DH108" s="298"/>
      <c r="DI108" s="298"/>
      <c r="DJ108" s="298">
        <v>0</v>
      </c>
      <c r="DK108" s="298"/>
    </row>
    <row r="109" spans="1:115" hidden="1">
      <c r="A109" s="253"/>
      <c r="B109" s="289"/>
      <c r="C109" s="253" t="s">
        <v>248</v>
      </c>
      <c r="D109" s="254"/>
      <c r="E109" s="237">
        <f>I109+M109+Q109+U109+Y109+AJ109+AN109+AR109+AV109+BD109+BH109+BX109+CF109+CJ109+CN109+CR109+CV109+CZ109+AZ109+BL109+BT109</f>
        <v>0</v>
      </c>
      <c r="F109" s="237">
        <f t="shared" si="126"/>
        <v>0</v>
      </c>
      <c r="G109" s="296">
        <f t="shared" si="141"/>
        <v>0</v>
      </c>
      <c r="H109" s="296" t="e">
        <f t="shared" si="69"/>
        <v>#DIV/0!</v>
      </c>
      <c r="I109" s="236"/>
      <c r="J109" s="236"/>
      <c r="K109" s="297">
        <f t="shared" si="127"/>
        <v>0</v>
      </c>
      <c r="L109" s="297"/>
      <c r="M109" s="237"/>
      <c r="N109" s="237"/>
      <c r="O109" s="297">
        <f t="shared" si="121"/>
        <v>0</v>
      </c>
      <c r="P109" s="297"/>
      <c r="Q109" s="237"/>
      <c r="R109" s="237"/>
      <c r="S109" s="297">
        <f t="shared" si="122"/>
        <v>0</v>
      </c>
      <c r="T109" s="297"/>
      <c r="U109" s="237"/>
      <c r="V109" s="237"/>
      <c r="W109" s="297">
        <f t="shared" si="123"/>
        <v>0</v>
      </c>
      <c r="X109" s="297"/>
      <c r="Y109" s="237">
        <f t="shared" si="119"/>
        <v>0</v>
      </c>
      <c r="Z109" s="237">
        <f t="shared" si="119"/>
        <v>0</v>
      </c>
      <c r="AA109" s="297">
        <f t="shared" si="128"/>
        <v>0</v>
      </c>
      <c r="AB109" s="297"/>
      <c r="AC109" s="237"/>
      <c r="AD109" s="237"/>
      <c r="AE109" s="297">
        <f t="shared" si="129"/>
        <v>0</v>
      </c>
      <c r="AF109" s="297"/>
      <c r="AG109" s="237"/>
      <c r="AH109" s="237"/>
      <c r="AI109" s="297"/>
      <c r="AJ109" s="237"/>
      <c r="AK109" s="237"/>
      <c r="AL109" s="297">
        <f t="shared" si="130"/>
        <v>0</v>
      </c>
      <c r="AM109" s="297"/>
      <c r="AN109" s="237"/>
      <c r="AO109" s="237"/>
      <c r="AP109" s="297">
        <f t="shared" si="124"/>
        <v>0</v>
      </c>
      <c r="AQ109" s="297"/>
      <c r="AR109" s="297"/>
      <c r="AS109" s="297"/>
      <c r="AT109" s="297">
        <f>AS109-AR109</f>
        <v>0</v>
      </c>
      <c r="AU109" s="297"/>
      <c r="AV109" s="237"/>
      <c r="AW109" s="236"/>
      <c r="AX109" s="298">
        <f t="shared" si="131"/>
        <v>0</v>
      </c>
      <c r="AY109" s="298"/>
      <c r="AZ109" s="236"/>
      <c r="BA109" s="236"/>
      <c r="BB109" s="298">
        <v>0</v>
      </c>
      <c r="BC109" s="298"/>
      <c r="BD109" s="236"/>
      <c r="BE109" s="236"/>
      <c r="BF109" s="298">
        <f t="shared" si="132"/>
        <v>0</v>
      </c>
      <c r="BG109" s="298"/>
      <c r="BH109" s="236"/>
      <c r="BI109" s="236"/>
      <c r="BJ109" s="298">
        <f t="shared" si="133"/>
        <v>0</v>
      </c>
      <c r="BK109" s="298"/>
      <c r="BL109" s="236"/>
      <c r="BM109" s="236"/>
      <c r="BN109" s="298">
        <f t="shared" si="134"/>
        <v>0</v>
      </c>
      <c r="BO109" s="298"/>
      <c r="BP109" s="236"/>
      <c r="BQ109" s="236"/>
      <c r="BR109" s="298">
        <f t="shared" si="135"/>
        <v>0</v>
      </c>
      <c r="BS109" s="297"/>
      <c r="BT109" s="237"/>
      <c r="BU109" s="237"/>
      <c r="BV109" s="297">
        <f t="shared" si="136"/>
        <v>0</v>
      </c>
      <c r="BW109" s="297"/>
      <c r="BX109" s="237"/>
      <c r="BY109" s="237"/>
      <c r="BZ109" s="297">
        <f t="shared" si="137"/>
        <v>0</v>
      </c>
      <c r="CA109" s="297"/>
      <c r="CB109" s="237"/>
      <c r="CC109" s="237"/>
      <c r="CD109" s="297">
        <f t="shared" si="138"/>
        <v>0</v>
      </c>
      <c r="CE109" s="297"/>
      <c r="CF109" s="237"/>
      <c r="CG109" s="237"/>
      <c r="CH109" s="297">
        <f t="shared" si="125"/>
        <v>0</v>
      </c>
      <c r="CI109" s="297"/>
      <c r="CJ109" s="237"/>
      <c r="CK109" s="237"/>
      <c r="CL109" s="297">
        <f t="shared" si="139"/>
        <v>0</v>
      </c>
      <c r="CM109" s="285"/>
      <c r="CN109" s="298"/>
      <c r="CO109" s="298"/>
      <c r="CP109" s="298">
        <v>0</v>
      </c>
      <c r="CQ109" s="298"/>
      <c r="CR109" s="293"/>
      <c r="CS109" s="293"/>
      <c r="CT109" s="294"/>
      <c r="CU109" s="295"/>
      <c r="CV109" s="234"/>
      <c r="CW109" s="234"/>
      <c r="CX109" s="294"/>
      <c r="CY109" s="295"/>
      <c r="CZ109" s="234"/>
      <c r="DA109" s="234"/>
      <c r="DB109" s="294">
        <f t="shared" si="140"/>
        <v>0</v>
      </c>
      <c r="DC109" s="295"/>
      <c r="DD109" s="298"/>
      <c r="DE109" s="298"/>
      <c r="DF109" s="298">
        <v>0</v>
      </c>
      <c r="DG109" s="298"/>
      <c r="DH109" s="298"/>
      <c r="DI109" s="298"/>
      <c r="DJ109" s="298">
        <v>0</v>
      </c>
      <c r="DK109" s="298"/>
    </row>
    <row r="110" spans="1:115" ht="12" customHeight="1">
      <c r="A110" s="253"/>
      <c r="B110" s="289">
        <v>1718002020</v>
      </c>
      <c r="C110" s="253" t="s">
        <v>507</v>
      </c>
      <c r="D110" s="254">
        <v>0.9</v>
      </c>
      <c r="E110" s="237">
        <v>0.9</v>
      </c>
      <c r="F110" s="237">
        <f t="shared" si="126"/>
        <v>0</v>
      </c>
      <c r="G110" s="296">
        <f t="shared" si="141"/>
        <v>-0.9</v>
      </c>
      <c r="H110" s="296">
        <f t="shared" si="69"/>
        <v>0</v>
      </c>
      <c r="I110" s="236"/>
      <c r="J110" s="236"/>
      <c r="K110" s="297">
        <f t="shared" si="127"/>
        <v>0</v>
      </c>
      <c r="L110" s="297"/>
      <c r="M110" s="237"/>
      <c r="N110" s="237"/>
      <c r="O110" s="297">
        <f t="shared" si="121"/>
        <v>0</v>
      </c>
      <c r="P110" s="297"/>
      <c r="Q110" s="237"/>
      <c r="R110" s="237"/>
      <c r="S110" s="297">
        <f t="shared" si="122"/>
        <v>0</v>
      </c>
      <c r="T110" s="297"/>
      <c r="U110" s="237"/>
      <c r="V110" s="237"/>
      <c r="W110" s="297">
        <f t="shared" si="123"/>
        <v>0</v>
      </c>
      <c r="X110" s="297"/>
      <c r="Y110" s="237">
        <f t="shared" si="119"/>
        <v>0</v>
      </c>
      <c r="Z110" s="237">
        <f t="shared" si="119"/>
        <v>0</v>
      </c>
      <c r="AA110" s="297">
        <f t="shared" si="128"/>
        <v>0</v>
      </c>
      <c r="AB110" s="297"/>
      <c r="AC110" s="237"/>
      <c r="AD110" s="237"/>
      <c r="AE110" s="297">
        <f t="shared" si="129"/>
        <v>0</v>
      </c>
      <c r="AF110" s="297"/>
      <c r="AG110" s="237"/>
      <c r="AH110" s="237"/>
      <c r="AI110" s="297"/>
      <c r="AJ110" s="237"/>
      <c r="AK110" s="237"/>
      <c r="AL110" s="297">
        <f t="shared" si="130"/>
        <v>0</v>
      </c>
      <c r="AM110" s="297"/>
      <c r="AN110" s="237"/>
      <c r="AO110" s="237"/>
      <c r="AP110" s="297">
        <f t="shared" si="124"/>
        <v>0</v>
      </c>
      <c r="AQ110" s="297"/>
      <c r="AR110" s="297"/>
      <c r="AS110" s="297"/>
      <c r="AT110" s="297"/>
      <c r="AU110" s="297"/>
      <c r="AV110" s="237"/>
      <c r="AW110" s="236"/>
      <c r="AX110" s="298">
        <f t="shared" si="131"/>
        <v>0</v>
      </c>
      <c r="AY110" s="298"/>
      <c r="AZ110" s="236"/>
      <c r="BA110" s="236"/>
      <c r="BB110" s="298">
        <v>0</v>
      </c>
      <c r="BC110" s="298"/>
      <c r="BD110" s="236"/>
      <c r="BE110" s="236"/>
      <c r="BF110" s="298">
        <f t="shared" si="132"/>
        <v>0</v>
      </c>
      <c r="BG110" s="298"/>
      <c r="BH110" s="236"/>
      <c r="BI110" s="236"/>
      <c r="BJ110" s="298">
        <f t="shared" si="133"/>
        <v>0</v>
      </c>
      <c r="BK110" s="298"/>
      <c r="BL110" s="236"/>
      <c r="BM110" s="236"/>
      <c r="BN110" s="298">
        <f t="shared" si="134"/>
        <v>0</v>
      </c>
      <c r="BO110" s="298"/>
      <c r="BP110" s="236"/>
      <c r="BQ110" s="236"/>
      <c r="BR110" s="298">
        <f t="shared" si="135"/>
        <v>0</v>
      </c>
      <c r="BS110" s="297"/>
      <c r="BT110" s="237"/>
      <c r="BU110" s="237"/>
      <c r="BV110" s="297">
        <f t="shared" si="136"/>
        <v>0</v>
      </c>
      <c r="BW110" s="297"/>
      <c r="BX110" s="237"/>
      <c r="BY110" s="237"/>
      <c r="BZ110" s="297">
        <f t="shared" si="137"/>
        <v>0</v>
      </c>
      <c r="CA110" s="297"/>
      <c r="CB110" s="237"/>
      <c r="CC110" s="237"/>
      <c r="CD110" s="297">
        <f t="shared" si="138"/>
        <v>0</v>
      </c>
      <c r="CE110" s="297"/>
      <c r="CF110" s="237"/>
      <c r="CG110" s="237"/>
      <c r="CH110" s="297">
        <f t="shared" si="125"/>
        <v>0</v>
      </c>
      <c r="CI110" s="297"/>
      <c r="CJ110" s="237"/>
      <c r="CK110" s="237"/>
      <c r="CL110" s="297">
        <f t="shared" si="139"/>
        <v>0</v>
      </c>
      <c r="CM110" s="285"/>
      <c r="CN110" s="298"/>
      <c r="CO110" s="298"/>
      <c r="CP110" s="298">
        <v>0</v>
      </c>
      <c r="CQ110" s="298"/>
      <c r="CR110" s="293"/>
      <c r="CS110" s="293"/>
      <c r="CT110" s="294"/>
      <c r="CU110" s="295"/>
      <c r="CV110" s="234"/>
      <c r="CW110" s="234"/>
      <c r="CX110" s="294"/>
      <c r="CY110" s="295"/>
      <c r="CZ110" s="234"/>
      <c r="DA110" s="234"/>
      <c r="DB110" s="294">
        <f t="shared" si="140"/>
        <v>0</v>
      </c>
      <c r="DC110" s="295"/>
      <c r="DD110" s="298"/>
      <c r="DE110" s="298"/>
      <c r="DF110" s="298">
        <v>0</v>
      </c>
      <c r="DG110" s="298"/>
      <c r="DH110" s="298"/>
      <c r="DI110" s="298"/>
      <c r="DJ110" s="298">
        <v>0</v>
      </c>
      <c r="DK110" s="298"/>
    </row>
    <row r="111" spans="1:115" ht="13.5" customHeight="1">
      <c r="A111" s="253"/>
      <c r="B111" s="289">
        <v>1701036078</v>
      </c>
      <c r="C111" s="253" t="s">
        <v>404</v>
      </c>
      <c r="D111" s="254">
        <v>298</v>
      </c>
      <c r="E111" s="237">
        <v>298</v>
      </c>
      <c r="F111" s="237">
        <f t="shared" si="126"/>
        <v>0</v>
      </c>
      <c r="G111" s="296">
        <f t="shared" si="141"/>
        <v>-298</v>
      </c>
      <c r="H111" s="296">
        <f t="shared" si="69"/>
        <v>0</v>
      </c>
      <c r="I111" s="236"/>
      <c r="J111" s="236"/>
      <c r="K111" s="297">
        <f t="shared" si="127"/>
        <v>0</v>
      </c>
      <c r="L111" s="297"/>
      <c r="M111" s="236">
        <v>0.45400000000000001</v>
      </c>
      <c r="N111" s="236"/>
      <c r="O111" s="297">
        <f t="shared" si="121"/>
        <v>-0.45400000000000001</v>
      </c>
      <c r="P111" s="297"/>
      <c r="Q111" s="237"/>
      <c r="R111" s="237"/>
      <c r="S111" s="297">
        <f t="shared" si="122"/>
        <v>0</v>
      </c>
      <c r="T111" s="297"/>
      <c r="U111" s="237"/>
      <c r="V111" s="237"/>
      <c r="W111" s="297">
        <f t="shared" si="123"/>
        <v>0</v>
      </c>
      <c r="X111" s="297"/>
      <c r="Y111" s="237">
        <f t="shared" si="119"/>
        <v>0</v>
      </c>
      <c r="Z111" s="237">
        <f t="shared" si="119"/>
        <v>0</v>
      </c>
      <c r="AA111" s="297">
        <f t="shared" si="128"/>
        <v>0</v>
      </c>
      <c r="AB111" s="297"/>
      <c r="AC111" s="237"/>
      <c r="AD111" s="237"/>
      <c r="AE111" s="297">
        <f t="shared" si="129"/>
        <v>0</v>
      </c>
      <c r="AF111" s="297"/>
      <c r="AG111" s="237"/>
      <c r="AH111" s="237"/>
      <c r="AI111" s="297"/>
      <c r="AJ111" s="237"/>
      <c r="AK111" s="237"/>
      <c r="AL111" s="297">
        <f t="shared" si="130"/>
        <v>0</v>
      </c>
      <c r="AM111" s="297"/>
      <c r="AN111" s="237"/>
      <c r="AO111" s="237"/>
      <c r="AP111" s="297">
        <f t="shared" si="124"/>
        <v>0</v>
      </c>
      <c r="AQ111" s="297"/>
      <c r="AR111" s="297"/>
      <c r="AS111" s="297"/>
      <c r="AT111" s="297"/>
      <c r="AU111" s="297"/>
      <c r="AV111" s="237"/>
      <c r="AW111" s="236"/>
      <c r="AX111" s="298">
        <f t="shared" si="131"/>
        <v>0</v>
      </c>
      <c r="AY111" s="298"/>
      <c r="AZ111" s="236"/>
      <c r="BA111" s="236"/>
      <c r="BB111" s="298">
        <v>0</v>
      </c>
      <c r="BC111" s="298"/>
      <c r="BD111" s="236"/>
      <c r="BE111" s="236"/>
      <c r="BF111" s="298">
        <f t="shared" si="132"/>
        <v>0</v>
      </c>
      <c r="BG111" s="298"/>
      <c r="BH111" s="236"/>
      <c r="BI111" s="236"/>
      <c r="BJ111" s="298">
        <f t="shared" si="133"/>
        <v>0</v>
      </c>
      <c r="BK111" s="298"/>
      <c r="BL111" s="236"/>
      <c r="BM111" s="236"/>
      <c r="BN111" s="298">
        <f t="shared" si="134"/>
        <v>0</v>
      </c>
      <c r="BO111" s="298"/>
      <c r="BP111" s="236"/>
      <c r="BQ111" s="236"/>
      <c r="BR111" s="298">
        <f t="shared" si="135"/>
        <v>0</v>
      </c>
      <c r="BS111" s="297"/>
      <c r="BT111" s="237"/>
      <c r="BU111" s="237"/>
      <c r="BV111" s="297">
        <f t="shared" si="136"/>
        <v>0</v>
      </c>
      <c r="BW111" s="297"/>
      <c r="BX111" s="237"/>
      <c r="BY111" s="237"/>
      <c r="BZ111" s="297">
        <f t="shared" si="137"/>
        <v>0</v>
      </c>
      <c r="CA111" s="297"/>
      <c r="CB111" s="237"/>
      <c r="CC111" s="237"/>
      <c r="CD111" s="297">
        <f t="shared" si="138"/>
        <v>0</v>
      </c>
      <c r="CE111" s="297"/>
      <c r="CF111" s="237"/>
      <c r="CG111" s="236"/>
      <c r="CH111" s="297">
        <f t="shared" si="125"/>
        <v>0</v>
      </c>
      <c r="CI111" s="297"/>
      <c r="CJ111" s="237"/>
      <c r="CK111" s="237"/>
      <c r="CL111" s="297">
        <f t="shared" si="139"/>
        <v>0</v>
      </c>
      <c r="CM111" s="285"/>
      <c r="CN111" s="298"/>
      <c r="CO111" s="298"/>
      <c r="CP111" s="298">
        <v>0</v>
      </c>
      <c r="CQ111" s="298"/>
      <c r="CR111" s="293"/>
      <c r="CS111" s="293"/>
      <c r="CT111" s="294"/>
      <c r="CU111" s="295"/>
      <c r="CV111" s="234"/>
      <c r="CW111" s="234"/>
      <c r="CX111" s="294"/>
      <c r="CY111" s="295"/>
      <c r="CZ111" s="234"/>
      <c r="DA111" s="234"/>
      <c r="DB111" s="294">
        <f t="shared" si="140"/>
        <v>0</v>
      </c>
      <c r="DC111" s="295"/>
      <c r="DD111" s="298"/>
      <c r="DE111" s="298"/>
      <c r="DF111" s="298">
        <v>0</v>
      </c>
      <c r="DG111" s="298"/>
      <c r="DH111" s="298"/>
      <c r="DI111" s="298"/>
      <c r="DJ111" s="298">
        <v>0</v>
      </c>
      <c r="DK111" s="298"/>
    </row>
    <row r="112" spans="1:115">
      <c r="A112" s="253"/>
      <c r="B112" s="307" t="s">
        <v>475</v>
      </c>
      <c r="C112" s="253" t="s">
        <v>508</v>
      </c>
      <c r="D112" s="254">
        <v>727.6</v>
      </c>
      <c r="E112" s="237">
        <v>727.6</v>
      </c>
      <c r="F112" s="237">
        <f t="shared" si="126"/>
        <v>0</v>
      </c>
      <c r="G112" s="296">
        <f t="shared" si="141"/>
        <v>-727.6</v>
      </c>
      <c r="H112" s="296">
        <f t="shared" si="69"/>
        <v>0</v>
      </c>
      <c r="I112" s="236"/>
      <c r="J112" s="236"/>
      <c r="K112" s="297">
        <f t="shared" si="127"/>
        <v>0</v>
      </c>
      <c r="L112" s="297"/>
      <c r="M112" s="237"/>
      <c r="N112" s="237"/>
      <c r="O112" s="297">
        <f t="shared" si="121"/>
        <v>0</v>
      </c>
      <c r="P112" s="297"/>
      <c r="Q112" s="237"/>
      <c r="R112" s="237"/>
      <c r="S112" s="297">
        <f t="shared" si="122"/>
        <v>0</v>
      </c>
      <c r="T112" s="297"/>
      <c r="U112" s="237"/>
      <c r="V112" s="237"/>
      <c r="W112" s="297">
        <f t="shared" si="123"/>
        <v>0</v>
      </c>
      <c r="X112" s="297"/>
      <c r="Y112" s="237">
        <f t="shared" si="119"/>
        <v>0</v>
      </c>
      <c r="Z112" s="237">
        <f t="shared" si="119"/>
        <v>0</v>
      </c>
      <c r="AA112" s="297">
        <f t="shared" si="128"/>
        <v>0</v>
      </c>
      <c r="AB112" s="297"/>
      <c r="AC112" s="237"/>
      <c r="AD112" s="237"/>
      <c r="AE112" s="297">
        <f t="shared" si="129"/>
        <v>0</v>
      </c>
      <c r="AF112" s="297"/>
      <c r="AG112" s="237"/>
      <c r="AH112" s="237"/>
      <c r="AI112" s="297"/>
      <c r="AJ112" s="237"/>
      <c r="AK112" s="237"/>
      <c r="AL112" s="297">
        <f t="shared" si="130"/>
        <v>0</v>
      </c>
      <c r="AM112" s="297"/>
      <c r="AN112" s="237"/>
      <c r="AO112" s="237"/>
      <c r="AP112" s="297">
        <f t="shared" si="124"/>
        <v>0</v>
      </c>
      <c r="AQ112" s="297"/>
      <c r="AR112" s="297"/>
      <c r="AS112" s="297"/>
      <c r="AT112" s="297"/>
      <c r="AU112" s="297"/>
      <c r="AV112" s="237"/>
      <c r="AW112" s="236"/>
      <c r="AX112" s="298">
        <f t="shared" si="131"/>
        <v>0</v>
      </c>
      <c r="AY112" s="298"/>
      <c r="AZ112" s="236"/>
      <c r="BA112" s="236"/>
      <c r="BB112" s="298">
        <v>0</v>
      </c>
      <c r="BC112" s="298"/>
      <c r="BD112" s="236"/>
      <c r="BE112" s="236"/>
      <c r="BF112" s="298">
        <f t="shared" si="132"/>
        <v>0</v>
      </c>
      <c r="BG112" s="298"/>
      <c r="BH112" s="236"/>
      <c r="BI112" s="236"/>
      <c r="BJ112" s="298">
        <f t="shared" si="133"/>
        <v>0</v>
      </c>
      <c r="BK112" s="298"/>
      <c r="BL112" s="236">
        <v>3.0059999999999998</v>
      </c>
      <c r="BM112" s="236"/>
      <c r="BN112" s="298">
        <f t="shared" si="134"/>
        <v>-3.0059999999999998</v>
      </c>
      <c r="BO112" s="298"/>
      <c r="BP112" s="236"/>
      <c r="BQ112" s="236"/>
      <c r="BR112" s="298">
        <f t="shared" si="135"/>
        <v>0</v>
      </c>
      <c r="BS112" s="297"/>
      <c r="BT112" s="237"/>
      <c r="BU112" s="237"/>
      <c r="BV112" s="297">
        <f t="shared" si="136"/>
        <v>0</v>
      </c>
      <c r="BW112" s="297"/>
      <c r="BX112" s="237"/>
      <c r="BY112" s="237"/>
      <c r="BZ112" s="297">
        <f t="shared" si="137"/>
        <v>0</v>
      </c>
      <c r="CA112" s="297"/>
      <c r="CB112" s="237"/>
      <c r="CC112" s="237"/>
      <c r="CD112" s="297">
        <f t="shared" si="138"/>
        <v>0</v>
      </c>
      <c r="CE112" s="297"/>
      <c r="CF112" s="236"/>
      <c r="CG112" s="236"/>
      <c r="CH112" s="297">
        <f t="shared" si="125"/>
        <v>0</v>
      </c>
      <c r="CI112" s="297"/>
      <c r="CJ112" s="237"/>
      <c r="CK112" s="237"/>
      <c r="CL112" s="297">
        <f t="shared" si="139"/>
        <v>0</v>
      </c>
      <c r="CM112" s="285"/>
      <c r="CN112" s="298"/>
      <c r="CO112" s="298"/>
      <c r="CP112" s="298">
        <v>0</v>
      </c>
      <c r="CQ112" s="298"/>
      <c r="CR112" s="293"/>
      <c r="CS112" s="293"/>
      <c r="CT112" s="294"/>
      <c r="CU112" s="295"/>
      <c r="CV112" s="234"/>
      <c r="CW112" s="234"/>
      <c r="CX112" s="294"/>
      <c r="CY112" s="295"/>
      <c r="CZ112" s="234"/>
      <c r="DA112" s="234"/>
      <c r="DB112" s="294">
        <f t="shared" si="140"/>
        <v>0</v>
      </c>
      <c r="DC112" s="295"/>
      <c r="DD112" s="298"/>
      <c r="DE112" s="298"/>
      <c r="DF112" s="298">
        <v>0</v>
      </c>
      <c r="DG112" s="298"/>
      <c r="DH112" s="298"/>
      <c r="DI112" s="298"/>
      <c r="DJ112" s="298">
        <v>0</v>
      </c>
      <c r="DK112" s="298"/>
    </row>
    <row r="113" spans="1:115" ht="14.25" customHeight="1">
      <c r="A113" s="253"/>
      <c r="B113" s="289">
        <v>1701059029</v>
      </c>
      <c r="C113" s="253" t="s">
        <v>368</v>
      </c>
      <c r="D113" s="254">
        <v>10.5</v>
      </c>
      <c r="E113" s="237">
        <v>10.5</v>
      </c>
      <c r="F113" s="237">
        <f t="shared" si="126"/>
        <v>0</v>
      </c>
      <c r="G113" s="296">
        <f t="shared" si="141"/>
        <v>-10.5</v>
      </c>
      <c r="H113" s="296">
        <f t="shared" si="69"/>
        <v>0</v>
      </c>
      <c r="I113" s="237"/>
      <c r="J113" s="237"/>
      <c r="K113" s="297">
        <f t="shared" si="127"/>
        <v>0</v>
      </c>
      <c r="L113" s="297">
        <v>0</v>
      </c>
      <c r="M113" s="237"/>
      <c r="N113" s="237"/>
      <c r="O113" s="297">
        <f t="shared" si="121"/>
        <v>0</v>
      </c>
      <c r="P113" s="297"/>
      <c r="Q113" s="237"/>
      <c r="R113" s="237"/>
      <c r="S113" s="297">
        <f t="shared" si="122"/>
        <v>0</v>
      </c>
      <c r="T113" s="297"/>
      <c r="U113" s="237"/>
      <c r="V113" s="237"/>
      <c r="W113" s="297">
        <f t="shared" si="123"/>
        <v>0</v>
      </c>
      <c r="X113" s="297"/>
      <c r="Y113" s="237">
        <f t="shared" si="119"/>
        <v>0</v>
      </c>
      <c r="Z113" s="237">
        <f t="shared" si="119"/>
        <v>0</v>
      </c>
      <c r="AA113" s="297">
        <f t="shared" si="128"/>
        <v>0</v>
      </c>
      <c r="AB113" s="297"/>
      <c r="AC113" s="237"/>
      <c r="AD113" s="237"/>
      <c r="AE113" s="297">
        <f t="shared" si="129"/>
        <v>0</v>
      </c>
      <c r="AF113" s="297"/>
      <c r="AG113" s="237"/>
      <c r="AH113" s="237"/>
      <c r="AI113" s="297"/>
      <c r="AJ113" s="237"/>
      <c r="AK113" s="237"/>
      <c r="AL113" s="297">
        <f t="shared" si="130"/>
        <v>0</v>
      </c>
      <c r="AM113" s="297"/>
      <c r="AN113" s="237"/>
      <c r="AO113" s="237"/>
      <c r="AP113" s="297">
        <f t="shared" si="124"/>
        <v>0</v>
      </c>
      <c r="AQ113" s="297"/>
      <c r="AR113" s="297"/>
      <c r="AS113" s="297"/>
      <c r="AT113" s="297">
        <f>AS113-AR113</f>
        <v>0</v>
      </c>
      <c r="AU113" s="297"/>
      <c r="AV113" s="236"/>
      <c r="AW113" s="236"/>
      <c r="AX113" s="298">
        <f t="shared" si="131"/>
        <v>0</v>
      </c>
      <c r="AY113" s="298"/>
      <c r="AZ113" s="236"/>
      <c r="BA113" s="236"/>
      <c r="BB113" s="298">
        <v>0</v>
      </c>
      <c r="BC113" s="298"/>
      <c r="BD113" s="236"/>
      <c r="BE113" s="236"/>
      <c r="BF113" s="298">
        <f t="shared" si="132"/>
        <v>0</v>
      </c>
      <c r="BG113" s="298"/>
      <c r="BH113" s="236"/>
      <c r="BI113" s="236"/>
      <c r="BJ113" s="298">
        <f t="shared" si="133"/>
        <v>0</v>
      </c>
      <c r="BK113" s="298"/>
      <c r="BL113" s="236"/>
      <c r="BM113" s="236"/>
      <c r="BN113" s="298">
        <f t="shared" si="134"/>
        <v>0</v>
      </c>
      <c r="BO113" s="298"/>
      <c r="BP113" s="236"/>
      <c r="BQ113" s="236"/>
      <c r="BR113" s="298">
        <f t="shared" si="135"/>
        <v>0</v>
      </c>
      <c r="BS113" s="297"/>
      <c r="BT113" s="237"/>
      <c r="BU113" s="237"/>
      <c r="BV113" s="297">
        <f t="shared" si="136"/>
        <v>0</v>
      </c>
      <c r="BW113" s="297"/>
      <c r="BX113" s="237"/>
      <c r="BY113" s="237"/>
      <c r="BZ113" s="297">
        <f t="shared" si="137"/>
        <v>0</v>
      </c>
      <c r="CA113" s="297"/>
      <c r="CB113" s="237"/>
      <c r="CC113" s="237"/>
      <c r="CD113" s="297">
        <f t="shared" si="138"/>
        <v>0</v>
      </c>
      <c r="CE113" s="297"/>
      <c r="CF113" s="236"/>
      <c r="CG113" s="236"/>
      <c r="CH113" s="297">
        <f t="shared" si="125"/>
        <v>0</v>
      </c>
      <c r="CI113" s="297"/>
      <c r="CJ113" s="237"/>
      <c r="CK113" s="237"/>
      <c r="CL113" s="297">
        <f t="shared" si="139"/>
        <v>0</v>
      </c>
      <c r="CM113" s="285"/>
      <c r="CN113" s="298"/>
      <c r="CO113" s="298"/>
      <c r="CP113" s="298">
        <v>0</v>
      </c>
      <c r="CQ113" s="298"/>
      <c r="CR113" s="293"/>
      <c r="CS113" s="293"/>
      <c r="CT113" s="294"/>
      <c r="CU113" s="295"/>
      <c r="CV113" s="234"/>
      <c r="CW113" s="234"/>
      <c r="CX113" s="294"/>
      <c r="CY113" s="295"/>
      <c r="CZ113" s="234"/>
      <c r="DA113" s="234"/>
      <c r="DB113" s="294">
        <f t="shared" si="140"/>
        <v>0</v>
      </c>
      <c r="DC113" s="295"/>
      <c r="DD113" s="298"/>
      <c r="DE113" s="298"/>
      <c r="DF113" s="298">
        <v>0</v>
      </c>
      <c r="DG113" s="298"/>
      <c r="DH113" s="298"/>
      <c r="DI113" s="298"/>
      <c r="DJ113" s="298">
        <v>0</v>
      </c>
      <c r="DK113" s="298"/>
    </row>
    <row r="114" spans="1:115" ht="16.5" hidden="1" customHeight="1">
      <c r="A114" s="253"/>
      <c r="B114" s="289"/>
      <c r="C114" s="253" t="s">
        <v>250</v>
      </c>
      <c r="D114" s="254"/>
      <c r="E114" s="237">
        <f>I114+M114+Q114+U114+Y114+AJ114+AN114+AR114+AV114+BD114+BH114+BX114+CF114+CJ114+CN114+CR114+CV114+CZ114+AZ114+BL114+BT114</f>
        <v>0</v>
      </c>
      <c r="F114" s="237">
        <f t="shared" si="126"/>
        <v>0</v>
      </c>
      <c r="G114" s="296">
        <f t="shared" si="141"/>
        <v>0</v>
      </c>
      <c r="H114" s="296" t="e">
        <f t="shared" si="69"/>
        <v>#DIV/0!</v>
      </c>
      <c r="I114" s="237"/>
      <c r="J114" s="237"/>
      <c r="K114" s="297">
        <f t="shared" si="127"/>
        <v>0</v>
      </c>
      <c r="L114" s="297"/>
      <c r="M114" s="237"/>
      <c r="N114" s="237"/>
      <c r="O114" s="297">
        <f t="shared" si="121"/>
        <v>0</v>
      </c>
      <c r="P114" s="297"/>
      <c r="Q114" s="237"/>
      <c r="R114" s="237"/>
      <c r="S114" s="297">
        <f t="shared" si="122"/>
        <v>0</v>
      </c>
      <c r="T114" s="297"/>
      <c r="U114" s="237"/>
      <c r="V114" s="237"/>
      <c r="W114" s="297">
        <f t="shared" si="123"/>
        <v>0</v>
      </c>
      <c r="X114" s="297"/>
      <c r="Y114" s="237">
        <f t="shared" si="119"/>
        <v>0</v>
      </c>
      <c r="Z114" s="237">
        <f t="shared" si="119"/>
        <v>0</v>
      </c>
      <c r="AA114" s="297">
        <f t="shared" si="128"/>
        <v>0</v>
      </c>
      <c r="AB114" s="297"/>
      <c r="AC114" s="237"/>
      <c r="AD114" s="237"/>
      <c r="AE114" s="297">
        <f t="shared" si="129"/>
        <v>0</v>
      </c>
      <c r="AF114" s="297"/>
      <c r="AG114" s="237"/>
      <c r="AH114" s="237"/>
      <c r="AI114" s="297"/>
      <c r="AJ114" s="237"/>
      <c r="AK114" s="237"/>
      <c r="AL114" s="297">
        <f t="shared" si="130"/>
        <v>0</v>
      </c>
      <c r="AM114" s="297"/>
      <c r="AN114" s="237"/>
      <c r="AO114" s="237"/>
      <c r="AP114" s="297">
        <f t="shared" si="124"/>
        <v>0</v>
      </c>
      <c r="AQ114" s="297"/>
      <c r="AR114" s="297"/>
      <c r="AS114" s="297"/>
      <c r="AT114" s="297">
        <f>AS114-AR114</f>
        <v>0</v>
      </c>
      <c r="AU114" s="297"/>
      <c r="AV114" s="237"/>
      <c r="AW114" s="236"/>
      <c r="AX114" s="298">
        <f t="shared" si="131"/>
        <v>0</v>
      </c>
      <c r="AY114" s="298"/>
      <c r="AZ114" s="236"/>
      <c r="BA114" s="236"/>
      <c r="BB114" s="298">
        <v>0</v>
      </c>
      <c r="BC114" s="298"/>
      <c r="BD114" s="236"/>
      <c r="BE114" s="236"/>
      <c r="BF114" s="298">
        <f t="shared" si="132"/>
        <v>0</v>
      </c>
      <c r="BG114" s="298"/>
      <c r="BH114" s="236"/>
      <c r="BI114" s="236"/>
      <c r="BJ114" s="298">
        <f t="shared" si="133"/>
        <v>0</v>
      </c>
      <c r="BK114" s="298"/>
      <c r="BL114" s="236"/>
      <c r="BM114" s="236"/>
      <c r="BN114" s="298">
        <f t="shared" si="134"/>
        <v>0</v>
      </c>
      <c r="BO114" s="298"/>
      <c r="BP114" s="236"/>
      <c r="BQ114" s="236"/>
      <c r="BR114" s="298">
        <f t="shared" si="135"/>
        <v>0</v>
      </c>
      <c r="BS114" s="297"/>
      <c r="BT114" s="237"/>
      <c r="BU114" s="237"/>
      <c r="BV114" s="297">
        <f t="shared" si="136"/>
        <v>0</v>
      </c>
      <c r="BW114" s="297"/>
      <c r="BX114" s="237"/>
      <c r="BY114" s="237"/>
      <c r="BZ114" s="297">
        <f t="shared" si="137"/>
        <v>0</v>
      </c>
      <c r="CA114" s="297"/>
      <c r="CB114" s="237"/>
      <c r="CC114" s="237"/>
      <c r="CD114" s="297">
        <f t="shared" si="138"/>
        <v>0</v>
      </c>
      <c r="CE114" s="297"/>
      <c r="CF114" s="237"/>
      <c r="CG114" s="236"/>
      <c r="CH114" s="297">
        <f t="shared" si="125"/>
        <v>0</v>
      </c>
      <c r="CI114" s="297"/>
      <c r="CJ114" s="237"/>
      <c r="CK114" s="237"/>
      <c r="CL114" s="297">
        <f t="shared" si="139"/>
        <v>0</v>
      </c>
      <c r="CM114" s="285"/>
      <c r="CN114" s="298"/>
      <c r="CO114" s="298"/>
      <c r="CP114" s="298">
        <v>0</v>
      </c>
      <c r="CQ114" s="298"/>
      <c r="CR114" s="293"/>
      <c r="CS114" s="293"/>
      <c r="CT114" s="294"/>
      <c r="CU114" s="295"/>
      <c r="CV114" s="234"/>
      <c r="CW114" s="234"/>
      <c r="CX114" s="294"/>
      <c r="CY114" s="295"/>
      <c r="CZ114" s="234"/>
      <c r="DA114" s="234"/>
      <c r="DB114" s="294">
        <f t="shared" si="140"/>
        <v>0</v>
      </c>
      <c r="DC114" s="295"/>
      <c r="DD114" s="298"/>
      <c r="DE114" s="298"/>
      <c r="DF114" s="298">
        <v>0</v>
      </c>
      <c r="DG114" s="298"/>
      <c r="DH114" s="298"/>
      <c r="DI114" s="298"/>
      <c r="DJ114" s="298">
        <v>0</v>
      </c>
      <c r="DK114" s="298"/>
    </row>
    <row r="115" spans="1:115" ht="16.5" customHeight="1">
      <c r="A115" s="253"/>
      <c r="B115" s="289">
        <v>1718002630</v>
      </c>
      <c r="C115" s="253" t="s">
        <v>427</v>
      </c>
      <c r="D115" s="254"/>
      <c r="E115" s="237">
        <f>I115+M115+Q115+U115+Y115+AJ115+AN115+AR115+AV115+BD115+BH115+BX115+CF115+CJ115+CN115+CR115+CV115+CZ115+AZ115+BL115+BT115</f>
        <v>0.11799999999999999</v>
      </c>
      <c r="F115" s="237">
        <f t="shared" si="126"/>
        <v>0</v>
      </c>
      <c r="G115" s="296">
        <f>F115-E115</f>
        <v>-0.11799999999999999</v>
      </c>
      <c r="H115" s="296">
        <f t="shared" si="69"/>
        <v>0</v>
      </c>
      <c r="I115" s="237">
        <v>0.11799999999999999</v>
      </c>
      <c r="J115" s="237"/>
      <c r="K115" s="297">
        <f>J115-I115</f>
        <v>-0.11799999999999999</v>
      </c>
      <c r="L115" s="297"/>
      <c r="M115" s="237"/>
      <c r="N115" s="237"/>
      <c r="O115" s="297">
        <f>N115-M115</f>
        <v>0</v>
      </c>
      <c r="P115" s="297"/>
      <c r="Q115" s="237"/>
      <c r="R115" s="237"/>
      <c r="S115" s="297">
        <f>R115-Q115</f>
        <v>0</v>
      </c>
      <c r="T115" s="297"/>
      <c r="U115" s="237"/>
      <c r="V115" s="237"/>
      <c r="W115" s="297">
        <f>V115-U115</f>
        <v>0</v>
      </c>
      <c r="X115" s="297"/>
      <c r="Y115" s="237">
        <f>AC115</f>
        <v>0</v>
      </c>
      <c r="Z115" s="237">
        <f>AD115</f>
        <v>0</v>
      </c>
      <c r="AA115" s="297">
        <f>Z115-Y115</f>
        <v>0</v>
      </c>
      <c r="AB115" s="297"/>
      <c r="AC115" s="237"/>
      <c r="AD115" s="237"/>
      <c r="AE115" s="297">
        <f>AD115-AC115</f>
        <v>0</v>
      </c>
      <c r="AF115" s="297"/>
      <c r="AG115" s="237"/>
      <c r="AH115" s="237"/>
      <c r="AI115" s="297"/>
      <c r="AJ115" s="237"/>
      <c r="AK115" s="237"/>
      <c r="AL115" s="297">
        <f>AK115-AJ115</f>
        <v>0</v>
      </c>
      <c r="AM115" s="297"/>
      <c r="AN115" s="237"/>
      <c r="AO115" s="237"/>
      <c r="AP115" s="297">
        <f>AO115-AN115</f>
        <v>0</v>
      </c>
      <c r="AQ115" s="297"/>
      <c r="AR115" s="297"/>
      <c r="AS115" s="297"/>
      <c r="AT115" s="297">
        <f>AS115-AR115</f>
        <v>0</v>
      </c>
      <c r="AU115" s="297"/>
      <c r="AV115" s="237"/>
      <c r="AW115" s="236"/>
      <c r="AX115" s="298">
        <f>AW115-AV115</f>
        <v>0</v>
      </c>
      <c r="AY115" s="298"/>
      <c r="AZ115" s="236"/>
      <c r="BA115" s="236"/>
      <c r="BB115" s="298">
        <v>0</v>
      </c>
      <c r="BC115" s="298"/>
      <c r="BD115" s="236"/>
      <c r="BE115" s="236"/>
      <c r="BF115" s="298">
        <f>BE115-BD115</f>
        <v>0</v>
      </c>
      <c r="BG115" s="298"/>
      <c r="BH115" s="236"/>
      <c r="BI115" s="236"/>
      <c r="BJ115" s="298">
        <f>BI115-BH115</f>
        <v>0</v>
      </c>
      <c r="BK115" s="298"/>
      <c r="BL115" s="236"/>
      <c r="BM115" s="236"/>
      <c r="BN115" s="298">
        <f>BM115-BL115</f>
        <v>0</v>
      </c>
      <c r="BO115" s="298"/>
      <c r="BP115" s="236"/>
      <c r="BQ115" s="236"/>
      <c r="BR115" s="298">
        <f>BQ115-BP115</f>
        <v>0</v>
      </c>
      <c r="BS115" s="297"/>
      <c r="BT115" s="237"/>
      <c r="BU115" s="237"/>
      <c r="BV115" s="297">
        <f>BU115-BT115</f>
        <v>0</v>
      </c>
      <c r="BW115" s="297"/>
      <c r="BX115" s="237"/>
      <c r="BY115" s="237"/>
      <c r="BZ115" s="297">
        <f>BY115-BX115</f>
        <v>0</v>
      </c>
      <c r="CA115" s="297"/>
      <c r="CB115" s="237"/>
      <c r="CC115" s="237"/>
      <c r="CD115" s="297">
        <f>CC115-CB115</f>
        <v>0</v>
      </c>
      <c r="CE115" s="297"/>
      <c r="CF115" s="237"/>
      <c r="CG115" s="236"/>
      <c r="CH115" s="297">
        <f>CG115-CF115</f>
        <v>0</v>
      </c>
      <c r="CI115" s="297"/>
      <c r="CJ115" s="237"/>
      <c r="CK115" s="237"/>
      <c r="CL115" s="297">
        <f>CK115-CJ115</f>
        <v>0</v>
      </c>
      <c r="CM115" s="285"/>
      <c r="CN115" s="298"/>
      <c r="CO115" s="298"/>
      <c r="CP115" s="298">
        <v>0</v>
      </c>
      <c r="CQ115" s="298"/>
      <c r="CR115" s="293"/>
      <c r="CS115" s="293"/>
      <c r="CT115" s="294"/>
      <c r="CU115" s="295"/>
      <c r="CV115" s="234"/>
      <c r="CW115" s="234"/>
      <c r="CX115" s="294"/>
      <c r="CY115" s="295"/>
      <c r="CZ115" s="234"/>
      <c r="DA115" s="234"/>
      <c r="DB115" s="294">
        <f>DA115-CZ115</f>
        <v>0</v>
      </c>
      <c r="DC115" s="295"/>
      <c r="DD115" s="298"/>
      <c r="DE115" s="298"/>
      <c r="DF115" s="298">
        <v>0</v>
      </c>
      <c r="DG115" s="298"/>
      <c r="DH115" s="298">
        <v>18.04</v>
      </c>
      <c r="DI115" s="298"/>
      <c r="DJ115" s="298">
        <f>DI115-DH115</f>
        <v>-18.04</v>
      </c>
      <c r="DK115" s="298"/>
    </row>
    <row r="116" spans="1:115" ht="16.5" hidden="1" customHeight="1">
      <c r="A116" s="253"/>
      <c r="B116" s="289">
        <v>1718002415</v>
      </c>
      <c r="C116" s="253" t="s">
        <v>409</v>
      </c>
      <c r="D116" s="254"/>
      <c r="E116" s="237">
        <f>I116+M116+Q116+U116+Y116+AJ116+AN116+AR116+AV116+BD116+BH116+BX116+CF116+CJ116+CN116+CR116+CV116+CZ116+AZ116+BL116+BT116</f>
        <v>0</v>
      </c>
      <c r="F116" s="237">
        <f t="shared" si="126"/>
        <v>0</v>
      </c>
      <c r="G116" s="296">
        <f>F116-E116</f>
        <v>0</v>
      </c>
      <c r="H116" s="296" t="e">
        <f t="shared" si="69"/>
        <v>#DIV/0!</v>
      </c>
      <c r="I116" s="237"/>
      <c r="J116" s="237"/>
      <c r="K116" s="297">
        <f>J116-I116</f>
        <v>0</v>
      </c>
      <c r="L116" s="297"/>
      <c r="M116" s="237"/>
      <c r="N116" s="237"/>
      <c r="O116" s="297">
        <f>N116-M116</f>
        <v>0</v>
      </c>
      <c r="P116" s="297"/>
      <c r="Q116" s="237"/>
      <c r="R116" s="237"/>
      <c r="S116" s="297">
        <f>R116-Q116</f>
        <v>0</v>
      </c>
      <c r="T116" s="297"/>
      <c r="U116" s="237"/>
      <c r="V116" s="237"/>
      <c r="W116" s="297">
        <f>V116-U116</f>
        <v>0</v>
      </c>
      <c r="X116" s="297"/>
      <c r="Y116" s="237">
        <f>AC116</f>
        <v>0</v>
      </c>
      <c r="Z116" s="237">
        <f>AD116</f>
        <v>0</v>
      </c>
      <c r="AA116" s="297">
        <f>Z116-Y116</f>
        <v>0</v>
      </c>
      <c r="AB116" s="297"/>
      <c r="AC116" s="237"/>
      <c r="AD116" s="237"/>
      <c r="AE116" s="297">
        <f>AD116-AC116</f>
        <v>0</v>
      </c>
      <c r="AF116" s="297"/>
      <c r="AG116" s="237"/>
      <c r="AH116" s="237"/>
      <c r="AI116" s="297"/>
      <c r="AJ116" s="237"/>
      <c r="AK116" s="237"/>
      <c r="AL116" s="297">
        <f>AK116-AJ116</f>
        <v>0</v>
      </c>
      <c r="AM116" s="297"/>
      <c r="AN116" s="237"/>
      <c r="AO116" s="237"/>
      <c r="AP116" s="297">
        <f>AO116-AN116</f>
        <v>0</v>
      </c>
      <c r="AQ116" s="297"/>
      <c r="AR116" s="297"/>
      <c r="AS116" s="297"/>
      <c r="AT116" s="297">
        <f>AS116-AR116</f>
        <v>0</v>
      </c>
      <c r="AU116" s="297"/>
      <c r="AV116" s="237"/>
      <c r="AW116" s="236"/>
      <c r="AX116" s="298">
        <f>AW116-AV116</f>
        <v>0</v>
      </c>
      <c r="AY116" s="298"/>
      <c r="AZ116" s="236"/>
      <c r="BA116" s="236"/>
      <c r="BB116" s="298">
        <v>0</v>
      </c>
      <c r="BC116" s="298"/>
      <c r="BD116" s="236"/>
      <c r="BE116" s="236"/>
      <c r="BF116" s="298">
        <f>BE116-BD116</f>
        <v>0</v>
      </c>
      <c r="BG116" s="298"/>
      <c r="BH116" s="236"/>
      <c r="BI116" s="236"/>
      <c r="BJ116" s="298">
        <f>BI116-BH116</f>
        <v>0</v>
      </c>
      <c r="BK116" s="298"/>
      <c r="BL116" s="236"/>
      <c r="BM116" s="236"/>
      <c r="BN116" s="298">
        <f>BM116-BL116</f>
        <v>0</v>
      </c>
      <c r="BO116" s="298"/>
      <c r="BP116" s="236"/>
      <c r="BQ116" s="236"/>
      <c r="BR116" s="298">
        <f>BQ116-BP116</f>
        <v>0</v>
      </c>
      <c r="BS116" s="297"/>
      <c r="BT116" s="237"/>
      <c r="BU116" s="237"/>
      <c r="BV116" s="297">
        <f>BU116-BT116</f>
        <v>0</v>
      </c>
      <c r="BW116" s="297"/>
      <c r="BX116" s="237"/>
      <c r="BY116" s="237"/>
      <c r="BZ116" s="297">
        <f>BY116-BX116</f>
        <v>0</v>
      </c>
      <c r="CA116" s="297"/>
      <c r="CB116" s="237"/>
      <c r="CC116" s="237"/>
      <c r="CD116" s="297">
        <f>CC116-CB116</f>
        <v>0</v>
      </c>
      <c r="CE116" s="297"/>
      <c r="CF116" s="237"/>
      <c r="CG116" s="236"/>
      <c r="CH116" s="297">
        <f>CG116-CF116</f>
        <v>0</v>
      </c>
      <c r="CI116" s="297"/>
      <c r="CJ116" s="237"/>
      <c r="CK116" s="237"/>
      <c r="CL116" s="297">
        <f>CK116-CJ116</f>
        <v>0</v>
      </c>
      <c r="CM116" s="285"/>
      <c r="CN116" s="298"/>
      <c r="CO116" s="298"/>
      <c r="CP116" s="298">
        <v>0</v>
      </c>
      <c r="CQ116" s="298"/>
      <c r="CR116" s="293"/>
      <c r="CS116" s="293"/>
      <c r="CT116" s="294"/>
      <c r="CU116" s="295"/>
      <c r="CV116" s="234"/>
      <c r="CW116" s="234"/>
      <c r="CX116" s="294"/>
      <c r="CY116" s="295"/>
      <c r="CZ116" s="234"/>
      <c r="DA116" s="234"/>
      <c r="DB116" s="294">
        <f>DA116-CZ116</f>
        <v>0</v>
      </c>
      <c r="DC116" s="295"/>
      <c r="DD116" s="298"/>
      <c r="DE116" s="298"/>
      <c r="DF116" s="298">
        <v>0</v>
      </c>
      <c r="DG116" s="298"/>
      <c r="DH116" s="298"/>
      <c r="DI116" s="298"/>
      <c r="DJ116" s="298">
        <v>0</v>
      </c>
      <c r="DK116" s="298"/>
    </row>
    <row r="117" spans="1:115" ht="16.5" customHeight="1">
      <c r="A117" s="253"/>
      <c r="B117" s="289"/>
      <c r="C117" s="253" t="s">
        <v>251</v>
      </c>
      <c r="D117" s="254">
        <v>835</v>
      </c>
      <c r="E117" s="237">
        <v>835</v>
      </c>
      <c r="F117" s="237">
        <f t="shared" si="126"/>
        <v>0</v>
      </c>
      <c r="G117" s="296">
        <f t="shared" si="141"/>
        <v>-835</v>
      </c>
      <c r="H117" s="296">
        <f t="shared" si="69"/>
        <v>0</v>
      </c>
      <c r="I117" s="237"/>
      <c r="J117" s="237"/>
      <c r="K117" s="297">
        <f t="shared" si="127"/>
        <v>0</v>
      </c>
      <c r="L117" s="297"/>
      <c r="M117" s="237"/>
      <c r="N117" s="237"/>
      <c r="O117" s="297">
        <f t="shared" si="121"/>
        <v>0</v>
      </c>
      <c r="P117" s="297"/>
      <c r="Q117" s="236"/>
      <c r="R117" s="236"/>
      <c r="S117" s="297">
        <f t="shared" si="122"/>
        <v>0</v>
      </c>
      <c r="T117" s="297"/>
      <c r="U117" s="237"/>
      <c r="V117" s="237"/>
      <c r="W117" s="297">
        <f t="shared" si="123"/>
        <v>0</v>
      </c>
      <c r="X117" s="297"/>
      <c r="Y117" s="237">
        <f t="shared" si="119"/>
        <v>0</v>
      </c>
      <c r="Z117" s="237">
        <f t="shared" si="119"/>
        <v>0</v>
      </c>
      <c r="AA117" s="297">
        <f t="shared" si="128"/>
        <v>0</v>
      </c>
      <c r="AB117" s="297"/>
      <c r="AC117" s="237"/>
      <c r="AD117" s="237"/>
      <c r="AE117" s="297">
        <f t="shared" si="129"/>
        <v>0</v>
      </c>
      <c r="AF117" s="297"/>
      <c r="AG117" s="237"/>
      <c r="AH117" s="237"/>
      <c r="AI117" s="297"/>
      <c r="AJ117" s="237"/>
      <c r="AK117" s="237"/>
      <c r="AL117" s="297">
        <f t="shared" si="130"/>
        <v>0</v>
      </c>
      <c r="AM117" s="297"/>
      <c r="AN117" s="237"/>
      <c r="AO117" s="237"/>
      <c r="AP117" s="297">
        <f t="shared" si="124"/>
        <v>0</v>
      </c>
      <c r="AQ117" s="297"/>
      <c r="AR117" s="297"/>
      <c r="AS117" s="297"/>
      <c r="AT117" s="297"/>
      <c r="AU117" s="297"/>
      <c r="AV117" s="237"/>
      <c r="AW117" s="236"/>
      <c r="AX117" s="298">
        <f t="shared" si="131"/>
        <v>0</v>
      </c>
      <c r="AY117" s="298"/>
      <c r="AZ117" s="236"/>
      <c r="BA117" s="236"/>
      <c r="BB117" s="298">
        <v>0</v>
      </c>
      <c r="BC117" s="298"/>
      <c r="BD117" s="236"/>
      <c r="BE117" s="236"/>
      <c r="BF117" s="298">
        <f t="shared" si="132"/>
        <v>0</v>
      </c>
      <c r="BG117" s="298"/>
      <c r="BH117" s="236"/>
      <c r="BI117" s="236"/>
      <c r="BJ117" s="298">
        <f t="shared" si="133"/>
        <v>0</v>
      </c>
      <c r="BK117" s="298"/>
      <c r="BL117" s="236"/>
      <c r="BM117" s="236"/>
      <c r="BN117" s="298">
        <f t="shared" si="134"/>
        <v>0</v>
      </c>
      <c r="BO117" s="298"/>
      <c r="BP117" s="236"/>
      <c r="BQ117" s="236"/>
      <c r="BR117" s="298">
        <f t="shared" si="135"/>
        <v>0</v>
      </c>
      <c r="BS117" s="297"/>
      <c r="BT117" s="237"/>
      <c r="BU117" s="237"/>
      <c r="BV117" s="297">
        <f t="shared" si="136"/>
        <v>0</v>
      </c>
      <c r="BW117" s="297"/>
      <c r="BX117" s="237"/>
      <c r="BY117" s="237"/>
      <c r="BZ117" s="297">
        <f t="shared" si="137"/>
        <v>0</v>
      </c>
      <c r="CA117" s="297"/>
      <c r="CB117" s="237"/>
      <c r="CC117" s="237"/>
      <c r="CD117" s="297">
        <f t="shared" si="138"/>
        <v>0</v>
      </c>
      <c r="CE117" s="297"/>
      <c r="CF117" s="237"/>
      <c r="CG117" s="236"/>
      <c r="CH117" s="297">
        <f t="shared" si="125"/>
        <v>0</v>
      </c>
      <c r="CI117" s="297"/>
      <c r="CJ117" s="237"/>
      <c r="CK117" s="237"/>
      <c r="CL117" s="297">
        <f t="shared" si="139"/>
        <v>0</v>
      </c>
      <c r="CM117" s="285"/>
      <c r="CN117" s="298"/>
      <c r="CO117" s="298"/>
      <c r="CP117" s="298">
        <v>0</v>
      </c>
      <c r="CQ117" s="298"/>
      <c r="CR117" s="293"/>
      <c r="CS117" s="293"/>
      <c r="CT117" s="294"/>
      <c r="CU117" s="295"/>
      <c r="CV117" s="234"/>
      <c r="CW117" s="234"/>
      <c r="CX117" s="294"/>
      <c r="CY117" s="295"/>
      <c r="CZ117" s="234"/>
      <c r="DA117" s="234"/>
      <c r="DB117" s="294">
        <f t="shared" si="140"/>
        <v>0</v>
      </c>
      <c r="DC117" s="295"/>
      <c r="DD117" s="298"/>
      <c r="DE117" s="298"/>
      <c r="DF117" s="298">
        <v>0</v>
      </c>
      <c r="DG117" s="298"/>
      <c r="DH117" s="298"/>
      <c r="DI117" s="298"/>
      <c r="DJ117" s="298">
        <v>0</v>
      </c>
      <c r="DK117" s="298"/>
    </row>
    <row r="118" spans="1:115" ht="16.5" hidden="1" customHeight="1">
      <c r="A118" s="253"/>
      <c r="B118" s="289">
        <v>1718002581</v>
      </c>
      <c r="C118" s="253" t="s">
        <v>452</v>
      </c>
      <c r="D118" s="254"/>
      <c r="E118" s="237">
        <f>I118+M118+Q118+U118+Y118+AJ118+AN118+AR118+AV118+BD118+BH118+BX118+CF118+CJ118+CN118+CR118+CV118+CZ118+AZ118+BL118+BT118</f>
        <v>0</v>
      </c>
      <c r="F118" s="237">
        <f t="shared" si="126"/>
        <v>0</v>
      </c>
      <c r="G118" s="296">
        <f>F118-E118</f>
        <v>0</v>
      </c>
      <c r="H118" s="296" t="e">
        <f t="shared" si="69"/>
        <v>#DIV/0!</v>
      </c>
      <c r="I118" s="237"/>
      <c r="J118" s="237"/>
      <c r="K118" s="297">
        <f>J118-I118</f>
        <v>0</v>
      </c>
      <c r="L118" s="297"/>
      <c r="M118" s="237"/>
      <c r="N118" s="237"/>
      <c r="O118" s="297">
        <f>N118-M118</f>
        <v>0</v>
      </c>
      <c r="P118" s="297"/>
      <c r="Q118" s="237"/>
      <c r="R118" s="237"/>
      <c r="S118" s="297">
        <f>R118-Q118</f>
        <v>0</v>
      </c>
      <c r="T118" s="297"/>
      <c r="U118" s="237"/>
      <c r="V118" s="237"/>
      <c r="W118" s="297">
        <f>V118-U118</f>
        <v>0</v>
      </c>
      <c r="X118" s="297"/>
      <c r="Y118" s="237">
        <f>AC118</f>
        <v>0</v>
      </c>
      <c r="Z118" s="237">
        <f>AD118</f>
        <v>0</v>
      </c>
      <c r="AA118" s="297">
        <f>Z118-Y118</f>
        <v>0</v>
      </c>
      <c r="AB118" s="297"/>
      <c r="AC118" s="237"/>
      <c r="AD118" s="237"/>
      <c r="AE118" s="297">
        <f>AD118-AC118</f>
        <v>0</v>
      </c>
      <c r="AF118" s="297"/>
      <c r="AG118" s="237"/>
      <c r="AH118" s="237"/>
      <c r="AI118" s="297"/>
      <c r="AJ118" s="237"/>
      <c r="AK118" s="237"/>
      <c r="AL118" s="297">
        <f>AK118-AJ118</f>
        <v>0</v>
      </c>
      <c r="AM118" s="297"/>
      <c r="AN118" s="237"/>
      <c r="AO118" s="237"/>
      <c r="AP118" s="297">
        <f>AO118-AN118</f>
        <v>0</v>
      </c>
      <c r="AQ118" s="297"/>
      <c r="AR118" s="297"/>
      <c r="AS118" s="297"/>
      <c r="AT118" s="297"/>
      <c r="AU118" s="297"/>
      <c r="AV118" s="237"/>
      <c r="AW118" s="236"/>
      <c r="AX118" s="298">
        <f>AW118-AV118</f>
        <v>0</v>
      </c>
      <c r="AY118" s="298"/>
      <c r="AZ118" s="236"/>
      <c r="BA118" s="236"/>
      <c r="BB118" s="298">
        <v>0</v>
      </c>
      <c r="BC118" s="298"/>
      <c r="BD118" s="236"/>
      <c r="BE118" s="236"/>
      <c r="BF118" s="298">
        <f>BE118-BD118</f>
        <v>0</v>
      </c>
      <c r="BG118" s="298"/>
      <c r="BH118" s="236"/>
      <c r="BI118" s="236"/>
      <c r="BJ118" s="298">
        <f>BI118-BH118</f>
        <v>0</v>
      </c>
      <c r="BK118" s="298"/>
      <c r="BL118" s="236"/>
      <c r="BM118" s="236"/>
      <c r="BN118" s="298">
        <f>BM118-BL118</f>
        <v>0</v>
      </c>
      <c r="BO118" s="298"/>
      <c r="BP118" s="236"/>
      <c r="BQ118" s="236"/>
      <c r="BR118" s="298">
        <f>BQ118-BP118</f>
        <v>0</v>
      </c>
      <c r="BS118" s="297"/>
      <c r="BT118" s="237"/>
      <c r="BU118" s="237"/>
      <c r="BV118" s="297">
        <f>BU118-BT118</f>
        <v>0</v>
      </c>
      <c r="BW118" s="297"/>
      <c r="BX118" s="237"/>
      <c r="BY118" s="237"/>
      <c r="BZ118" s="297">
        <f>BY118-BX118</f>
        <v>0</v>
      </c>
      <c r="CA118" s="297"/>
      <c r="CB118" s="237"/>
      <c r="CC118" s="237"/>
      <c r="CD118" s="297">
        <f>CC118-CB118</f>
        <v>0</v>
      </c>
      <c r="CE118" s="297"/>
      <c r="CF118" s="237"/>
      <c r="CG118" s="236"/>
      <c r="CH118" s="297">
        <f>CG118-CF118</f>
        <v>0</v>
      </c>
      <c r="CI118" s="297"/>
      <c r="CJ118" s="237"/>
      <c r="CK118" s="237"/>
      <c r="CL118" s="297">
        <f>CK118-CJ118</f>
        <v>0</v>
      </c>
      <c r="CM118" s="285"/>
      <c r="CN118" s="298"/>
      <c r="CO118" s="298"/>
      <c r="CP118" s="298">
        <v>0</v>
      </c>
      <c r="CQ118" s="298"/>
      <c r="CR118" s="293"/>
      <c r="CS118" s="293"/>
      <c r="CT118" s="294"/>
      <c r="CU118" s="295"/>
      <c r="CV118" s="234"/>
      <c r="CW118" s="234"/>
      <c r="CX118" s="294"/>
      <c r="CY118" s="295"/>
      <c r="CZ118" s="234"/>
      <c r="DA118" s="234"/>
      <c r="DB118" s="294">
        <f>DA118-CZ118</f>
        <v>0</v>
      </c>
      <c r="DC118" s="295"/>
      <c r="DD118" s="298"/>
      <c r="DE118" s="298"/>
      <c r="DF118" s="298">
        <v>0</v>
      </c>
      <c r="DG118" s="298"/>
      <c r="DH118" s="298"/>
      <c r="DI118" s="298"/>
      <c r="DJ118" s="298">
        <v>0</v>
      </c>
      <c r="DK118" s="298"/>
    </row>
    <row r="119" spans="1:115" ht="16.5" customHeight="1">
      <c r="A119" s="253"/>
      <c r="B119" s="289">
        <v>1718001796</v>
      </c>
      <c r="C119" s="253" t="s">
        <v>379</v>
      </c>
      <c r="D119" s="254">
        <v>1</v>
      </c>
      <c r="E119" s="237">
        <v>1</v>
      </c>
      <c r="F119" s="237">
        <f t="shared" si="126"/>
        <v>0</v>
      </c>
      <c r="G119" s="296">
        <f t="shared" si="141"/>
        <v>-1</v>
      </c>
      <c r="H119" s="296">
        <f t="shared" si="69"/>
        <v>0</v>
      </c>
      <c r="I119" s="236"/>
      <c r="J119" s="236"/>
      <c r="K119" s="297">
        <f t="shared" si="127"/>
        <v>0</v>
      </c>
      <c r="L119" s="297"/>
      <c r="M119" s="237"/>
      <c r="N119" s="237"/>
      <c r="O119" s="297">
        <f t="shared" si="121"/>
        <v>0</v>
      </c>
      <c r="P119" s="297"/>
      <c r="Q119" s="237"/>
      <c r="R119" s="237"/>
      <c r="S119" s="297">
        <f t="shared" si="122"/>
        <v>0</v>
      </c>
      <c r="T119" s="297"/>
      <c r="U119" s="237"/>
      <c r="V119" s="237"/>
      <c r="W119" s="297">
        <f t="shared" si="123"/>
        <v>0</v>
      </c>
      <c r="X119" s="297"/>
      <c r="Y119" s="237">
        <f t="shared" si="119"/>
        <v>0</v>
      </c>
      <c r="Z119" s="237">
        <f t="shared" si="119"/>
        <v>0</v>
      </c>
      <c r="AA119" s="297">
        <f t="shared" si="128"/>
        <v>0</v>
      </c>
      <c r="AB119" s="297"/>
      <c r="AC119" s="237"/>
      <c r="AD119" s="237"/>
      <c r="AE119" s="297">
        <f t="shared" si="129"/>
        <v>0</v>
      </c>
      <c r="AF119" s="297"/>
      <c r="AG119" s="237"/>
      <c r="AH119" s="237"/>
      <c r="AI119" s="297"/>
      <c r="AJ119" s="237"/>
      <c r="AK119" s="237"/>
      <c r="AL119" s="297">
        <f t="shared" si="130"/>
        <v>0</v>
      </c>
      <c r="AM119" s="297"/>
      <c r="AN119" s="237"/>
      <c r="AO119" s="237"/>
      <c r="AP119" s="297">
        <f t="shared" si="124"/>
        <v>0</v>
      </c>
      <c r="AQ119" s="297"/>
      <c r="AR119" s="297"/>
      <c r="AS119" s="297"/>
      <c r="AT119" s="297"/>
      <c r="AU119" s="297"/>
      <c r="AV119" s="237"/>
      <c r="AW119" s="236"/>
      <c r="AX119" s="298">
        <f t="shared" si="131"/>
        <v>0</v>
      </c>
      <c r="AY119" s="298"/>
      <c r="AZ119" s="236"/>
      <c r="BA119" s="236"/>
      <c r="BB119" s="298">
        <v>0</v>
      </c>
      <c r="BC119" s="298"/>
      <c r="BD119" s="236"/>
      <c r="BE119" s="236"/>
      <c r="BF119" s="298">
        <f t="shared" si="132"/>
        <v>0</v>
      </c>
      <c r="BG119" s="298"/>
      <c r="BH119" s="236"/>
      <c r="BI119" s="236"/>
      <c r="BJ119" s="298">
        <f t="shared" si="133"/>
        <v>0</v>
      </c>
      <c r="BK119" s="298"/>
      <c r="BL119" s="236"/>
      <c r="BM119" s="236"/>
      <c r="BN119" s="298">
        <f t="shared" si="134"/>
        <v>0</v>
      </c>
      <c r="BO119" s="298"/>
      <c r="BP119" s="236"/>
      <c r="BQ119" s="236"/>
      <c r="BR119" s="298">
        <f t="shared" si="135"/>
        <v>0</v>
      </c>
      <c r="BS119" s="297"/>
      <c r="BT119" s="237"/>
      <c r="BU119" s="237"/>
      <c r="BV119" s="297">
        <f t="shared" si="136"/>
        <v>0</v>
      </c>
      <c r="BW119" s="297"/>
      <c r="BX119" s="237"/>
      <c r="BY119" s="237"/>
      <c r="BZ119" s="297">
        <f t="shared" si="137"/>
        <v>0</v>
      </c>
      <c r="CA119" s="297"/>
      <c r="CB119" s="237"/>
      <c r="CC119" s="237"/>
      <c r="CD119" s="297">
        <f t="shared" si="138"/>
        <v>0</v>
      </c>
      <c r="CE119" s="297"/>
      <c r="CF119" s="236"/>
      <c r="CG119" s="236"/>
      <c r="CH119" s="297">
        <f t="shared" si="125"/>
        <v>0</v>
      </c>
      <c r="CI119" s="297"/>
      <c r="CJ119" s="237"/>
      <c r="CK119" s="237"/>
      <c r="CL119" s="297">
        <f t="shared" si="139"/>
        <v>0</v>
      </c>
      <c r="CM119" s="285"/>
      <c r="CN119" s="298"/>
      <c r="CO119" s="298"/>
      <c r="CP119" s="298">
        <v>0</v>
      </c>
      <c r="CQ119" s="298"/>
      <c r="CR119" s="293"/>
      <c r="CS119" s="293"/>
      <c r="CT119" s="294"/>
      <c r="CU119" s="295"/>
      <c r="CV119" s="234"/>
      <c r="CW119" s="234"/>
      <c r="CX119" s="294"/>
      <c r="CY119" s="295"/>
      <c r="CZ119" s="234"/>
      <c r="DA119" s="234"/>
      <c r="DB119" s="294">
        <f t="shared" si="140"/>
        <v>0</v>
      </c>
      <c r="DC119" s="295"/>
      <c r="DD119" s="298"/>
      <c r="DE119" s="298"/>
      <c r="DF119" s="298">
        <v>0</v>
      </c>
      <c r="DG119" s="298"/>
      <c r="DH119" s="298"/>
      <c r="DI119" s="298"/>
      <c r="DJ119" s="298">
        <v>0</v>
      </c>
      <c r="DK119" s="298"/>
    </row>
    <row r="120" spans="1:115" ht="16.5" hidden="1" customHeight="1">
      <c r="A120" s="253"/>
      <c r="B120" s="289"/>
      <c r="C120" s="253" t="s">
        <v>453</v>
      </c>
      <c r="D120" s="254"/>
      <c r="E120" s="237">
        <f>I120+M120+Q120+U120+Y120+AJ120+AN120+AR120+AV120+BD120+BH120+BX120+CF120+CJ120+CN120+CR120+CV120+CZ120+AZ120+BL120+BT120</f>
        <v>0</v>
      </c>
      <c r="F120" s="237">
        <f t="shared" si="126"/>
        <v>0</v>
      </c>
      <c r="G120" s="296">
        <f t="shared" si="141"/>
        <v>0</v>
      </c>
      <c r="H120" s="296" t="e">
        <f t="shared" si="69"/>
        <v>#DIV/0!</v>
      </c>
      <c r="I120" s="236"/>
      <c r="J120" s="236"/>
      <c r="K120" s="297">
        <f t="shared" si="127"/>
        <v>0</v>
      </c>
      <c r="L120" s="297"/>
      <c r="M120" s="237"/>
      <c r="N120" s="237"/>
      <c r="O120" s="297">
        <f t="shared" si="121"/>
        <v>0</v>
      </c>
      <c r="P120" s="297"/>
      <c r="Q120" s="237"/>
      <c r="R120" s="237"/>
      <c r="S120" s="297">
        <f t="shared" si="122"/>
        <v>0</v>
      </c>
      <c r="T120" s="297"/>
      <c r="U120" s="237"/>
      <c r="V120" s="237"/>
      <c r="W120" s="297">
        <f t="shared" si="123"/>
        <v>0</v>
      </c>
      <c r="X120" s="297"/>
      <c r="Y120" s="237">
        <f t="shared" si="119"/>
        <v>0</v>
      </c>
      <c r="Z120" s="237">
        <f t="shared" si="119"/>
        <v>0</v>
      </c>
      <c r="AA120" s="297">
        <f t="shared" si="128"/>
        <v>0</v>
      </c>
      <c r="AB120" s="297"/>
      <c r="AC120" s="237"/>
      <c r="AD120" s="237"/>
      <c r="AE120" s="297">
        <f t="shared" si="129"/>
        <v>0</v>
      </c>
      <c r="AF120" s="297"/>
      <c r="AG120" s="237"/>
      <c r="AH120" s="237"/>
      <c r="AI120" s="297"/>
      <c r="AJ120" s="237"/>
      <c r="AK120" s="237"/>
      <c r="AL120" s="297">
        <f t="shared" si="130"/>
        <v>0</v>
      </c>
      <c r="AM120" s="297"/>
      <c r="AN120" s="237"/>
      <c r="AO120" s="237"/>
      <c r="AP120" s="297">
        <f t="shared" si="124"/>
        <v>0</v>
      </c>
      <c r="AQ120" s="297"/>
      <c r="AR120" s="297"/>
      <c r="AS120" s="297"/>
      <c r="AT120" s="297"/>
      <c r="AU120" s="297"/>
      <c r="AV120" s="237"/>
      <c r="AW120" s="236"/>
      <c r="AX120" s="298">
        <f t="shared" si="131"/>
        <v>0</v>
      </c>
      <c r="AY120" s="298"/>
      <c r="AZ120" s="236"/>
      <c r="BA120" s="236"/>
      <c r="BB120" s="298">
        <v>0</v>
      </c>
      <c r="BC120" s="298"/>
      <c r="BD120" s="236"/>
      <c r="BE120" s="236"/>
      <c r="BF120" s="298">
        <f t="shared" si="132"/>
        <v>0</v>
      </c>
      <c r="BG120" s="298"/>
      <c r="BH120" s="236"/>
      <c r="BI120" s="236"/>
      <c r="BJ120" s="298">
        <f t="shared" si="133"/>
        <v>0</v>
      </c>
      <c r="BK120" s="298"/>
      <c r="BL120" s="236"/>
      <c r="BM120" s="236"/>
      <c r="BN120" s="298">
        <f t="shared" si="134"/>
        <v>0</v>
      </c>
      <c r="BO120" s="298"/>
      <c r="BP120" s="236"/>
      <c r="BQ120" s="236"/>
      <c r="BR120" s="298">
        <f t="shared" si="135"/>
        <v>0</v>
      </c>
      <c r="BS120" s="297"/>
      <c r="BT120" s="237"/>
      <c r="BU120" s="237"/>
      <c r="BV120" s="297">
        <f t="shared" si="136"/>
        <v>0</v>
      </c>
      <c r="BW120" s="297"/>
      <c r="BX120" s="237"/>
      <c r="BY120" s="237"/>
      <c r="BZ120" s="297">
        <f t="shared" si="137"/>
        <v>0</v>
      </c>
      <c r="CA120" s="297"/>
      <c r="CB120" s="237"/>
      <c r="CC120" s="237"/>
      <c r="CD120" s="297">
        <f t="shared" si="138"/>
        <v>0</v>
      </c>
      <c r="CE120" s="297"/>
      <c r="CF120" s="237"/>
      <c r="CG120" s="236"/>
      <c r="CH120" s="297">
        <f t="shared" si="125"/>
        <v>0</v>
      </c>
      <c r="CI120" s="297"/>
      <c r="CJ120" s="237"/>
      <c r="CK120" s="237"/>
      <c r="CL120" s="297">
        <f t="shared" si="139"/>
        <v>0</v>
      </c>
      <c r="CM120" s="285"/>
      <c r="CN120" s="298"/>
      <c r="CO120" s="298"/>
      <c r="CP120" s="298">
        <v>0</v>
      </c>
      <c r="CQ120" s="298"/>
      <c r="CR120" s="293"/>
      <c r="CS120" s="293"/>
      <c r="CT120" s="294"/>
      <c r="CU120" s="295"/>
      <c r="CV120" s="234"/>
      <c r="CW120" s="234"/>
      <c r="CX120" s="294"/>
      <c r="CY120" s="295"/>
      <c r="CZ120" s="234"/>
      <c r="DA120" s="234"/>
      <c r="DB120" s="294">
        <f t="shared" si="140"/>
        <v>0</v>
      </c>
      <c r="DC120" s="295"/>
      <c r="DD120" s="298"/>
      <c r="DE120" s="298"/>
      <c r="DF120" s="298">
        <v>0</v>
      </c>
      <c r="DG120" s="298"/>
      <c r="DH120" s="298"/>
      <c r="DI120" s="298"/>
      <c r="DJ120" s="298">
        <v>0</v>
      </c>
      <c r="DK120" s="298"/>
    </row>
    <row r="121" spans="1:115" hidden="1">
      <c r="A121" s="253"/>
      <c r="B121" s="289"/>
      <c r="C121" s="253" t="s">
        <v>426</v>
      </c>
      <c r="D121" s="254"/>
      <c r="E121" s="237">
        <f>I121+M121+Q121+U121+Y121+AJ121+AN121+AR121+AV121+BD121+BH121+BX121+CF121+CJ121+CN121+CR121+CV121+CZ121+AZ121+BL121+BT121</f>
        <v>0</v>
      </c>
      <c r="F121" s="237">
        <f t="shared" si="126"/>
        <v>0</v>
      </c>
      <c r="G121" s="296">
        <f t="shared" si="141"/>
        <v>0</v>
      </c>
      <c r="H121" s="296" t="e">
        <f t="shared" si="69"/>
        <v>#DIV/0!</v>
      </c>
      <c r="I121" s="236"/>
      <c r="J121" s="236"/>
      <c r="K121" s="297">
        <f t="shared" si="127"/>
        <v>0</v>
      </c>
      <c r="L121" s="297"/>
      <c r="M121" s="237"/>
      <c r="N121" s="237"/>
      <c r="O121" s="297">
        <f t="shared" si="121"/>
        <v>0</v>
      </c>
      <c r="P121" s="297"/>
      <c r="Q121" s="237"/>
      <c r="R121" s="237"/>
      <c r="S121" s="297">
        <f t="shared" si="122"/>
        <v>0</v>
      </c>
      <c r="T121" s="297"/>
      <c r="U121" s="237"/>
      <c r="V121" s="237"/>
      <c r="W121" s="297">
        <f t="shared" si="123"/>
        <v>0</v>
      </c>
      <c r="X121" s="297"/>
      <c r="Y121" s="237">
        <f t="shared" si="119"/>
        <v>0</v>
      </c>
      <c r="Z121" s="237">
        <f t="shared" si="119"/>
        <v>0</v>
      </c>
      <c r="AA121" s="297">
        <f t="shared" si="128"/>
        <v>0</v>
      </c>
      <c r="AB121" s="297"/>
      <c r="AC121" s="237"/>
      <c r="AD121" s="237"/>
      <c r="AE121" s="297">
        <f t="shared" si="129"/>
        <v>0</v>
      </c>
      <c r="AF121" s="297"/>
      <c r="AG121" s="237"/>
      <c r="AH121" s="237"/>
      <c r="AI121" s="297"/>
      <c r="AJ121" s="237"/>
      <c r="AK121" s="237"/>
      <c r="AL121" s="297">
        <f t="shared" si="130"/>
        <v>0</v>
      </c>
      <c r="AM121" s="297"/>
      <c r="AN121" s="237"/>
      <c r="AO121" s="237"/>
      <c r="AP121" s="297">
        <f t="shared" si="124"/>
        <v>0</v>
      </c>
      <c r="AQ121" s="297"/>
      <c r="AR121" s="297"/>
      <c r="AS121" s="297"/>
      <c r="AT121" s="297">
        <f>AS121-AR121</f>
        <v>0</v>
      </c>
      <c r="AU121" s="297"/>
      <c r="AV121" s="237"/>
      <c r="AW121" s="237"/>
      <c r="AX121" s="297">
        <f t="shared" si="131"/>
        <v>0</v>
      </c>
      <c r="AY121" s="297"/>
      <c r="AZ121" s="237"/>
      <c r="BA121" s="237"/>
      <c r="BB121" s="297">
        <v>0</v>
      </c>
      <c r="BC121" s="297"/>
      <c r="BD121" s="237"/>
      <c r="BE121" s="237"/>
      <c r="BF121" s="297">
        <f t="shared" si="132"/>
        <v>0</v>
      </c>
      <c r="BG121" s="297"/>
      <c r="BH121" s="237"/>
      <c r="BI121" s="237"/>
      <c r="BJ121" s="297">
        <f t="shared" si="133"/>
        <v>0</v>
      </c>
      <c r="BK121" s="297"/>
      <c r="BL121" s="237"/>
      <c r="BM121" s="237"/>
      <c r="BN121" s="297">
        <f t="shared" si="134"/>
        <v>0</v>
      </c>
      <c r="BO121" s="297"/>
      <c r="BP121" s="237"/>
      <c r="BQ121" s="237"/>
      <c r="BR121" s="297">
        <f t="shared" si="135"/>
        <v>0</v>
      </c>
      <c r="BS121" s="297"/>
      <c r="BT121" s="237"/>
      <c r="BU121" s="237"/>
      <c r="BV121" s="297">
        <f t="shared" si="136"/>
        <v>0</v>
      </c>
      <c r="BW121" s="297" t="e">
        <f>BU121/BT121</f>
        <v>#DIV/0!</v>
      </c>
      <c r="BX121" s="237"/>
      <c r="BY121" s="237"/>
      <c r="BZ121" s="297">
        <f t="shared" si="137"/>
        <v>0</v>
      </c>
      <c r="CA121" s="297"/>
      <c r="CB121" s="237"/>
      <c r="CC121" s="237"/>
      <c r="CD121" s="297">
        <f t="shared" si="138"/>
        <v>0</v>
      </c>
      <c r="CE121" s="297"/>
      <c r="CF121" s="237"/>
      <c r="CG121" s="236"/>
      <c r="CH121" s="297">
        <f t="shared" si="125"/>
        <v>0</v>
      </c>
      <c r="CI121" s="297"/>
      <c r="CJ121" s="237"/>
      <c r="CK121" s="237"/>
      <c r="CL121" s="297">
        <f t="shared" si="139"/>
        <v>0</v>
      </c>
      <c r="CM121" s="285"/>
      <c r="CN121" s="298"/>
      <c r="CO121" s="298"/>
      <c r="CP121" s="298">
        <v>0</v>
      </c>
      <c r="CQ121" s="298"/>
      <c r="CR121" s="293"/>
      <c r="CS121" s="293"/>
      <c r="CT121" s="294"/>
      <c r="CU121" s="295"/>
      <c r="CV121" s="234"/>
      <c r="CW121" s="234"/>
      <c r="CX121" s="294"/>
      <c r="CY121" s="295"/>
      <c r="CZ121" s="234"/>
      <c r="DA121" s="234"/>
      <c r="DB121" s="294">
        <f t="shared" si="140"/>
        <v>0</v>
      </c>
      <c r="DC121" s="295"/>
      <c r="DD121" s="298"/>
      <c r="DE121" s="298"/>
      <c r="DF121" s="298">
        <v>0</v>
      </c>
      <c r="DG121" s="298"/>
      <c r="DH121" s="298"/>
      <c r="DI121" s="298"/>
      <c r="DJ121" s="298">
        <v>0</v>
      </c>
      <c r="DK121" s="298"/>
    </row>
    <row r="122" spans="1:115" hidden="1">
      <c r="A122" s="253"/>
      <c r="B122" s="289">
        <v>1718002535</v>
      </c>
      <c r="C122" s="253" t="s">
        <v>369</v>
      </c>
      <c r="D122" s="254"/>
      <c r="E122" s="237">
        <f>I122+M122+Q122+U122+Y122+AJ122+AN122+AR122+AV122+BD122+BH122+BX122+CF122+CJ122+CN122+CR122+CV122+CZ122+AZ122+BL122+BT122</f>
        <v>0</v>
      </c>
      <c r="F122" s="237">
        <f t="shared" si="126"/>
        <v>0</v>
      </c>
      <c r="G122" s="296">
        <f>F122-E122</f>
        <v>0</v>
      </c>
      <c r="H122" s="296" t="e">
        <f t="shared" si="69"/>
        <v>#DIV/0!</v>
      </c>
      <c r="I122" s="236"/>
      <c r="J122" s="236"/>
      <c r="K122" s="297">
        <f>J122-I122</f>
        <v>0</v>
      </c>
      <c r="L122" s="297">
        <v>0</v>
      </c>
      <c r="M122" s="237"/>
      <c r="N122" s="237"/>
      <c r="O122" s="297">
        <f>N122-M122</f>
        <v>0</v>
      </c>
      <c r="P122" s="297"/>
      <c r="Q122" s="237"/>
      <c r="R122" s="237"/>
      <c r="S122" s="297">
        <f>R122-Q122</f>
        <v>0</v>
      </c>
      <c r="T122" s="297"/>
      <c r="U122" s="237"/>
      <c r="V122" s="237"/>
      <c r="W122" s="297">
        <f>V122-U122</f>
        <v>0</v>
      </c>
      <c r="X122" s="297"/>
      <c r="Y122" s="237">
        <f>AC122</f>
        <v>0</v>
      </c>
      <c r="Z122" s="237">
        <f>AD122</f>
        <v>0</v>
      </c>
      <c r="AA122" s="297">
        <f>Z122-Y122</f>
        <v>0</v>
      </c>
      <c r="AB122" s="297"/>
      <c r="AC122" s="237"/>
      <c r="AD122" s="237"/>
      <c r="AE122" s="297">
        <f>AD122-AC122</f>
        <v>0</v>
      </c>
      <c r="AF122" s="297"/>
      <c r="AG122" s="237"/>
      <c r="AH122" s="237"/>
      <c r="AI122" s="297"/>
      <c r="AJ122" s="237"/>
      <c r="AK122" s="237"/>
      <c r="AL122" s="297">
        <f>AK122-AJ122</f>
        <v>0</v>
      </c>
      <c r="AM122" s="297"/>
      <c r="AN122" s="237"/>
      <c r="AO122" s="237"/>
      <c r="AP122" s="297">
        <f>AO122-AN122</f>
        <v>0</v>
      </c>
      <c r="AQ122" s="297"/>
      <c r="AR122" s="297"/>
      <c r="AS122" s="297"/>
      <c r="AT122" s="297">
        <f>AS122-AR122</f>
        <v>0</v>
      </c>
      <c r="AU122" s="297"/>
      <c r="AV122" s="237"/>
      <c r="AW122" s="237"/>
      <c r="AX122" s="297">
        <f>AW122-AV122</f>
        <v>0</v>
      </c>
      <c r="AY122" s="297"/>
      <c r="AZ122" s="237"/>
      <c r="BA122" s="237"/>
      <c r="BB122" s="297">
        <v>0</v>
      </c>
      <c r="BC122" s="297"/>
      <c r="BD122" s="237"/>
      <c r="BE122" s="237"/>
      <c r="BF122" s="297">
        <f>BE122-BD122</f>
        <v>0</v>
      </c>
      <c r="BG122" s="297"/>
      <c r="BH122" s="237"/>
      <c r="BI122" s="237"/>
      <c r="BJ122" s="297">
        <f>BI122-BH122</f>
        <v>0</v>
      </c>
      <c r="BK122" s="297"/>
      <c r="BL122" s="237"/>
      <c r="BM122" s="237"/>
      <c r="BN122" s="297">
        <f>BM122-BL122</f>
        <v>0</v>
      </c>
      <c r="BO122" s="297"/>
      <c r="BP122" s="237"/>
      <c r="BQ122" s="237"/>
      <c r="BR122" s="297">
        <f>BQ122-BP122</f>
        <v>0</v>
      </c>
      <c r="BS122" s="297"/>
      <c r="BT122" s="237"/>
      <c r="BU122" s="237"/>
      <c r="BV122" s="297">
        <f>BU122-BT122</f>
        <v>0</v>
      </c>
      <c r="BW122" s="297" t="e">
        <f>BU122/BT122</f>
        <v>#DIV/0!</v>
      </c>
      <c r="BX122" s="237"/>
      <c r="BY122" s="237"/>
      <c r="BZ122" s="297">
        <f>BY122-BX122</f>
        <v>0</v>
      </c>
      <c r="CA122" s="297"/>
      <c r="CB122" s="237"/>
      <c r="CC122" s="237"/>
      <c r="CD122" s="297">
        <f>CC122-CB122</f>
        <v>0</v>
      </c>
      <c r="CE122" s="297"/>
      <c r="CF122" s="237"/>
      <c r="CG122" s="237"/>
      <c r="CH122" s="297">
        <f>CG122-CF122</f>
        <v>0</v>
      </c>
      <c r="CI122" s="297"/>
      <c r="CJ122" s="237"/>
      <c r="CK122" s="237"/>
      <c r="CL122" s="297">
        <f>CK122-CJ122</f>
        <v>0</v>
      </c>
      <c r="CM122" s="285"/>
      <c r="CN122" s="298"/>
      <c r="CO122" s="298"/>
      <c r="CP122" s="298">
        <v>0</v>
      </c>
      <c r="CQ122" s="298"/>
      <c r="CR122" s="293"/>
      <c r="CS122" s="293"/>
      <c r="CT122" s="294"/>
      <c r="CU122" s="295"/>
      <c r="CV122" s="234"/>
      <c r="CW122" s="234"/>
      <c r="CX122" s="294"/>
      <c r="CY122" s="295"/>
      <c r="CZ122" s="234"/>
      <c r="DA122" s="234"/>
      <c r="DB122" s="294">
        <f>DA122-CZ122</f>
        <v>0</v>
      </c>
      <c r="DC122" s="295"/>
      <c r="DD122" s="298"/>
      <c r="DE122" s="298"/>
      <c r="DF122" s="298">
        <v>0</v>
      </c>
      <c r="DG122" s="298"/>
      <c r="DH122" s="298"/>
      <c r="DI122" s="298"/>
      <c r="DJ122" s="298">
        <v>0</v>
      </c>
      <c r="DK122" s="298"/>
    </row>
    <row r="123" spans="1:115" ht="12.75" hidden="1" customHeight="1">
      <c r="A123" s="253"/>
      <c r="B123" s="289">
        <v>1718002623</v>
      </c>
      <c r="C123" s="253" t="s">
        <v>370</v>
      </c>
      <c r="D123" s="254"/>
      <c r="E123" s="237">
        <f>I123+M123+Q123+U123+Y123+AJ123+AN123+AR123+AV123+BD123+BH123+BX123+CF123+CJ123+CN123+CR123+CV123+CZ123+AZ123+BL123+BT123</f>
        <v>0</v>
      </c>
      <c r="F123" s="237">
        <f t="shared" si="126"/>
        <v>0</v>
      </c>
      <c r="G123" s="296">
        <f t="shared" si="141"/>
        <v>0</v>
      </c>
      <c r="H123" s="296" t="e">
        <f t="shared" si="69"/>
        <v>#DIV/0!</v>
      </c>
      <c r="I123" s="236"/>
      <c r="J123" s="236"/>
      <c r="K123" s="297">
        <f t="shared" si="127"/>
        <v>0</v>
      </c>
      <c r="L123" s="297"/>
      <c r="M123" s="237"/>
      <c r="N123" s="237"/>
      <c r="O123" s="297">
        <f t="shared" si="121"/>
        <v>0</v>
      </c>
      <c r="P123" s="297"/>
      <c r="Q123" s="237"/>
      <c r="R123" s="237"/>
      <c r="S123" s="297">
        <f t="shared" si="122"/>
        <v>0</v>
      </c>
      <c r="T123" s="297"/>
      <c r="U123" s="237"/>
      <c r="V123" s="237"/>
      <c r="W123" s="297">
        <f t="shared" si="123"/>
        <v>0</v>
      </c>
      <c r="X123" s="297"/>
      <c r="Y123" s="237">
        <f t="shared" si="119"/>
        <v>0</v>
      </c>
      <c r="Z123" s="237">
        <f t="shared" si="119"/>
        <v>0</v>
      </c>
      <c r="AA123" s="297">
        <f t="shared" si="128"/>
        <v>0</v>
      </c>
      <c r="AB123" s="297"/>
      <c r="AC123" s="237"/>
      <c r="AD123" s="237"/>
      <c r="AE123" s="297">
        <f t="shared" si="129"/>
        <v>0</v>
      </c>
      <c r="AF123" s="297"/>
      <c r="AG123" s="237"/>
      <c r="AH123" s="237"/>
      <c r="AI123" s="297"/>
      <c r="AJ123" s="237"/>
      <c r="AK123" s="237"/>
      <c r="AL123" s="297">
        <f t="shared" si="130"/>
        <v>0</v>
      </c>
      <c r="AM123" s="297"/>
      <c r="AN123" s="237"/>
      <c r="AO123" s="237"/>
      <c r="AP123" s="297">
        <f t="shared" si="124"/>
        <v>0</v>
      </c>
      <c r="AQ123" s="297"/>
      <c r="AR123" s="297"/>
      <c r="AS123" s="297"/>
      <c r="AT123" s="297">
        <f>AS123-AR123</f>
        <v>0</v>
      </c>
      <c r="AU123" s="297"/>
      <c r="AV123" s="237"/>
      <c r="AW123" s="237"/>
      <c r="AX123" s="297">
        <f t="shared" si="131"/>
        <v>0</v>
      </c>
      <c r="AY123" s="297"/>
      <c r="AZ123" s="237"/>
      <c r="BA123" s="237"/>
      <c r="BB123" s="297">
        <v>0</v>
      </c>
      <c r="BC123" s="297"/>
      <c r="BD123" s="237"/>
      <c r="BE123" s="237"/>
      <c r="BF123" s="297">
        <f t="shared" si="132"/>
        <v>0</v>
      </c>
      <c r="BG123" s="297"/>
      <c r="BH123" s="237"/>
      <c r="BI123" s="237"/>
      <c r="BJ123" s="297">
        <f t="shared" si="133"/>
        <v>0</v>
      </c>
      <c r="BK123" s="297"/>
      <c r="BL123" s="237"/>
      <c r="BM123" s="237"/>
      <c r="BN123" s="297">
        <f t="shared" si="134"/>
        <v>0</v>
      </c>
      <c r="BO123" s="297"/>
      <c r="BP123" s="237"/>
      <c r="BQ123" s="237"/>
      <c r="BR123" s="297">
        <f t="shared" si="135"/>
        <v>0</v>
      </c>
      <c r="BS123" s="297"/>
      <c r="BT123" s="237"/>
      <c r="BU123" s="237"/>
      <c r="BV123" s="297">
        <f t="shared" si="136"/>
        <v>0</v>
      </c>
      <c r="BW123" s="297" t="e">
        <f t="shared" ref="BW123:BW138" si="142">BU123/BT123</f>
        <v>#DIV/0!</v>
      </c>
      <c r="BX123" s="237"/>
      <c r="BY123" s="237"/>
      <c r="BZ123" s="297">
        <f t="shared" si="137"/>
        <v>0</v>
      </c>
      <c r="CA123" s="297"/>
      <c r="CB123" s="237"/>
      <c r="CC123" s="237"/>
      <c r="CD123" s="297">
        <f t="shared" si="138"/>
        <v>0</v>
      </c>
      <c r="CE123" s="297"/>
      <c r="CF123" s="237"/>
      <c r="CG123" s="237"/>
      <c r="CH123" s="297">
        <f t="shared" si="125"/>
        <v>0</v>
      </c>
      <c r="CI123" s="297"/>
      <c r="CJ123" s="237"/>
      <c r="CK123" s="237"/>
      <c r="CL123" s="297">
        <f t="shared" si="139"/>
        <v>0</v>
      </c>
      <c r="CM123" s="285"/>
      <c r="CN123" s="298"/>
      <c r="CO123" s="298"/>
      <c r="CP123" s="298">
        <v>0</v>
      </c>
      <c r="CQ123" s="298"/>
      <c r="CR123" s="293"/>
      <c r="CS123" s="293"/>
      <c r="CT123" s="294"/>
      <c r="CU123" s="295"/>
      <c r="CV123" s="234"/>
      <c r="CW123" s="234"/>
      <c r="CX123" s="294"/>
      <c r="CY123" s="295"/>
      <c r="CZ123" s="234"/>
      <c r="DA123" s="234"/>
      <c r="DB123" s="294">
        <f t="shared" si="140"/>
        <v>0</v>
      </c>
      <c r="DC123" s="295"/>
      <c r="DD123" s="298"/>
      <c r="DE123" s="298"/>
      <c r="DF123" s="298">
        <v>0</v>
      </c>
      <c r="DG123" s="298"/>
      <c r="DH123" s="298"/>
      <c r="DI123" s="298"/>
      <c r="DJ123" s="298">
        <v>0</v>
      </c>
      <c r="DK123" s="298"/>
    </row>
    <row r="124" spans="1:115">
      <c r="A124" s="253"/>
      <c r="B124" s="289">
        <v>1718002334</v>
      </c>
      <c r="C124" s="253" t="s">
        <v>371</v>
      </c>
      <c r="D124" s="254">
        <v>44.6</v>
      </c>
      <c r="E124" s="237">
        <v>44.6</v>
      </c>
      <c r="F124" s="237">
        <f t="shared" si="126"/>
        <v>0</v>
      </c>
      <c r="G124" s="296">
        <f t="shared" si="141"/>
        <v>-44.6</v>
      </c>
      <c r="H124" s="296">
        <f t="shared" si="69"/>
        <v>0</v>
      </c>
      <c r="I124" s="236">
        <v>3.4101499999999998</v>
      </c>
      <c r="J124" s="236"/>
      <c r="K124" s="297">
        <f t="shared" si="127"/>
        <v>-3.4101499999999998</v>
      </c>
      <c r="L124" s="297"/>
      <c r="M124" s="237"/>
      <c r="N124" s="237"/>
      <c r="O124" s="297">
        <f t="shared" si="121"/>
        <v>0</v>
      </c>
      <c r="P124" s="297"/>
      <c r="Q124" s="237"/>
      <c r="R124" s="237"/>
      <c r="S124" s="297">
        <f t="shared" si="122"/>
        <v>0</v>
      </c>
      <c r="T124" s="297"/>
      <c r="U124" s="237"/>
      <c r="V124" s="237"/>
      <c r="W124" s="297">
        <f t="shared" si="123"/>
        <v>0</v>
      </c>
      <c r="X124" s="297"/>
      <c r="Y124" s="237">
        <f t="shared" si="119"/>
        <v>0</v>
      </c>
      <c r="Z124" s="237">
        <f t="shared" si="119"/>
        <v>0</v>
      </c>
      <c r="AA124" s="297">
        <f t="shared" si="128"/>
        <v>0</v>
      </c>
      <c r="AB124" s="297"/>
      <c r="AC124" s="237"/>
      <c r="AD124" s="237"/>
      <c r="AE124" s="297">
        <f t="shared" si="129"/>
        <v>0</v>
      </c>
      <c r="AF124" s="297"/>
      <c r="AG124" s="237"/>
      <c r="AH124" s="237"/>
      <c r="AI124" s="297"/>
      <c r="AJ124" s="237"/>
      <c r="AK124" s="237"/>
      <c r="AL124" s="297">
        <f t="shared" si="130"/>
        <v>0</v>
      </c>
      <c r="AM124" s="297"/>
      <c r="AN124" s="237"/>
      <c r="AO124" s="237"/>
      <c r="AP124" s="297">
        <f t="shared" si="124"/>
        <v>0</v>
      </c>
      <c r="AQ124" s="297"/>
      <c r="AR124" s="297"/>
      <c r="AS124" s="297"/>
      <c r="AT124" s="297"/>
      <c r="AU124" s="297"/>
      <c r="AV124" s="237"/>
      <c r="AW124" s="237"/>
      <c r="AX124" s="297">
        <f t="shared" si="131"/>
        <v>0</v>
      </c>
      <c r="AY124" s="297"/>
      <c r="AZ124" s="237"/>
      <c r="BA124" s="237"/>
      <c r="BB124" s="297">
        <v>0</v>
      </c>
      <c r="BC124" s="297"/>
      <c r="BD124" s="237"/>
      <c r="BE124" s="237"/>
      <c r="BF124" s="297">
        <f t="shared" si="132"/>
        <v>0</v>
      </c>
      <c r="BG124" s="297"/>
      <c r="BH124" s="237"/>
      <c r="BI124" s="237"/>
      <c r="BJ124" s="297">
        <f t="shared" si="133"/>
        <v>0</v>
      </c>
      <c r="BK124" s="297"/>
      <c r="BL124" s="236"/>
      <c r="BM124" s="236"/>
      <c r="BN124" s="297">
        <f t="shared" si="134"/>
        <v>0</v>
      </c>
      <c r="BO124" s="297"/>
      <c r="BP124" s="237"/>
      <c r="BQ124" s="237"/>
      <c r="BR124" s="297">
        <f t="shared" si="135"/>
        <v>0</v>
      </c>
      <c r="BS124" s="297"/>
      <c r="BT124" s="237"/>
      <c r="BU124" s="237"/>
      <c r="BV124" s="297">
        <f t="shared" si="136"/>
        <v>0</v>
      </c>
      <c r="BW124" s="297"/>
      <c r="BX124" s="237"/>
      <c r="BY124" s="237"/>
      <c r="BZ124" s="297">
        <f t="shared" si="137"/>
        <v>0</v>
      </c>
      <c r="CA124" s="297"/>
      <c r="CB124" s="237"/>
      <c r="CC124" s="237"/>
      <c r="CD124" s="297">
        <f t="shared" si="138"/>
        <v>0</v>
      </c>
      <c r="CE124" s="297"/>
      <c r="CF124" s="237"/>
      <c r="CG124" s="237"/>
      <c r="CH124" s="297">
        <f t="shared" si="125"/>
        <v>0</v>
      </c>
      <c r="CI124" s="297"/>
      <c r="CJ124" s="237"/>
      <c r="CK124" s="237"/>
      <c r="CL124" s="297">
        <f t="shared" si="139"/>
        <v>0</v>
      </c>
      <c r="CM124" s="285"/>
      <c r="CN124" s="298"/>
      <c r="CO124" s="298"/>
      <c r="CP124" s="298">
        <v>0</v>
      </c>
      <c r="CQ124" s="298"/>
      <c r="CR124" s="293"/>
      <c r="CS124" s="293"/>
      <c r="CT124" s="294"/>
      <c r="CU124" s="295"/>
      <c r="CV124" s="234"/>
      <c r="CW124" s="234"/>
      <c r="CX124" s="294"/>
      <c r="CY124" s="295"/>
      <c r="CZ124" s="234"/>
      <c r="DA124" s="234"/>
      <c r="DB124" s="294">
        <f t="shared" si="140"/>
        <v>0</v>
      </c>
      <c r="DC124" s="295"/>
      <c r="DD124" s="298"/>
      <c r="DE124" s="298"/>
      <c r="DF124" s="298">
        <v>0</v>
      </c>
      <c r="DG124" s="298"/>
      <c r="DH124" s="298"/>
      <c r="DI124" s="298"/>
      <c r="DJ124" s="298">
        <v>0</v>
      </c>
      <c r="DK124" s="298"/>
    </row>
    <row r="125" spans="1:115" ht="12.75" customHeight="1">
      <c r="A125" s="253"/>
      <c r="B125" s="289">
        <v>1718002567</v>
      </c>
      <c r="C125" s="253" t="s">
        <v>372</v>
      </c>
      <c r="D125" s="254">
        <v>53</v>
      </c>
      <c r="E125" s="237">
        <v>53</v>
      </c>
      <c r="F125" s="237">
        <f t="shared" si="126"/>
        <v>0</v>
      </c>
      <c r="G125" s="296">
        <f t="shared" si="141"/>
        <v>-53</v>
      </c>
      <c r="H125" s="296">
        <f t="shared" si="69"/>
        <v>0</v>
      </c>
      <c r="I125" s="236"/>
      <c r="J125" s="236"/>
      <c r="K125" s="297">
        <f t="shared" si="127"/>
        <v>0</v>
      </c>
      <c r="L125" s="297"/>
      <c r="M125" s="237"/>
      <c r="N125" s="237"/>
      <c r="O125" s="297">
        <f t="shared" si="121"/>
        <v>0</v>
      </c>
      <c r="P125" s="297"/>
      <c r="Q125" s="237"/>
      <c r="R125" s="237"/>
      <c r="S125" s="297">
        <f t="shared" si="122"/>
        <v>0</v>
      </c>
      <c r="T125" s="297"/>
      <c r="U125" s="237"/>
      <c r="V125" s="237"/>
      <c r="W125" s="297">
        <f t="shared" si="123"/>
        <v>0</v>
      </c>
      <c r="X125" s="297"/>
      <c r="Y125" s="237">
        <f t="shared" si="119"/>
        <v>0</v>
      </c>
      <c r="Z125" s="237">
        <f t="shared" si="119"/>
        <v>0</v>
      </c>
      <c r="AA125" s="297">
        <f t="shared" si="128"/>
        <v>0</v>
      </c>
      <c r="AB125" s="297"/>
      <c r="AC125" s="237"/>
      <c r="AD125" s="237"/>
      <c r="AE125" s="297">
        <f t="shared" si="129"/>
        <v>0</v>
      </c>
      <c r="AF125" s="297" t="e">
        <f>AD125/AC125</f>
        <v>#DIV/0!</v>
      </c>
      <c r="AG125" s="237"/>
      <c r="AH125" s="237"/>
      <c r="AI125" s="297"/>
      <c r="AJ125" s="237"/>
      <c r="AK125" s="237"/>
      <c r="AL125" s="297">
        <f t="shared" si="130"/>
        <v>0</v>
      </c>
      <c r="AM125" s="297"/>
      <c r="AN125" s="237"/>
      <c r="AO125" s="237"/>
      <c r="AP125" s="297">
        <f t="shared" si="124"/>
        <v>0</v>
      </c>
      <c r="AQ125" s="297"/>
      <c r="AR125" s="297"/>
      <c r="AS125" s="297"/>
      <c r="AT125" s="297">
        <f>AS125-AR125</f>
        <v>0</v>
      </c>
      <c r="AU125" s="297"/>
      <c r="AV125" s="237"/>
      <c r="AW125" s="237"/>
      <c r="AX125" s="297">
        <f t="shared" si="131"/>
        <v>0</v>
      </c>
      <c r="AY125" s="297"/>
      <c r="AZ125" s="237"/>
      <c r="BA125" s="237"/>
      <c r="BB125" s="297">
        <v>0</v>
      </c>
      <c r="BC125" s="297"/>
      <c r="BD125" s="237"/>
      <c r="BE125" s="237"/>
      <c r="BF125" s="297">
        <f t="shared" si="132"/>
        <v>0</v>
      </c>
      <c r="BG125" s="297"/>
      <c r="BH125" s="237"/>
      <c r="BI125" s="237"/>
      <c r="BJ125" s="297">
        <f t="shared" si="133"/>
        <v>0</v>
      </c>
      <c r="BK125" s="297"/>
      <c r="BL125" s="236"/>
      <c r="BM125" s="236"/>
      <c r="BN125" s="297">
        <f t="shared" si="134"/>
        <v>0</v>
      </c>
      <c r="BO125" s="297"/>
      <c r="BP125" s="237"/>
      <c r="BQ125" s="237"/>
      <c r="BR125" s="297">
        <f t="shared" si="135"/>
        <v>0</v>
      </c>
      <c r="BS125" s="297"/>
      <c r="BT125" s="237"/>
      <c r="BU125" s="237"/>
      <c r="BV125" s="297">
        <f t="shared" si="136"/>
        <v>0</v>
      </c>
      <c r="BW125" s="297" t="e">
        <f t="shared" si="142"/>
        <v>#DIV/0!</v>
      </c>
      <c r="BX125" s="237"/>
      <c r="BY125" s="237"/>
      <c r="BZ125" s="297">
        <f t="shared" si="137"/>
        <v>0</v>
      </c>
      <c r="CA125" s="297"/>
      <c r="CB125" s="237"/>
      <c r="CC125" s="237"/>
      <c r="CD125" s="297">
        <f t="shared" si="138"/>
        <v>0</v>
      </c>
      <c r="CE125" s="297"/>
      <c r="CF125" s="237"/>
      <c r="CG125" s="237"/>
      <c r="CH125" s="297">
        <f t="shared" si="125"/>
        <v>0</v>
      </c>
      <c r="CI125" s="297"/>
      <c r="CJ125" s="237"/>
      <c r="CK125" s="237"/>
      <c r="CL125" s="297">
        <f t="shared" si="139"/>
        <v>0</v>
      </c>
      <c r="CM125" s="285"/>
      <c r="CN125" s="298"/>
      <c r="CO125" s="298"/>
      <c r="CP125" s="298">
        <v>0</v>
      </c>
      <c r="CQ125" s="298"/>
      <c r="CR125" s="293"/>
      <c r="CS125" s="293"/>
      <c r="CT125" s="294">
        <f>CS125-CR125</f>
        <v>0</v>
      </c>
      <c r="CU125" s="295"/>
      <c r="CV125" s="234"/>
      <c r="CW125" s="234"/>
      <c r="CX125" s="294"/>
      <c r="CY125" s="295"/>
      <c r="CZ125" s="234"/>
      <c r="DA125" s="234"/>
      <c r="DB125" s="294">
        <f t="shared" si="140"/>
        <v>0</v>
      </c>
      <c r="DC125" s="295"/>
      <c r="DD125" s="298"/>
      <c r="DE125" s="298"/>
      <c r="DF125" s="298">
        <v>0</v>
      </c>
      <c r="DG125" s="298"/>
      <c r="DH125" s="298"/>
      <c r="DI125" s="298"/>
      <c r="DJ125" s="298">
        <v>0</v>
      </c>
      <c r="DK125" s="298"/>
    </row>
    <row r="126" spans="1:115" ht="12.75" customHeight="1">
      <c r="A126" s="253"/>
      <c r="B126" s="289">
        <v>1701059340</v>
      </c>
      <c r="C126" s="253" t="s">
        <v>454</v>
      </c>
      <c r="D126" s="254">
        <v>0.2</v>
      </c>
      <c r="E126" s="237">
        <v>0.2</v>
      </c>
      <c r="F126" s="237">
        <f t="shared" si="126"/>
        <v>0</v>
      </c>
      <c r="G126" s="296">
        <f t="shared" si="141"/>
        <v>-0.2</v>
      </c>
      <c r="H126" s="296">
        <f t="shared" si="69"/>
        <v>0</v>
      </c>
      <c r="I126" s="237"/>
      <c r="J126" s="237"/>
      <c r="K126" s="297">
        <f>J126-I126</f>
        <v>0</v>
      </c>
      <c r="L126" s="297"/>
      <c r="M126" s="237"/>
      <c r="N126" s="237"/>
      <c r="O126" s="297">
        <f>N126-M126</f>
        <v>0</v>
      </c>
      <c r="P126" s="297"/>
      <c r="Q126" s="237"/>
      <c r="R126" s="237"/>
      <c r="S126" s="297">
        <f>R126-Q126</f>
        <v>0</v>
      </c>
      <c r="T126" s="297"/>
      <c r="U126" s="237"/>
      <c r="V126" s="237"/>
      <c r="W126" s="297">
        <f>V126-U126</f>
        <v>0</v>
      </c>
      <c r="X126" s="297"/>
      <c r="Y126" s="237">
        <f>AC126</f>
        <v>0</v>
      </c>
      <c r="Z126" s="237">
        <f>AD126</f>
        <v>0</v>
      </c>
      <c r="AA126" s="297">
        <f>Z126-Y126</f>
        <v>0</v>
      </c>
      <c r="AB126" s="297"/>
      <c r="AC126" s="237"/>
      <c r="AD126" s="237"/>
      <c r="AE126" s="297">
        <f>AD126-AC126</f>
        <v>0</v>
      </c>
      <c r="AF126" s="297" t="e">
        <f>AD126/AC126</f>
        <v>#DIV/0!</v>
      </c>
      <c r="AG126" s="237"/>
      <c r="AH126" s="237"/>
      <c r="AI126" s="297"/>
      <c r="AJ126" s="237"/>
      <c r="AK126" s="237"/>
      <c r="AL126" s="297">
        <f>AK126-AJ126</f>
        <v>0</v>
      </c>
      <c r="AM126" s="297"/>
      <c r="AN126" s="237"/>
      <c r="AO126" s="237"/>
      <c r="AP126" s="297">
        <f>AO126-AN126</f>
        <v>0</v>
      </c>
      <c r="AQ126" s="297"/>
      <c r="AR126" s="297"/>
      <c r="AS126" s="297"/>
      <c r="AT126" s="297"/>
      <c r="AU126" s="297"/>
      <c r="AV126" s="237"/>
      <c r="AW126" s="237"/>
      <c r="AX126" s="297">
        <f>AW126-AV126</f>
        <v>0</v>
      </c>
      <c r="AY126" s="297"/>
      <c r="AZ126" s="237"/>
      <c r="BA126" s="237"/>
      <c r="BB126" s="297">
        <v>0</v>
      </c>
      <c r="BC126" s="297"/>
      <c r="BD126" s="237"/>
      <c r="BE126" s="237"/>
      <c r="BF126" s="297">
        <f>BE126-BD126</f>
        <v>0</v>
      </c>
      <c r="BG126" s="297"/>
      <c r="BH126" s="237"/>
      <c r="BI126" s="237"/>
      <c r="BJ126" s="297">
        <f>BI126-BH126</f>
        <v>0</v>
      </c>
      <c r="BK126" s="297"/>
      <c r="BL126" s="237"/>
      <c r="BM126" s="237"/>
      <c r="BN126" s="297">
        <f>BM126-BL126</f>
        <v>0</v>
      </c>
      <c r="BO126" s="297"/>
      <c r="BP126" s="237"/>
      <c r="BQ126" s="237"/>
      <c r="BR126" s="297">
        <f>BQ126-BP126</f>
        <v>0</v>
      </c>
      <c r="BS126" s="297"/>
      <c r="BT126" s="237"/>
      <c r="BU126" s="237"/>
      <c r="BV126" s="297">
        <f>BU126-BT126</f>
        <v>0</v>
      </c>
      <c r="BW126" s="297" t="e">
        <f>BU126/BT126</f>
        <v>#DIV/0!</v>
      </c>
      <c r="BX126" s="237"/>
      <c r="BY126" s="237"/>
      <c r="BZ126" s="297">
        <f>BY126-BX126</f>
        <v>0</v>
      </c>
      <c r="CA126" s="297"/>
      <c r="CB126" s="237"/>
      <c r="CC126" s="237"/>
      <c r="CD126" s="297">
        <f>CC126-CB126</f>
        <v>0</v>
      </c>
      <c r="CE126" s="297"/>
      <c r="CF126" s="237"/>
      <c r="CG126" s="237"/>
      <c r="CH126" s="297">
        <f>CG126-CF126</f>
        <v>0</v>
      </c>
      <c r="CI126" s="297"/>
      <c r="CJ126" s="237"/>
      <c r="CK126" s="237"/>
      <c r="CL126" s="297">
        <f>CK126-CJ126</f>
        <v>0</v>
      </c>
      <c r="CM126" s="285"/>
      <c r="CN126" s="298"/>
      <c r="CO126" s="298"/>
      <c r="CP126" s="298">
        <v>0</v>
      </c>
      <c r="CQ126" s="298"/>
      <c r="CR126" s="293"/>
      <c r="CS126" s="293"/>
      <c r="CT126" s="294"/>
      <c r="CU126" s="295"/>
      <c r="CV126" s="234"/>
      <c r="CW126" s="234"/>
      <c r="CX126" s="294"/>
      <c r="CY126" s="295"/>
      <c r="CZ126" s="234"/>
      <c r="DA126" s="234"/>
      <c r="DB126" s="294">
        <f>DA126-CZ126</f>
        <v>0</v>
      </c>
      <c r="DC126" s="295"/>
      <c r="DD126" s="298"/>
      <c r="DE126" s="298"/>
      <c r="DF126" s="298">
        <v>0</v>
      </c>
      <c r="DG126" s="298"/>
      <c r="DH126" s="298"/>
      <c r="DI126" s="298"/>
      <c r="DJ126" s="298">
        <v>0</v>
      </c>
      <c r="DK126" s="298"/>
    </row>
    <row r="127" spans="1:115" ht="12.75" hidden="1" customHeight="1">
      <c r="A127" s="253"/>
      <c r="B127" s="289">
        <v>1718002648</v>
      </c>
      <c r="C127" s="253" t="s">
        <v>455</v>
      </c>
      <c r="D127" s="254"/>
      <c r="E127" s="237">
        <f>I127+M127+Q127+U127+Y127+AJ127+AN127+AR127+AV127+BD127+BH127+BX127+CF127+CJ127+CN127+CR127+CV127+CZ127+AZ127+BL127+BT127</f>
        <v>0</v>
      </c>
      <c r="F127" s="237">
        <f t="shared" si="126"/>
        <v>0</v>
      </c>
      <c r="G127" s="296">
        <f t="shared" si="141"/>
        <v>0</v>
      </c>
      <c r="H127" s="296" t="e">
        <f t="shared" si="69"/>
        <v>#DIV/0!</v>
      </c>
      <c r="I127" s="237"/>
      <c r="J127" s="237"/>
      <c r="K127" s="297">
        <f>J127-I127</f>
        <v>0</v>
      </c>
      <c r="L127" s="297"/>
      <c r="M127" s="237"/>
      <c r="N127" s="237"/>
      <c r="O127" s="297">
        <f>N127-M127</f>
        <v>0</v>
      </c>
      <c r="P127" s="297"/>
      <c r="Q127" s="237"/>
      <c r="R127" s="237"/>
      <c r="S127" s="297">
        <f>R127-Q127</f>
        <v>0</v>
      </c>
      <c r="T127" s="297"/>
      <c r="U127" s="237"/>
      <c r="V127" s="237"/>
      <c r="W127" s="297">
        <f>V127-U127</f>
        <v>0</v>
      </c>
      <c r="X127" s="297"/>
      <c r="Y127" s="237">
        <f>AC127</f>
        <v>0</v>
      </c>
      <c r="Z127" s="237">
        <f>AD127</f>
        <v>0</v>
      </c>
      <c r="AA127" s="297">
        <f>Z127-Y127</f>
        <v>0</v>
      </c>
      <c r="AB127" s="297"/>
      <c r="AC127" s="237"/>
      <c r="AD127" s="237"/>
      <c r="AE127" s="297">
        <f>AD127-AC127</f>
        <v>0</v>
      </c>
      <c r="AF127" s="297" t="e">
        <f>AD127/AC127</f>
        <v>#DIV/0!</v>
      </c>
      <c r="AG127" s="237"/>
      <c r="AH127" s="237"/>
      <c r="AI127" s="297"/>
      <c r="AJ127" s="237"/>
      <c r="AK127" s="237"/>
      <c r="AL127" s="297">
        <f>AK127-AJ127</f>
        <v>0</v>
      </c>
      <c r="AM127" s="297"/>
      <c r="AN127" s="237"/>
      <c r="AO127" s="237"/>
      <c r="AP127" s="297">
        <f>AO127-AN127</f>
        <v>0</v>
      </c>
      <c r="AQ127" s="297"/>
      <c r="AR127" s="297"/>
      <c r="AS127" s="297"/>
      <c r="AT127" s="297"/>
      <c r="AU127" s="297"/>
      <c r="AV127" s="237"/>
      <c r="AW127" s="237"/>
      <c r="AX127" s="297">
        <f>AW127-AV127</f>
        <v>0</v>
      </c>
      <c r="AY127" s="297"/>
      <c r="AZ127" s="237"/>
      <c r="BA127" s="237"/>
      <c r="BB127" s="297">
        <v>0</v>
      </c>
      <c r="BC127" s="297"/>
      <c r="BD127" s="237"/>
      <c r="BE127" s="237"/>
      <c r="BF127" s="297">
        <f>BE127-BD127</f>
        <v>0</v>
      </c>
      <c r="BG127" s="297"/>
      <c r="BH127" s="237"/>
      <c r="BI127" s="237"/>
      <c r="BJ127" s="297">
        <f>BI127-BH127</f>
        <v>0</v>
      </c>
      <c r="BK127" s="297"/>
      <c r="BL127" s="237"/>
      <c r="BM127" s="237"/>
      <c r="BN127" s="297">
        <f>BM127-BL127</f>
        <v>0</v>
      </c>
      <c r="BO127" s="297"/>
      <c r="BP127" s="237"/>
      <c r="BQ127" s="237"/>
      <c r="BR127" s="297">
        <f>BQ127-BP127</f>
        <v>0</v>
      </c>
      <c r="BS127" s="297"/>
      <c r="BT127" s="237"/>
      <c r="BU127" s="237"/>
      <c r="BV127" s="297">
        <f>BU127-BT127</f>
        <v>0</v>
      </c>
      <c r="BW127" s="297" t="e">
        <f>BU127/BT127</f>
        <v>#DIV/0!</v>
      </c>
      <c r="BX127" s="237"/>
      <c r="BY127" s="237"/>
      <c r="BZ127" s="297">
        <f>BY127-BX127</f>
        <v>0</v>
      </c>
      <c r="CA127" s="297"/>
      <c r="CB127" s="237"/>
      <c r="CC127" s="237"/>
      <c r="CD127" s="297">
        <f>CC127-CB127</f>
        <v>0</v>
      </c>
      <c r="CE127" s="297"/>
      <c r="CF127" s="237"/>
      <c r="CG127" s="237"/>
      <c r="CH127" s="297">
        <f>CG127-CF127</f>
        <v>0</v>
      </c>
      <c r="CI127" s="297"/>
      <c r="CJ127" s="237"/>
      <c r="CK127" s="237"/>
      <c r="CL127" s="297">
        <f>CK127-CJ127</f>
        <v>0</v>
      </c>
      <c r="CM127" s="285"/>
      <c r="CN127" s="298"/>
      <c r="CO127" s="298"/>
      <c r="CP127" s="298">
        <v>0</v>
      </c>
      <c r="CQ127" s="298"/>
      <c r="CR127" s="293"/>
      <c r="CS127" s="293"/>
      <c r="CT127" s="294"/>
      <c r="CU127" s="295"/>
      <c r="CV127" s="234"/>
      <c r="CW127" s="234"/>
      <c r="CX127" s="294"/>
      <c r="CY127" s="295"/>
      <c r="CZ127" s="234"/>
      <c r="DA127" s="234"/>
      <c r="DB127" s="294">
        <f>DA127-CZ127</f>
        <v>0</v>
      </c>
      <c r="DC127" s="295"/>
      <c r="DD127" s="298"/>
      <c r="DE127" s="298"/>
      <c r="DF127" s="298">
        <v>0</v>
      </c>
      <c r="DG127" s="298"/>
      <c r="DH127" s="298"/>
      <c r="DI127" s="298"/>
      <c r="DJ127" s="298">
        <v>0</v>
      </c>
      <c r="DK127" s="298"/>
    </row>
    <row r="128" spans="1:115" ht="12.75" customHeight="1">
      <c r="A128" s="253"/>
      <c r="B128" s="307">
        <v>1718002662</v>
      </c>
      <c r="C128" s="253" t="s">
        <v>509</v>
      </c>
      <c r="D128" s="254"/>
      <c r="E128" s="237">
        <v>0</v>
      </c>
      <c r="F128" s="237">
        <f t="shared" si="126"/>
        <v>38.567369999999997</v>
      </c>
      <c r="G128" s="296">
        <f t="shared" si="141"/>
        <v>38.567369999999997</v>
      </c>
      <c r="H128" s="296">
        <v>0</v>
      </c>
      <c r="I128" s="237"/>
      <c r="J128" s="237"/>
      <c r="K128" s="297"/>
      <c r="L128" s="297"/>
      <c r="M128" s="237"/>
      <c r="N128" s="237"/>
      <c r="O128" s="297"/>
      <c r="P128" s="297"/>
      <c r="Q128" s="237"/>
      <c r="R128" s="237"/>
      <c r="S128" s="297"/>
      <c r="T128" s="297"/>
      <c r="U128" s="237"/>
      <c r="V128" s="237"/>
      <c r="W128" s="297">
        <f t="shared" ref="W128:W129" si="143">V128-U128</f>
        <v>0</v>
      </c>
      <c r="X128" s="297"/>
      <c r="Y128" s="237"/>
      <c r="Z128" s="237"/>
      <c r="AA128" s="297"/>
      <c r="AB128" s="297"/>
      <c r="AC128" s="237"/>
      <c r="AD128" s="237"/>
      <c r="AE128" s="297"/>
      <c r="AF128" s="297"/>
      <c r="AG128" s="237"/>
      <c r="AH128" s="237"/>
      <c r="AI128" s="297"/>
      <c r="AJ128" s="237"/>
      <c r="AK128" s="237"/>
      <c r="AL128" s="297"/>
      <c r="AM128" s="297"/>
      <c r="AN128" s="237"/>
      <c r="AO128" s="237"/>
      <c r="AP128" s="297"/>
      <c r="AQ128" s="297"/>
      <c r="AR128" s="297"/>
      <c r="AS128" s="297"/>
      <c r="AT128" s="297"/>
      <c r="AU128" s="297"/>
      <c r="AV128" s="237"/>
      <c r="AW128" s="237"/>
      <c r="AX128" s="297"/>
      <c r="AY128" s="297"/>
      <c r="AZ128" s="237"/>
      <c r="BA128" s="237"/>
      <c r="BB128" s="297"/>
      <c r="BC128" s="297"/>
      <c r="BD128" s="237"/>
      <c r="BE128" s="237"/>
      <c r="BF128" s="297"/>
      <c r="BG128" s="297"/>
      <c r="BH128" s="237"/>
      <c r="BI128" s="237"/>
      <c r="BJ128" s="297"/>
      <c r="BK128" s="297"/>
      <c r="BL128" s="237">
        <v>7.6378399999999997</v>
      </c>
      <c r="BM128" s="237">
        <v>38.567369999999997</v>
      </c>
      <c r="BN128" s="297">
        <f>BM128-BL128</f>
        <v>30.929529999999996</v>
      </c>
      <c r="BO128" s="297"/>
      <c r="BP128" s="237"/>
      <c r="BQ128" s="237"/>
      <c r="BR128" s="297">
        <f>BQ128-BP128</f>
        <v>0</v>
      </c>
      <c r="BS128" s="297"/>
      <c r="BT128" s="237"/>
      <c r="BU128" s="237"/>
      <c r="BV128" s="297"/>
      <c r="BW128" s="297"/>
      <c r="BX128" s="237"/>
      <c r="BY128" s="237"/>
      <c r="BZ128" s="297"/>
      <c r="CA128" s="297"/>
      <c r="CB128" s="237"/>
      <c r="CC128" s="237"/>
      <c r="CD128" s="297"/>
      <c r="CE128" s="297"/>
      <c r="CF128" s="237"/>
      <c r="CG128" s="237"/>
      <c r="CH128" s="297"/>
      <c r="CI128" s="297"/>
      <c r="CJ128" s="237"/>
      <c r="CK128" s="237"/>
      <c r="CL128" s="297"/>
      <c r="CM128" s="285"/>
      <c r="CN128" s="298"/>
      <c r="CO128" s="298"/>
      <c r="CP128" s="298"/>
      <c r="CQ128" s="298"/>
      <c r="CR128" s="293"/>
      <c r="CS128" s="293"/>
      <c r="CT128" s="294"/>
      <c r="CU128" s="295"/>
      <c r="CV128" s="234"/>
      <c r="CW128" s="234"/>
      <c r="CX128" s="294"/>
      <c r="CY128" s="295"/>
      <c r="CZ128" s="234"/>
      <c r="DA128" s="234"/>
      <c r="DB128" s="294"/>
      <c r="DC128" s="295"/>
      <c r="DD128" s="298"/>
      <c r="DE128" s="298"/>
      <c r="DF128" s="298"/>
      <c r="DG128" s="298"/>
      <c r="DH128" s="298"/>
      <c r="DI128" s="298"/>
      <c r="DJ128" s="298"/>
      <c r="DK128" s="298"/>
    </row>
    <row r="129" spans="1:115" ht="12.75" hidden="1" customHeight="1">
      <c r="A129" s="253"/>
      <c r="B129" s="289">
        <v>1718002687</v>
      </c>
      <c r="C129" s="253" t="s">
        <v>471</v>
      </c>
      <c r="D129" s="254"/>
      <c r="E129" s="237">
        <f>I129+M129+Q129+U129+Y129+AJ129+AN129+AR129+AV129+BD129+BH129+BX129+CF129+CJ129+CN129+CR129+CV129+CZ129+AZ129+BL129+BT129</f>
        <v>0</v>
      </c>
      <c r="F129" s="237">
        <f t="shared" si="126"/>
        <v>0</v>
      </c>
      <c r="G129" s="296">
        <f t="shared" si="141"/>
        <v>0</v>
      </c>
      <c r="H129" s="296" t="e">
        <f t="shared" ref="H129:H152" si="144">F129/E129</f>
        <v>#DIV/0!</v>
      </c>
      <c r="I129" s="237"/>
      <c r="J129" s="237"/>
      <c r="K129" s="297">
        <f t="shared" si="127"/>
        <v>0</v>
      </c>
      <c r="L129" s="297"/>
      <c r="M129" s="237"/>
      <c r="N129" s="237"/>
      <c r="O129" s="297">
        <f t="shared" si="121"/>
        <v>0</v>
      </c>
      <c r="P129" s="297"/>
      <c r="Q129" s="237"/>
      <c r="R129" s="237"/>
      <c r="S129" s="297">
        <f t="shared" si="122"/>
        <v>0</v>
      </c>
      <c r="T129" s="297"/>
      <c r="U129" s="237"/>
      <c r="V129" s="237"/>
      <c r="W129" s="297">
        <f t="shared" si="143"/>
        <v>0</v>
      </c>
      <c r="X129" s="297"/>
      <c r="Y129" s="237">
        <f t="shared" si="119"/>
        <v>0</v>
      </c>
      <c r="Z129" s="237">
        <f t="shared" si="119"/>
        <v>0</v>
      </c>
      <c r="AA129" s="297">
        <f t="shared" si="128"/>
        <v>0</v>
      </c>
      <c r="AB129" s="297"/>
      <c r="AC129" s="237"/>
      <c r="AD129" s="237"/>
      <c r="AE129" s="297">
        <f t="shared" si="129"/>
        <v>0</v>
      </c>
      <c r="AF129" s="297" t="e">
        <f>AD129/AC129</f>
        <v>#DIV/0!</v>
      </c>
      <c r="AG129" s="237"/>
      <c r="AH129" s="237"/>
      <c r="AI129" s="297"/>
      <c r="AJ129" s="237"/>
      <c r="AK129" s="237"/>
      <c r="AL129" s="297">
        <f t="shared" si="130"/>
        <v>0</v>
      </c>
      <c r="AM129" s="297"/>
      <c r="AN129" s="237"/>
      <c r="AO129" s="237"/>
      <c r="AP129" s="297">
        <f t="shared" si="124"/>
        <v>0</v>
      </c>
      <c r="AQ129" s="297"/>
      <c r="AR129" s="297"/>
      <c r="AS129" s="297"/>
      <c r="AT129" s="297"/>
      <c r="AU129" s="297"/>
      <c r="AV129" s="237"/>
      <c r="AW129" s="237"/>
      <c r="AX129" s="297">
        <f t="shared" si="131"/>
        <v>0</v>
      </c>
      <c r="AY129" s="297"/>
      <c r="AZ129" s="237"/>
      <c r="BA129" s="237"/>
      <c r="BB129" s="297">
        <v>0</v>
      </c>
      <c r="BC129" s="297"/>
      <c r="BD129" s="237"/>
      <c r="BE129" s="237"/>
      <c r="BF129" s="297">
        <f t="shared" si="132"/>
        <v>0</v>
      </c>
      <c r="BG129" s="297"/>
      <c r="BH129" s="237"/>
      <c r="BI129" s="237"/>
      <c r="BJ129" s="297">
        <f t="shared" si="133"/>
        <v>0</v>
      </c>
      <c r="BK129" s="297"/>
      <c r="BL129" s="237"/>
      <c r="BM129" s="237"/>
      <c r="BN129" s="297">
        <f t="shared" si="134"/>
        <v>0</v>
      </c>
      <c r="BO129" s="297"/>
      <c r="BP129" s="237"/>
      <c r="BQ129" s="237"/>
      <c r="BR129" s="297">
        <f t="shared" si="135"/>
        <v>0</v>
      </c>
      <c r="BS129" s="297"/>
      <c r="BT129" s="237"/>
      <c r="BU129" s="237"/>
      <c r="BV129" s="297">
        <f t="shared" si="136"/>
        <v>0</v>
      </c>
      <c r="BW129" s="297" t="e">
        <f t="shared" si="142"/>
        <v>#DIV/0!</v>
      </c>
      <c r="BX129" s="237"/>
      <c r="BY129" s="237"/>
      <c r="BZ129" s="297">
        <f t="shared" si="137"/>
        <v>0</v>
      </c>
      <c r="CA129" s="297"/>
      <c r="CB129" s="237"/>
      <c r="CC129" s="237"/>
      <c r="CD129" s="297">
        <f t="shared" si="138"/>
        <v>0</v>
      </c>
      <c r="CE129" s="297"/>
      <c r="CF129" s="237"/>
      <c r="CG129" s="237"/>
      <c r="CH129" s="297">
        <f t="shared" si="125"/>
        <v>0</v>
      </c>
      <c r="CI129" s="297"/>
      <c r="CJ129" s="237"/>
      <c r="CK129" s="237"/>
      <c r="CL129" s="297">
        <f t="shared" si="139"/>
        <v>0</v>
      </c>
      <c r="CM129" s="285"/>
      <c r="CN129" s="298"/>
      <c r="CO129" s="298"/>
      <c r="CP129" s="298">
        <v>0</v>
      </c>
      <c r="CQ129" s="298"/>
      <c r="CR129" s="293"/>
      <c r="CS129" s="293"/>
      <c r="CT129" s="294"/>
      <c r="CU129" s="295"/>
      <c r="CV129" s="234"/>
      <c r="CW129" s="234"/>
      <c r="CX129" s="294"/>
      <c r="CY129" s="295"/>
      <c r="CZ129" s="234"/>
      <c r="DA129" s="234"/>
      <c r="DB129" s="294">
        <f t="shared" si="140"/>
        <v>0</v>
      </c>
      <c r="DC129" s="295"/>
      <c r="DD129" s="298"/>
      <c r="DE129" s="298"/>
      <c r="DF129" s="298">
        <v>0</v>
      </c>
      <c r="DG129" s="298"/>
      <c r="DH129" s="298"/>
      <c r="DI129" s="298"/>
      <c r="DJ129" s="298">
        <v>0</v>
      </c>
      <c r="DK129" s="298"/>
    </row>
    <row r="130" spans="1:115" ht="12.75" hidden="1" customHeight="1">
      <c r="A130" s="253"/>
      <c r="B130" s="289"/>
      <c r="C130" s="253" t="s">
        <v>374</v>
      </c>
      <c r="D130" s="254"/>
      <c r="E130" s="237">
        <f>I130+M130+Q130+U130+Y130+AJ130+AN130+AR130+AV130+BD130+BH130+BX130+CF130+CJ130+CN130+CR130+CV130+CZ130+AZ130+BL130+BT130</f>
        <v>0</v>
      </c>
      <c r="F130" s="237">
        <f t="shared" si="126"/>
        <v>0</v>
      </c>
      <c r="G130" s="296">
        <f t="shared" si="141"/>
        <v>0</v>
      </c>
      <c r="H130" s="296" t="e">
        <f t="shared" si="144"/>
        <v>#DIV/0!</v>
      </c>
      <c r="I130" s="237"/>
      <c r="J130" s="237"/>
      <c r="K130" s="297">
        <f t="shared" si="127"/>
        <v>0</v>
      </c>
      <c r="L130" s="297"/>
      <c r="M130" s="237"/>
      <c r="N130" s="237"/>
      <c r="O130" s="297">
        <f t="shared" si="121"/>
        <v>0</v>
      </c>
      <c r="P130" s="297"/>
      <c r="Q130" s="237"/>
      <c r="R130" s="237"/>
      <c r="S130" s="297">
        <f t="shared" si="122"/>
        <v>0</v>
      </c>
      <c r="T130" s="297"/>
      <c r="U130" s="237"/>
      <c r="V130" s="237"/>
      <c r="W130" s="297">
        <f t="shared" si="123"/>
        <v>0</v>
      </c>
      <c r="X130" s="297"/>
      <c r="Y130" s="237">
        <f t="shared" si="119"/>
        <v>0</v>
      </c>
      <c r="Z130" s="237">
        <f t="shared" si="119"/>
        <v>0</v>
      </c>
      <c r="AA130" s="297">
        <f t="shared" si="128"/>
        <v>0</v>
      </c>
      <c r="AB130" s="297"/>
      <c r="AC130" s="237"/>
      <c r="AD130" s="237"/>
      <c r="AE130" s="297">
        <f t="shared" si="129"/>
        <v>0</v>
      </c>
      <c r="AF130" s="297"/>
      <c r="AG130" s="237"/>
      <c r="AH130" s="237"/>
      <c r="AI130" s="297"/>
      <c r="AJ130" s="237"/>
      <c r="AK130" s="237"/>
      <c r="AL130" s="297">
        <f t="shared" si="130"/>
        <v>0</v>
      </c>
      <c r="AM130" s="297"/>
      <c r="AN130" s="237"/>
      <c r="AO130" s="237"/>
      <c r="AP130" s="297">
        <f t="shared" si="124"/>
        <v>0</v>
      </c>
      <c r="AQ130" s="297"/>
      <c r="AR130" s="297"/>
      <c r="AS130" s="297"/>
      <c r="AT130" s="297">
        <f>AS130-AR130</f>
        <v>0</v>
      </c>
      <c r="AU130" s="297"/>
      <c r="AV130" s="237"/>
      <c r="AW130" s="237"/>
      <c r="AX130" s="297">
        <f t="shared" si="131"/>
        <v>0</v>
      </c>
      <c r="AY130" s="297"/>
      <c r="AZ130" s="237"/>
      <c r="BA130" s="237"/>
      <c r="BB130" s="297">
        <v>0</v>
      </c>
      <c r="BC130" s="297"/>
      <c r="BD130" s="237"/>
      <c r="BE130" s="237"/>
      <c r="BF130" s="297">
        <f t="shared" si="132"/>
        <v>0</v>
      </c>
      <c r="BG130" s="297"/>
      <c r="BH130" s="237"/>
      <c r="BI130" s="237"/>
      <c r="BJ130" s="297">
        <f t="shared" si="133"/>
        <v>0</v>
      </c>
      <c r="BK130" s="297"/>
      <c r="BL130" s="237"/>
      <c r="BM130" s="237"/>
      <c r="BN130" s="297">
        <f t="shared" si="134"/>
        <v>0</v>
      </c>
      <c r="BO130" s="297"/>
      <c r="BP130" s="237"/>
      <c r="BQ130" s="237"/>
      <c r="BR130" s="297">
        <f t="shared" si="135"/>
        <v>0</v>
      </c>
      <c r="BS130" s="297"/>
      <c r="BT130" s="237"/>
      <c r="BU130" s="237"/>
      <c r="BV130" s="297">
        <f t="shared" si="136"/>
        <v>0</v>
      </c>
      <c r="BW130" s="297" t="e">
        <f t="shared" si="142"/>
        <v>#DIV/0!</v>
      </c>
      <c r="BX130" s="237"/>
      <c r="BY130" s="237"/>
      <c r="BZ130" s="297">
        <f t="shared" si="137"/>
        <v>0</v>
      </c>
      <c r="CA130" s="297"/>
      <c r="CB130" s="237"/>
      <c r="CC130" s="237"/>
      <c r="CD130" s="297">
        <f t="shared" si="138"/>
        <v>0</v>
      </c>
      <c r="CE130" s="297"/>
      <c r="CF130" s="237"/>
      <c r="CG130" s="237"/>
      <c r="CH130" s="297">
        <f t="shared" si="125"/>
        <v>0</v>
      </c>
      <c r="CI130" s="297"/>
      <c r="CJ130" s="237"/>
      <c r="CK130" s="237"/>
      <c r="CL130" s="297">
        <f t="shared" si="139"/>
        <v>0</v>
      </c>
      <c r="CM130" s="285"/>
      <c r="CN130" s="298"/>
      <c r="CO130" s="298"/>
      <c r="CP130" s="298">
        <v>0</v>
      </c>
      <c r="CQ130" s="298"/>
      <c r="CR130" s="293"/>
      <c r="CS130" s="293"/>
      <c r="CT130" s="294">
        <f>CS130-CR130</f>
        <v>0</v>
      </c>
      <c r="CU130" s="295"/>
      <c r="CV130" s="234"/>
      <c r="CW130" s="234"/>
      <c r="CX130" s="294"/>
      <c r="CY130" s="295"/>
      <c r="CZ130" s="234"/>
      <c r="DA130" s="234"/>
      <c r="DB130" s="294">
        <f t="shared" si="140"/>
        <v>0</v>
      </c>
      <c r="DC130" s="295"/>
      <c r="DD130" s="298"/>
      <c r="DE130" s="298"/>
      <c r="DF130" s="298">
        <v>0</v>
      </c>
      <c r="DG130" s="298"/>
      <c r="DH130" s="298"/>
      <c r="DI130" s="298"/>
      <c r="DJ130" s="298">
        <v>0</v>
      </c>
      <c r="DK130" s="298"/>
    </row>
    <row r="131" spans="1:115" ht="13.5" hidden="1" customHeight="1">
      <c r="A131" s="253"/>
      <c r="B131" s="289">
        <v>7704412966</v>
      </c>
      <c r="C131" s="253" t="s">
        <v>483</v>
      </c>
      <c r="D131" s="254"/>
      <c r="E131" s="237">
        <v>0</v>
      </c>
      <c r="F131" s="237">
        <f t="shared" si="126"/>
        <v>0</v>
      </c>
      <c r="G131" s="296">
        <f t="shared" si="141"/>
        <v>0</v>
      </c>
      <c r="H131" s="296" t="e">
        <f t="shared" si="144"/>
        <v>#DIV/0!</v>
      </c>
      <c r="I131" s="237"/>
      <c r="J131" s="237"/>
      <c r="K131" s="297">
        <f t="shared" si="127"/>
        <v>0</v>
      </c>
      <c r="L131" s="297"/>
      <c r="M131" s="237"/>
      <c r="N131" s="237"/>
      <c r="O131" s="297">
        <f t="shared" si="121"/>
        <v>0</v>
      </c>
      <c r="P131" s="297"/>
      <c r="Q131" s="237"/>
      <c r="R131" s="237"/>
      <c r="S131" s="297">
        <f t="shared" si="122"/>
        <v>0</v>
      </c>
      <c r="T131" s="297"/>
      <c r="U131" s="237"/>
      <c r="V131" s="237"/>
      <c r="W131" s="297">
        <f t="shared" si="123"/>
        <v>0</v>
      </c>
      <c r="X131" s="297"/>
      <c r="Y131" s="237"/>
      <c r="Z131" s="237"/>
      <c r="AA131" s="297"/>
      <c r="AB131" s="297"/>
      <c r="AC131" s="237"/>
      <c r="AD131" s="237"/>
      <c r="AE131" s="297"/>
      <c r="AF131" s="297"/>
      <c r="AG131" s="237"/>
      <c r="AH131" s="237"/>
      <c r="AI131" s="297"/>
      <c r="AJ131" s="237"/>
      <c r="AK131" s="237"/>
      <c r="AL131" s="297">
        <f t="shared" si="130"/>
        <v>0</v>
      </c>
      <c r="AM131" s="297"/>
      <c r="AN131" s="237"/>
      <c r="AO131" s="237"/>
      <c r="AP131" s="297">
        <f t="shared" si="124"/>
        <v>0</v>
      </c>
      <c r="AQ131" s="297"/>
      <c r="AR131" s="297"/>
      <c r="AS131" s="297"/>
      <c r="AT131" s="297"/>
      <c r="AU131" s="297"/>
      <c r="AV131" s="237"/>
      <c r="AW131" s="237"/>
      <c r="AX131" s="297">
        <f t="shared" si="131"/>
        <v>0</v>
      </c>
      <c r="AY131" s="297"/>
      <c r="AZ131" s="237"/>
      <c r="BA131" s="237"/>
      <c r="BB131" s="297"/>
      <c r="BC131" s="297"/>
      <c r="BD131" s="237"/>
      <c r="BE131" s="237"/>
      <c r="BF131" s="297"/>
      <c r="BG131" s="297"/>
      <c r="BH131" s="237"/>
      <c r="BI131" s="237"/>
      <c r="BJ131" s="297"/>
      <c r="BK131" s="297"/>
      <c r="BL131" s="237"/>
      <c r="BM131" s="237"/>
      <c r="BN131" s="297">
        <f t="shared" si="134"/>
        <v>0</v>
      </c>
      <c r="BO131" s="297"/>
      <c r="BP131" s="237"/>
      <c r="BQ131" s="237"/>
      <c r="BR131" s="297">
        <f t="shared" si="135"/>
        <v>0</v>
      </c>
      <c r="BS131" s="297"/>
      <c r="BT131" s="237"/>
      <c r="BU131" s="237"/>
      <c r="BV131" s="297"/>
      <c r="BW131" s="297"/>
      <c r="BX131" s="237"/>
      <c r="BY131" s="237"/>
      <c r="BZ131" s="297"/>
      <c r="CA131" s="297"/>
      <c r="CB131" s="237"/>
      <c r="CC131" s="237"/>
      <c r="CD131" s="297"/>
      <c r="CE131" s="297"/>
      <c r="CF131" s="237"/>
      <c r="CG131" s="237"/>
      <c r="CH131" s="297">
        <f t="shared" si="125"/>
        <v>0</v>
      </c>
      <c r="CI131" s="297"/>
      <c r="CJ131" s="237"/>
      <c r="CK131" s="237"/>
      <c r="CL131" s="297">
        <f t="shared" si="139"/>
        <v>0</v>
      </c>
      <c r="CM131" s="285"/>
      <c r="CN131" s="298"/>
      <c r="CO131" s="298"/>
      <c r="CP131" s="298">
        <v>0</v>
      </c>
      <c r="CQ131" s="298"/>
      <c r="CR131" s="293"/>
      <c r="CS131" s="293"/>
      <c r="CT131" s="294"/>
      <c r="CU131" s="295"/>
      <c r="CV131" s="234"/>
      <c r="CW131" s="234"/>
      <c r="CX131" s="294"/>
      <c r="CY131" s="295"/>
      <c r="CZ131" s="234"/>
      <c r="DA131" s="234"/>
      <c r="DB131" s="294"/>
      <c r="DC131" s="295"/>
      <c r="DD131" s="298"/>
      <c r="DE131" s="298"/>
      <c r="DF131" s="298">
        <v>0</v>
      </c>
      <c r="DG131" s="298"/>
      <c r="DH131" s="298"/>
      <c r="DI131" s="298"/>
      <c r="DJ131" s="298">
        <v>0</v>
      </c>
      <c r="DK131" s="298"/>
    </row>
    <row r="132" spans="1:115" ht="12.75" customHeight="1">
      <c r="A132" s="253"/>
      <c r="B132" s="307" t="s">
        <v>512</v>
      </c>
      <c r="C132" s="253" t="s">
        <v>513</v>
      </c>
      <c r="D132" s="254"/>
      <c r="E132" s="237">
        <f>I132+M132+Q132+U132+Y132+AJ132+AN132+AR132+AV132+BD132+BH132+BX132+CF132+CJ132+CN132+CR132+CV132+CZ132+AZ132+BL132+BT132</f>
        <v>0</v>
      </c>
      <c r="F132" s="237">
        <f t="shared" si="126"/>
        <v>29.103110000000001</v>
      </c>
      <c r="G132" s="295">
        <f t="shared" si="141"/>
        <v>29.103110000000001</v>
      </c>
      <c r="H132" s="296">
        <v>0</v>
      </c>
      <c r="I132" s="237"/>
      <c r="J132" s="237"/>
      <c r="K132" s="297">
        <f t="shared" si="127"/>
        <v>0</v>
      </c>
      <c r="L132" s="297"/>
      <c r="M132" s="237"/>
      <c r="N132" s="237"/>
      <c r="O132" s="297">
        <f t="shared" si="121"/>
        <v>0</v>
      </c>
      <c r="P132" s="297"/>
      <c r="Q132" s="237"/>
      <c r="R132" s="237"/>
      <c r="S132" s="297">
        <f t="shared" si="122"/>
        <v>0</v>
      </c>
      <c r="T132" s="297"/>
      <c r="U132" s="237"/>
      <c r="V132" s="237"/>
      <c r="W132" s="297">
        <f t="shared" si="123"/>
        <v>0</v>
      </c>
      <c r="X132" s="297"/>
      <c r="Y132" s="237">
        <f t="shared" si="119"/>
        <v>0</v>
      </c>
      <c r="Z132" s="237">
        <f t="shared" si="119"/>
        <v>0</v>
      </c>
      <c r="AA132" s="297">
        <f t="shared" si="128"/>
        <v>0</v>
      </c>
      <c r="AB132" s="297"/>
      <c r="AC132" s="237"/>
      <c r="AD132" s="237"/>
      <c r="AE132" s="297">
        <f t="shared" si="129"/>
        <v>0</v>
      </c>
      <c r="AF132" s="297"/>
      <c r="AG132" s="237"/>
      <c r="AH132" s="237"/>
      <c r="AI132" s="297"/>
      <c r="AJ132" s="237"/>
      <c r="AK132" s="237"/>
      <c r="AL132" s="297">
        <f t="shared" si="130"/>
        <v>0</v>
      </c>
      <c r="AM132" s="297"/>
      <c r="AN132" s="237"/>
      <c r="AO132" s="237"/>
      <c r="AP132" s="297">
        <f t="shared" si="124"/>
        <v>0</v>
      </c>
      <c r="AQ132" s="297"/>
      <c r="AR132" s="297"/>
      <c r="AS132" s="297"/>
      <c r="AT132" s="297">
        <f>AS132-AR132</f>
        <v>0</v>
      </c>
      <c r="AU132" s="297"/>
      <c r="AV132" s="237"/>
      <c r="AW132" s="237"/>
      <c r="AX132" s="297">
        <f t="shared" si="131"/>
        <v>0</v>
      </c>
      <c r="AY132" s="297"/>
      <c r="AZ132" s="237"/>
      <c r="BA132" s="237"/>
      <c r="BB132" s="297">
        <v>0</v>
      </c>
      <c r="BC132" s="297"/>
      <c r="BD132" s="237"/>
      <c r="BE132" s="237"/>
      <c r="BF132" s="297">
        <f t="shared" si="132"/>
        <v>0</v>
      </c>
      <c r="BG132" s="297"/>
      <c r="BH132" s="237"/>
      <c r="BI132" s="237"/>
      <c r="BJ132" s="297">
        <f t="shared" si="133"/>
        <v>0</v>
      </c>
      <c r="BK132" s="297"/>
      <c r="BL132" s="237"/>
      <c r="BM132" s="237"/>
      <c r="BN132" s="297">
        <f t="shared" si="134"/>
        <v>0</v>
      </c>
      <c r="BO132" s="297"/>
      <c r="BP132" s="237"/>
      <c r="BQ132" s="237"/>
      <c r="BR132" s="297">
        <f t="shared" si="135"/>
        <v>0</v>
      </c>
      <c r="BS132" s="297"/>
      <c r="BT132" s="237"/>
      <c r="BU132" s="237"/>
      <c r="BV132" s="297">
        <f t="shared" si="136"/>
        <v>0</v>
      </c>
      <c r="BW132" s="297" t="e">
        <f t="shared" si="142"/>
        <v>#DIV/0!</v>
      </c>
      <c r="BX132" s="237"/>
      <c r="BY132" s="237"/>
      <c r="BZ132" s="297">
        <f t="shared" si="137"/>
        <v>0</v>
      </c>
      <c r="CA132" s="297"/>
      <c r="CB132" s="237"/>
      <c r="CC132" s="237"/>
      <c r="CD132" s="297">
        <f t="shared" si="138"/>
        <v>0</v>
      </c>
      <c r="CE132" s="297"/>
      <c r="CF132" s="237"/>
      <c r="CG132" s="237"/>
      <c r="CH132" s="297">
        <f t="shared" si="125"/>
        <v>0</v>
      </c>
      <c r="CI132" s="297"/>
      <c r="CJ132" s="237"/>
      <c r="CK132" s="237"/>
      <c r="CL132" s="297">
        <f t="shared" si="139"/>
        <v>0</v>
      </c>
      <c r="CM132" s="285"/>
      <c r="CN132" s="298"/>
      <c r="CO132" s="298"/>
      <c r="CP132" s="298">
        <v>0</v>
      </c>
      <c r="CQ132" s="298"/>
      <c r="CR132" s="293"/>
      <c r="CS132" s="293"/>
      <c r="CT132" s="294">
        <f>CS132-CR132</f>
        <v>0</v>
      </c>
      <c r="CU132" s="295"/>
      <c r="CV132" s="234"/>
      <c r="CW132" s="234"/>
      <c r="CX132" s="294"/>
      <c r="CY132" s="295"/>
      <c r="CZ132" s="234"/>
      <c r="DA132" s="234"/>
      <c r="DB132" s="294">
        <f t="shared" si="140"/>
        <v>0</v>
      </c>
      <c r="DC132" s="295"/>
      <c r="DD132" s="298"/>
      <c r="DE132" s="298"/>
      <c r="DF132" s="298">
        <v>0</v>
      </c>
      <c r="DG132" s="298"/>
      <c r="DH132" s="298">
        <v>290.7543</v>
      </c>
      <c r="DI132" s="298">
        <v>29.103110000000001</v>
      </c>
      <c r="DJ132" s="298">
        <f>DI132-DH132</f>
        <v>-261.65118999999999</v>
      </c>
      <c r="DK132" s="298"/>
    </row>
    <row r="133" spans="1:115" ht="12.75" hidden="1" customHeight="1">
      <c r="A133" s="253"/>
      <c r="B133" s="289">
        <v>1718002609</v>
      </c>
      <c r="C133" s="253" t="s">
        <v>510</v>
      </c>
      <c r="D133" s="254"/>
      <c r="E133" s="237"/>
      <c r="F133" s="237">
        <f t="shared" si="126"/>
        <v>0</v>
      </c>
      <c r="G133" s="295"/>
      <c r="H133" s="296" t="e">
        <f t="shared" si="144"/>
        <v>#DIV/0!</v>
      </c>
      <c r="I133" s="237"/>
      <c r="J133" s="237"/>
      <c r="K133" s="297"/>
      <c r="L133" s="297"/>
      <c r="M133" s="237"/>
      <c r="N133" s="237"/>
      <c r="O133" s="297"/>
      <c r="P133" s="297"/>
      <c r="Q133" s="237"/>
      <c r="R133" s="237"/>
      <c r="S133" s="297"/>
      <c r="T133" s="297"/>
      <c r="U133" s="237"/>
      <c r="V133" s="237"/>
      <c r="W133" s="297"/>
      <c r="X133" s="297"/>
      <c r="Y133" s="237"/>
      <c r="Z133" s="237"/>
      <c r="AA133" s="297"/>
      <c r="AB133" s="297"/>
      <c r="AC133" s="237"/>
      <c r="AD133" s="237"/>
      <c r="AE133" s="297"/>
      <c r="AF133" s="297"/>
      <c r="AG133" s="237"/>
      <c r="AH133" s="237"/>
      <c r="AI133" s="297"/>
      <c r="AJ133" s="237"/>
      <c r="AK133" s="237"/>
      <c r="AL133" s="297"/>
      <c r="AM133" s="297"/>
      <c r="AN133" s="237"/>
      <c r="AO133" s="237"/>
      <c r="AP133" s="297"/>
      <c r="AQ133" s="297"/>
      <c r="AR133" s="297"/>
      <c r="AS133" s="297"/>
      <c r="AT133" s="297"/>
      <c r="AU133" s="297"/>
      <c r="AV133" s="237"/>
      <c r="AW133" s="237"/>
      <c r="AX133" s="297"/>
      <c r="AY133" s="297"/>
      <c r="AZ133" s="237"/>
      <c r="BA133" s="237"/>
      <c r="BB133" s="297"/>
      <c r="BC133" s="297"/>
      <c r="BD133" s="237"/>
      <c r="BE133" s="237"/>
      <c r="BF133" s="297"/>
      <c r="BG133" s="297"/>
      <c r="BH133" s="237"/>
      <c r="BI133" s="237"/>
      <c r="BJ133" s="297"/>
      <c r="BK133" s="297"/>
      <c r="BL133" s="237"/>
      <c r="BM133" s="237"/>
      <c r="BN133" s="297"/>
      <c r="BO133" s="297"/>
      <c r="BP133" s="237"/>
      <c r="BQ133" s="237"/>
      <c r="BR133" s="297"/>
      <c r="BS133" s="297"/>
      <c r="BT133" s="237"/>
      <c r="BU133" s="237"/>
      <c r="BV133" s="297"/>
      <c r="BW133" s="297"/>
      <c r="BX133" s="237"/>
      <c r="BY133" s="237"/>
      <c r="BZ133" s="297"/>
      <c r="CA133" s="297"/>
      <c r="CB133" s="237"/>
      <c r="CC133" s="237"/>
      <c r="CD133" s="297"/>
      <c r="CE133" s="297"/>
      <c r="CF133" s="237"/>
      <c r="CG133" s="237"/>
      <c r="CH133" s="297"/>
      <c r="CI133" s="297"/>
      <c r="CJ133" s="237"/>
      <c r="CK133" s="237"/>
      <c r="CL133" s="297"/>
      <c r="CM133" s="285"/>
      <c r="CN133" s="298"/>
      <c r="CO133" s="298"/>
      <c r="CP133" s="298"/>
      <c r="CQ133" s="298"/>
      <c r="CR133" s="293"/>
      <c r="CS133" s="293"/>
      <c r="CT133" s="294"/>
      <c r="CU133" s="295"/>
      <c r="CV133" s="234"/>
      <c r="CW133" s="234"/>
      <c r="CX133" s="294"/>
      <c r="CY133" s="295"/>
      <c r="CZ133" s="234"/>
      <c r="DA133" s="234"/>
      <c r="DB133" s="294"/>
      <c r="DC133" s="295"/>
      <c r="DD133" s="298"/>
      <c r="DE133" s="298"/>
      <c r="DF133" s="298"/>
      <c r="DG133" s="298"/>
      <c r="DH133" s="298"/>
      <c r="DI133" s="298"/>
      <c r="DJ133" s="298"/>
      <c r="DK133" s="298"/>
    </row>
    <row r="134" spans="1:115" ht="12.75" hidden="1" customHeight="1">
      <c r="A134" s="253"/>
      <c r="B134" s="289"/>
      <c r="C134" s="253" t="s">
        <v>456</v>
      </c>
      <c r="D134" s="254"/>
      <c r="E134" s="237">
        <f>I134+M134+Q134+U134+Y134+AJ134+AN134+AR134+AV134+BD134+BH134+BX134+CF134+CJ134+CN134+CR134+CV134+CZ134+AZ134+BL134+BT134</f>
        <v>0</v>
      </c>
      <c r="F134" s="237">
        <f t="shared" si="126"/>
        <v>0</v>
      </c>
      <c r="G134" s="295">
        <f t="shared" si="141"/>
        <v>0</v>
      </c>
      <c r="H134" s="296" t="e">
        <f t="shared" si="144"/>
        <v>#DIV/0!</v>
      </c>
      <c r="I134" s="237"/>
      <c r="J134" s="237"/>
      <c r="K134" s="297">
        <f t="shared" si="127"/>
        <v>0</v>
      </c>
      <c r="L134" s="297"/>
      <c r="M134" s="237"/>
      <c r="N134" s="237"/>
      <c r="O134" s="297">
        <f t="shared" si="121"/>
        <v>0</v>
      </c>
      <c r="P134" s="297"/>
      <c r="Q134" s="237"/>
      <c r="R134" s="237"/>
      <c r="S134" s="297">
        <f t="shared" si="122"/>
        <v>0</v>
      </c>
      <c r="T134" s="297"/>
      <c r="U134" s="237"/>
      <c r="V134" s="237"/>
      <c r="W134" s="297">
        <f t="shared" si="123"/>
        <v>0</v>
      </c>
      <c r="X134" s="297"/>
      <c r="Y134" s="237">
        <f t="shared" si="119"/>
        <v>0</v>
      </c>
      <c r="Z134" s="237">
        <f t="shared" si="119"/>
        <v>0</v>
      </c>
      <c r="AA134" s="297">
        <f t="shared" si="128"/>
        <v>0</v>
      </c>
      <c r="AB134" s="297"/>
      <c r="AC134" s="237"/>
      <c r="AD134" s="237"/>
      <c r="AE134" s="297">
        <f t="shared" si="129"/>
        <v>0</v>
      </c>
      <c r="AF134" s="297"/>
      <c r="AG134" s="237"/>
      <c r="AH134" s="237"/>
      <c r="AI134" s="297"/>
      <c r="AJ134" s="237"/>
      <c r="AK134" s="237"/>
      <c r="AL134" s="297">
        <f t="shared" si="130"/>
        <v>0</v>
      </c>
      <c r="AM134" s="297"/>
      <c r="AN134" s="237"/>
      <c r="AO134" s="237"/>
      <c r="AP134" s="297">
        <f t="shared" si="124"/>
        <v>0</v>
      </c>
      <c r="AQ134" s="297"/>
      <c r="AR134" s="297"/>
      <c r="AS134" s="297"/>
      <c r="AT134" s="297"/>
      <c r="AU134" s="297"/>
      <c r="AV134" s="237"/>
      <c r="AW134" s="237"/>
      <c r="AX134" s="297">
        <f t="shared" si="131"/>
        <v>0</v>
      </c>
      <c r="AY134" s="297"/>
      <c r="AZ134" s="237"/>
      <c r="BA134" s="237"/>
      <c r="BB134" s="297">
        <v>0</v>
      </c>
      <c r="BC134" s="297"/>
      <c r="BD134" s="237"/>
      <c r="BE134" s="237"/>
      <c r="BF134" s="297">
        <f t="shared" si="132"/>
        <v>0</v>
      </c>
      <c r="BG134" s="297"/>
      <c r="BH134" s="237"/>
      <c r="BI134" s="237"/>
      <c r="BJ134" s="297">
        <f t="shared" si="133"/>
        <v>0</v>
      </c>
      <c r="BK134" s="297"/>
      <c r="BL134" s="237"/>
      <c r="BM134" s="237"/>
      <c r="BN134" s="297">
        <f t="shared" si="134"/>
        <v>0</v>
      </c>
      <c r="BO134" s="297"/>
      <c r="BP134" s="237"/>
      <c r="BQ134" s="237"/>
      <c r="BR134" s="297">
        <f t="shared" si="135"/>
        <v>0</v>
      </c>
      <c r="BS134" s="297"/>
      <c r="BT134" s="237"/>
      <c r="BU134" s="237"/>
      <c r="BV134" s="297">
        <f t="shared" si="136"/>
        <v>0</v>
      </c>
      <c r="BW134" s="297" t="e">
        <f t="shared" si="142"/>
        <v>#DIV/0!</v>
      </c>
      <c r="BX134" s="237"/>
      <c r="BY134" s="237"/>
      <c r="BZ134" s="297">
        <f t="shared" si="137"/>
        <v>0</v>
      </c>
      <c r="CA134" s="297"/>
      <c r="CB134" s="237"/>
      <c r="CC134" s="237"/>
      <c r="CD134" s="297">
        <f t="shared" si="138"/>
        <v>0</v>
      </c>
      <c r="CE134" s="297"/>
      <c r="CF134" s="237"/>
      <c r="CG134" s="237"/>
      <c r="CH134" s="297">
        <f t="shared" si="125"/>
        <v>0</v>
      </c>
      <c r="CI134" s="297"/>
      <c r="CJ134" s="237"/>
      <c r="CK134" s="237"/>
      <c r="CL134" s="297">
        <f t="shared" si="139"/>
        <v>0</v>
      </c>
      <c r="CM134" s="285"/>
      <c r="CN134" s="298"/>
      <c r="CO134" s="298"/>
      <c r="CP134" s="298">
        <v>0</v>
      </c>
      <c r="CQ134" s="298"/>
      <c r="CR134" s="293"/>
      <c r="CS134" s="293"/>
      <c r="CT134" s="294">
        <f>CS134-CR134</f>
        <v>0</v>
      </c>
      <c r="CU134" s="295"/>
      <c r="CV134" s="234"/>
      <c r="CW134" s="234"/>
      <c r="CX134" s="294"/>
      <c r="CY134" s="295"/>
      <c r="CZ134" s="234"/>
      <c r="DA134" s="234"/>
      <c r="DB134" s="294">
        <f t="shared" si="140"/>
        <v>0</v>
      </c>
      <c r="DC134" s="295"/>
      <c r="DD134" s="298"/>
      <c r="DE134" s="298"/>
      <c r="DF134" s="298">
        <v>0</v>
      </c>
      <c r="DG134" s="298"/>
      <c r="DH134" s="298"/>
      <c r="DI134" s="298"/>
      <c r="DJ134" s="298">
        <v>0</v>
      </c>
      <c r="DK134" s="298"/>
    </row>
    <row r="135" spans="1:115" ht="16.5" hidden="1" customHeight="1">
      <c r="A135" s="253"/>
      <c r="B135" s="289"/>
      <c r="C135" s="253" t="s">
        <v>255</v>
      </c>
      <c r="D135" s="254"/>
      <c r="E135" s="237">
        <v>0</v>
      </c>
      <c r="F135" s="237">
        <f t="shared" si="126"/>
        <v>0</v>
      </c>
      <c r="G135" s="295">
        <f t="shared" si="141"/>
        <v>0</v>
      </c>
      <c r="H135" s="296" t="e">
        <f t="shared" si="144"/>
        <v>#DIV/0!</v>
      </c>
      <c r="I135" s="237"/>
      <c r="J135" s="237"/>
      <c r="K135" s="297">
        <f t="shared" si="127"/>
        <v>0</v>
      </c>
      <c r="L135" s="297"/>
      <c r="M135" s="237"/>
      <c r="N135" s="237"/>
      <c r="O135" s="297">
        <f t="shared" si="121"/>
        <v>0</v>
      </c>
      <c r="P135" s="297"/>
      <c r="Q135" s="237"/>
      <c r="R135" s="237"/>
      <c r="S135" s="297">
        <f t="shared" si="122"/>
        <v>0</v>
      </c>
      <c r="T135" s="297"/>
      <c r="U135" s="237"/>
      <c r="V135" s="237"/>
      <c r="W135" s="297">
        <f t="shared" si="123"/>
        <v>0</v>
      </c>
      <c r="X135" s="297"/>
      <c r="Y135" s="237">
        <f t="shared" si="119"/>
        <v>0</v>
      </c>
      <c r="Z135" s="237">
        <f t="shared" si="119"/>
        <v>0</v>
      </c>
      <c r="AA135" s="297">
        <f t="shared" si="128"/>
        <v>0</v>
      </c>
      <c r="AB135" s="297"/>
      <c r="AC135" s="237"/>
      <c r="AD135" s="237"/>
      <c r="AE135" s="297">
        <f t="shared" si="129"/>
        <v>0</v>
      </c>
      <c r="AF135" s="297"/>
      <c r="AG135" s="237"/>
      <c r="AH135" s="237"/>
      <c r="AI135" s="297"/>
      <c r="AJ135" s="237"/>
      <c r="AK135" s="237"/>
      <c r="AL135" s="297">
        <f t="shared" si="130"/>
        <v>0</v>
      </c>
      <c r="AM135" s="297"/>
      <c r="AN135" s="237"/>
      <c r="AO135" s="237"/>
      <c r="AP135" s="297">
        <f t="shared" si="124"/>
        <v>0</v>
      </c>
      <c r="AQ135" s="297"/>
      <c r="AR135" s="297"/>
      <c r="AS135" s="297"/>
      <c r="AT135" s="297">
        <f>AS135-AR135</f>
        <v>0</v>
      </c>
      <c r="AU135" s="297"/>
      <c r="AV135" s="237"/>
      <c r="AW135" s="237"/>
      <c r="AX135" s="297">
        <f t="shared" si="131"/>
        <v>0</v>
      </c>
      <c r="AY135" s="297"/>
      <c r="AZ135" s="237"/>
      <c r="BA135" s="237"/>
      <c r="BB135" s="297">
        <v>0</v>
      </c>
      <c r="BC135" s="297"/>
      <c r="BD135" s="237"/>
      <c r="BE135" s="237"/>
      <c r="BF135" s="297">
        <f t="shared" si="132"/>
        <v>0</v>
      </c>
      <c r="BG135" s="297"/>
      <c r="BH135" s="237"/>
      <c r="BI135" s="237"/>
      <c r="BJ135" s="297">
        <f t="shared" si="133"/>
        <v>0</v>
      </c>
      <c r="BK135" s="297"/>
      <c r="BL135" s="237"/>
      <c r="BM135" s="237"/>
      <c r="BN135" s="297">
        <f t="shared" si="134"/>
        <v>0</v>
      </c>
      <c r="BO135" s="297"/>
      <c r="BP135" s="237"/>
      <c r="BQ135" s="237"/>
      <c r="BR135" s="297">
        <f t="shared" si="135"/>
        <v>0</v>
      </c>
      <c r="BS135" s="297"/>
      <c r="BT135" s="237"/>
      <c r="BU135" s="237"/>
      <c r="BV135" s="297">
        <f t="shared" si="136"/>
        <v>0</v>
      </c>
      <c r="BW135" s="297" t="e">
        <f t="shared" si="142"/>
        <v>#DIV/0!</v>
      </c>
      <c r="BX135" s="237"/>
      <c r="BY135" s="237"/>
      <c r="BZ135" s="297">
        <f t="shared" si="137"/>
        <v>0</v>
      </c>
      <c r="CA135" s="297"/>
      <c r="CB135" s="237"/>
      <c r="CC135" s="237"/>
      <c r="CD135" s="297">
        <f t="shared" si="138"/>
        <v>0</v>
      </c>
      <c r="CE135" s="297"/>
      <c r="CF135" s="237"/>
      <c r="CG135" s="237"/>
      <c r="CH135" s="297">
        <f t="shared" si="125"/>
        <v>0</v>
      </c>
      <c r="CI135" s="297"/>
      <c r="CJ135" s="237"/>
      <c r="CK135" s="237"/>
      <c r="CL135" s="297">
        <f t="shared" si="139"/>
        <v>0</v>
      </c>
      <c r="CM135" s="285"/>
      <c r="CN135" s="298"/>
      <c r="CO135" s="298"/>
      <c r="CP135" s="298">
        <v>0</v>
      </c>
      <c r="CQ135" s="298"/>
      <c r="CR135" s="293"/>
      <c r="CS135" s="293"/>
      <c r="CT135" s="294">
        <f>CS135-CR135</f>
        <v>0</v>
      </c>
      <c r="CU135" s="295"/>
      <c r="CV135" s="234"/>
      <c r="CW135" s="234"/>
      <c r="CX135" s="294"/>
      <c r="CY135" s="295"/>
      <c r="CZ135" s="234"/>
      <c r="DA135" s="234"/>
      <c r="DB135" s="294">
        <f t="shared" si="140"/>
        <v>0</v>
      </c>
      <c r="DC135" s="295"/>
      <c r="DD135" s="298"/>
      <c r="DE135" s="298"/>
      <c r="DF135" s="298">
        <v>0</v>
      </c>
      <c r="DG135" s="298"/>
      <c r="DH135" s="298"/>
      <c r="DI135" s="298"/>
      <c r="DJ135" s="298">
        <v>0</v>
      </c>
      <c r="DK135" s="298"/>
    </row>
    <row r="136" spans="1:115" ht="16.5" hidden="1" customHeight="1">
      <c r="A136" s="253"/>
      <c r="B136" s="289">
        <v>1718002630</v>
      </c>
      <c r="C136" s="253" t="s">
        <v>525</v>
      </c>
      <c r="D136" s="254"/>
      <c r="E136" s="237">
        <v>0</v>
      </c>
      <c r="F136" s="237">
        <f t="shared" si="126"/>
        <v>0</v>
      </c>
      <c r="G136" s="295">
        <f t="shared" si="141"/>
        <v>0</v>
      </c>
      <c r="H136" s="296" t="e">
        <f t="shared" si="144"/>
        <v>#DIV/0!</v>
      </c>
      <c r="I136" s="237"/>
      <c r="J136" s="237"/>
      <c r="K136" s="297"/>
      <c r="L136" s="297"/>
      <c r="M136" s="237"/>
      <c r="N136" s="237"/>
      <c r="O136" s="297"/>
      <c r="P136" s="297"/>
      <c r="Q136" s="237"/>
      <c r="R136" s="237"/>
      <c r="S136" s="297"/>
      <c r="T136" s="297"/>
      <c r="U136" s="237"/>
      <c r="V136" s="237"/>
      <c r="W136" s="297"/>
      <c r="X136" s="297"/>
      <c r="Y136" s="237"/>
      <c r="Z136" s="237"/>
      <c r="AA136" s="297"/>
      <c r="AB136" s="297"/>
      <c r="AC136" s="237"/>
      <c r="AD136" s="237"/>
      <c r="AE136" s="297"/>
      <c r="AF136" s="297"/>
      <c r="AG136" s="237"/>
      <c r="AH136" s="237"/>
      <c r="AI136" s="297"/>
      <c r="AJ136" s="237"/>
      <c r="AK136" s="237"/>
      <c r="AL136" s="297"/>
      <c r="AM136" s="297"/>
      <c r="AN136" s="237"/>
      <c r="AO136" s="237"/>
      <c r="AP136" s="297"/>
      <c r="AQ136" s="297"/>
      <c r="AR136" s="297"/>
      <c r="AS136" s="297"/>
      <c r="AT136" s="297"/>
      <c r="AU136" s="297"/>
      <c r="AV136" s="237"/>
      <c r="AW136" s="237"/>
      <c r="AX136" s="297"/>
      <c r="AY136" s="297"/>
      <c r="AZ136" s="237"/>
      <c r="BA136" s="237"/>
      <c r="BB136" s="297"/>
      <c r="BC136" s="297"/>
      <c r="BD136" s="237"/>
      <c r="BE136" s="237"/>
      <c r="BF136" s="297"/>
      <c r="BG136" s="297"/>
      <c r="BH136" s="237"/>
      <c r="BI136" s="237"/>
      <c r="BJ136" s="297"/>
      <c r="BK136" s="297"/>
      <c r="BL136" s="237">
        <v>1.242E-2</v>
      </c>
      <c r="BM136" s="237"/>
      <c r="BN136" s="297"/>
      <c r="BO136" s="297"/>
      <c r="BP136" s="237"/>
      <c r="BQ136" s="237"/>
      <c r="BR136" s="297"/>
      <c r="BS136" s="297"/>
      <c r="BT136" s="237"/>
      <c r="BU136" s="237"/>
      <c r="BV136" s="297"/>
      <c r="BW136" s="297"/>
      <c r="BX136" s="237"/>
      <c r="BY136" s="237"/>
      <c r="BZ136" s="297"/>
      <c r="CA136" s="297"/>
      <c r="CB136" s="237"/>
      <c r="CC136" s="237"/>
      <c r="CD136" s="297"/>
      <c r="CE136" s="297"/>
      <c r="CF136" s="237"/>
      <c r="CG136" s="237"/>
      <c r="CH136" s="297"/>
      <c r="CI136" s="297"/>
      <c r="CJ136" s="237"/>
      <c r="CK136" s="237"/>
      <c r="CL136" s="297"/>
      <c r="CM136" s="285"/>
      <c r="CN136" s="298"/>
      <c r="CO136" s="298"/>
      <c r="CP136" s="298"/>
      <c r="CQ136" s="298"/>
      <c r="CR136" s="293"/>
      <c r="CS136" s="293"/>
      <c r="CT136" s="294"/>
      <c r="CU136" s="295"/>
      <c r="CV136" s="234"/>
      <c r="CW136" s="234"/>
      <c r="CX136" s="294"/>
      <c r="CY136" s="295"/>
      <c r="CZ136" s="234"/>
      <c r="DA136" s="234"/>
      <c r="DB136" s="294"/>
      <c r="DC136" s="295"/>
      <c r="DD136" s="298"/>
      <c r="DE136" s="298"/>
      <c r="DF136" s="298"/>
      <c r="DG136" s="298"/>
      <c r="DH136" s="298">
        <v>6.2127699999999999</v>
      </c>
      <c r="DI136" s="298"/>
      <c r="DJ136" s="298"/>
      <c r="DK136" s="298"/>
    </row>
    <row r="137" spans="1:115" ht="16.5" customHeight="1">
      <c r="A137" s="253"/>
      <c r="B137" s="289">
        <v>1718001926</v>
      </c>
      <c r="C137" s="253" t="s">
        <v>256</v>
      </c>
      <c r="D137" s="254">
        <v>66.099999999999994</v>
      </c>
      <c r="E137" s="237">
        <v>66.099999999999994</v>
      </c>
      <c r="F137" s="237">
        <f t="shared" si="126"/>
        <v>0</v>
      </c>
      <c r="G137" s="296">
        <f t="shared" si="141"/>
        <v>-66.099999999999994</v>
      </c>
      <c r="H137" s="296">
        <f t="shared" si="144"/>
        <v>0</v>
      </c>
      <c r="I137" s="237"/>
      <c r="J137" s="237"/>
      <c r="K137" s="297">
        <f t="shared" si="127"/>
        <v>0</v>
      </c>
      <c r="L137" s="297"/>
      <c r="M137" s="237"/>
      <c r="N137" s="237"/>
      <c r="O137" s="297">
        <f t="shared" si="121"/>
        <v>0</v>
      </c>
      <c r="P137" s="297"/>
      <c r="Q137" s="237"/>
      <c r="R137" s="237"/>
      <c r="S137" s="297">
        <f t="shared" si="122"/>
        <v>0</v>
      </c>
      <c r="T137" s="297"/>
      <c r="U137" s="237"/>
      <c r="V137" s="237"/>
      <c r="W137" s="297">
        <f t="shared" si="123"/>
        <v>0</v>
      </c>
      <c r="X137" s="297"/>
      <c r="Y137" s="237">
        <f t="shared" si="119"/>
        <v>0</v>
      </c>
      <c r="Z137" s="237">
        <f t="shared" si="119"/>
        <v>0</v>
      </c>
      <c r="AA137" s="297">
        <f t="shared" si="128"/>
        <v>0</v>
      </c>
      <c r="AB137" s="297"/>
      <c r="AC137" s="237"/>
      <c r="AD137" s="237"/>
      <c r="AE137" s="297"/>
      <c r="AF137" s="297"/>
      <c r="AG137" s="237"/>
      <c r="AH137" s="237"/>
      <c r="AI137" s="297"/>
      <c r="AJ137" s="237"/>
      <c r="AK137" s="237"/>
      <c r="AL137" s="297">
        <f t="shared" si="130"/>
        <v>0</v>
      </c>
      <c r="AM137" s="297"/>
      <c r="AN137" s="237"/>
      <c r="AO137" s="237"/>
      <c r="AP137" s="297">
        <f t="shared" si="124"/>
        <v>0</v>
      </c>
      <c r="AQ137" s="297"/>
      <c r="AR137" s="297"/>
      <c r="AS137" s="297"/>
      <c r="AT137" s="297"/>
      <c r="AU137" s="297"/>
      <c r="AV137" s="237"/>
      <c r="AW137" s="237"/>
      <c r="AX137" s="297">
        <f t="shared" si="131"/>
        <v>0</v>
      </c>
      <c r="AY137" s="297"/>
      <c r="AZ137" s="237"/>
      <c r="BA137" s="237"/>
      <c r="BB137" s="297">
        <v>0</v>
      </c>
      <c r="BC137" s="297"/>
      <c r="BD137" s="237"/>
      <c r="BE137" s="237"/>
      <c r="BF137" s="297">
        <f t="shared" si="132"/>
        <v>0</v>
      </c>
      <c r="BG137" s="297"/>
      <c r="BH137" s="237"/>
      <c r="BI137" s="237"/>
      <c r="BJ137" s="297">
        <f t="shared" si="133"/>
        <v>0</v>
      </c>
      <c r="BK137" s="297"/>
      <c r="BL137" s="236"/>
      <c r="BM137" s="236"/>
      <c r="BN137" s="297">
        <f t="shared" si="134"/>
        <v>0</v>
      </c>
      <c r="BO137" s="297"/>
      <c r="BP137" s="237"/>
      <c r="BQ137" s="237"/>
      <c r="BR137" s="297">
        <f t="shared" si="135"/>
        <v>0</v>
      </c>
      <c r="BS137" s="297"/>
      <c r="BT137" s="237"/>
      <c r="BU137" s="237"/>
      <c r="BV137" s="297">
        <f t="shared" si="136"/>
        <v>0</v>
      </c>
      <c r="BW137" s="297" t="e">
        <f t="shared" si="142"/>
        <v>#DIV/0!</v>
      </c>
      <c r="BX137" s="237"/>
      <c r="BY137" s="237"/>
      <c r="BZ137" s="297">
        <f t="shared" si="137"/>
        <v>0</v>
      </c>
      <c r="CA137" s="297"/>
      <c r="CB137" s="237"/>
      <c r="CC137" s="237"/>
      <c r="CD137" s="297">
        <f t="shared" si="138"/>
        <v>0</v>
      </c>
      <c r="CE137" s="297"/>
      <c r="CF137" s="237"/>
      <c r="CG137" s="236"/>
      <c r="CH137" s="297"/>
      <c r="CI137" s="297"/>
      <c r="CJ137" s="237"/>
      <c r="CK137" s="237"/>
      <c r="CL137" s="297">
        <f t="shared" si="139"/>
        <v>0</v>
      </c>
      <c r="CM137" s="285"/>
      <c r="CN137" s="298"/>
      <c r="CO137" s="298"/>
      <c r="CP137" s="298">
        <v>0</v>
      </c>
      <c r="CQ137" s="298"/>
      <c r="CR137" s="293"/>
      <c r="CS137" s="293"/>
      <c r="CT137" s="294"/>
      <c r="CU137" s="295"/>
      <c r="CV137" s="234"/>
      <c r="CW137" s="234"/>
      <c r="CX137" s="294"/>
      <c r="CY137" s="295"/>
      <c r="CZ137" s="234"/>
      <c r="DA137" s="234"/>
      <c r="DB137" s="294">
        <f t="shared" si="140"/>
        <v>0</v>
      </c>
      <c r="DC137" s="295"/>
      <c r="DD137" s="298"/>
      <c r="DE137" s="298"/>
      <c r="DF137" s="298">
        <v>0</v>
      </c>
      <c r="DG137" s="298"/>
      <c r="DH137" s="298"/>
      <c r="DI137" s="298"/>
      <c r="DJ137" s="298">
        <v>0</v>
      </c>
      <c r="DK137" s="298"/>
    </row>
    <row r="138" spans="1:115" hidden="1">
      <c r="A138" s="253"/>
      <c r="B138" s="289"/>
      <c r="C138" s="264" t="s">
        <v>257</v>
      </c>
      <c r="D138" s="254"/>
      <c r="E138" s="237">
        <f t="shared" ref="E138:E144" si="145">I138+M138+Q138+U138+Y138+AJ138+AN138+AR138+AV138+BD138+BH138+BX138+CF138+CJ138+CN138+CR138+CV138+CZ138+AZ138+BL138+BT138</f>
        <v>0</v>
      </c>
      <c r="F138" s="237">
        <f t="shared" si="126"/>
        <v>0</v>
      </c>
      <c r="G138" s="296">
        <f t="shared" si="141"/>
        <v>0</v>
      </c>
      <c r="H138" s="296">
        <v>0</v>
      </c>
      <c r="I138" s="237"/>
      <c r="J138" s="237"/>
      <c r="K138" s="297">
        <f t="shared" si="127"/>
        <v>0</v>
      </c>
      <c r="L138" s="297"/>
      <c r="M138" s="237"/>
      <c r="N138" s="237"/>
      <c r="O138" s="297">
        <f t="shared" si="121"/>
        <v>0</v>
      </c>
      <c r="P138" s="297"/>
      <c r="Q138" s="237"/>
      <c r="R138" s="237"/>
      <c r="S138" s="297">
        <f t="shared" si="122"/>
        <v>0</v>
      </c>
      <c r="T138" s="297"/>
      <c r="U138" s="237"/>
      <c r="V138" s="237"/>
      <c r="W138" s="297">
        <f t="shared" si="123"/>
        <v>0</v>
      </c>
      <c r="X138" s="297"/>
      <c r="Y138" s="237">
        <f t="shared" si="119"/>
        <v>0</v>
      </c>
      <c r="Z138" s="237">
        <f t="shared" si="119"/>
        <v>0</v>
      </c>
      <c r="AA138" s="297">
        <f t="shared" si="128"/>
        <v>0</v>
      </c>
      <c r="AB138" s="297"/>
      <c r="AC138" s="237"/>
      <c r="AD138" s="237"/>
      <c r="AE138" s="297">
        <f t="shared" ref="AE138:AE149" si="146">AD138-AC138</f>
        <v>0</v>
      </c>
      <c r="AF138" s="297"/>
      <c r="AG138" s="237"/>
      <c r="AH138" s="237"/>
      <c r="AI138" s="297"/>
      <c r="AJ138" s="237"/>
      <c r="AK138" s="237"/>
      <c r="AL138" s="297">
        <f t="shared" si="130"/>
        <v>0</v>
      </c>
      <c r="AM138" s="297"/>
      <c r="AN138" s="237"/>
      <c r="AO138" s="237"/>
      <c r="AP138" s="297">
        <f t="shared" si="124"/>
        <v>0</v>
      </c>
      <c r="AQ138" s="297"/>
      <c r="AR138" s="297"/>
      <c r="AS138" s="297"/>
      <c r="AT138" s="297"/>
      <c r="AU138" s="297"/>
      <c r="AV138" s="237"/>
      <c r="AW138" s="237"/>
      <c r="AX138" s="297">
        <f t="shared" si="131"/>
        <v>0</v>
      </c>
      <c r="AY138" s="297"/>
      <c r="AZ138" s="237"/>
      <c r="BA138" s="237"/>
      <c r="BB138" s="297">
        <v>0</v>
      </c>
      <c r="BC138" s="297"/>
      <c r="BD138" s="237"/>
      <c r="BE138" s="237"/>
      <c r="BF138" s="297">
        <f t="shared" si="132"/>
        <v>0</v>
      </c>
      <c r="BG138" s="297"/>
      <c r="BH138" s="237"/>
      <c r="BI138" s="237"/>
      <c r="BJ138" s="297">
        <f t="shared" si="133"/>
        <v>0</v>
      </c>
      <c r="BK138" s="297"/>
      <c r="BL138" s="237"/>
      <c r="BM138" s="237"/>
      <c r="BN138" s="297">
        <f t="shared" si="134"/>
        <v>0</v>
      </c>
      <c r="BO138" s="297"/>
      <c r="BP138" s="237"/>
      <c r="BQ138" s="237"/>
      <c r="BR138" s="297">
        <f t="shared" si="135"/>
        <v>0</v>
      </c>
      <c r="BS138" s="297"/>
      <c r="BT138" s="237"/>
      <c r="BU138" s="237"/>
      <c r="BV138" s="297">
        <f t="shared" si="136"/>
        <v>0</v>
      </c>
      <c r="BW138" s="297" t="e">
        <f t="shared" si="142"/>
        <v>#DIV/0!</v>
      </c>
      <c r="BX138" s="237"/>
      <c r="BY138" s="237"/>
      <c r="BZ138" s="297">
        <f t="shared" si="137"/>
        <v>0</v>
      </c>
      <c r="CA138" s="297"/>
      <c r="CB138" s="237"/>
      <c r="CC138" s="237"/>
      <c r="CD138" s="297">
        <f t="shared" si="138"/>
        <v>0</v>
      </c>
      <c r="CE138" s="297"/>
      <c r="CF138" s="237"/>
      <c r="CG138" s="237"/>
      <c r="CH138" s="297">
        <f t="shared" si="125"/>
        <v>0</v>
      </c>
      <c r="CI138" s="297"/>
      <c r="CJ138" s="237"/>
      <c r="CK138" s="237"/>
      <c r="CL138" s="297">
        <f t="shared" si="139"/>
        <v>0</v>
      </c>
      <c r="CM138" s="285"/>
      <c r="CN138" s="298"/>
      <c r="CO138" s="298"/>
      <c r="CP138" s="298">
        <v>0</v>
      </c>
      <c r="CQ138" s="298"/>
      <c r="CR138" s="293"/>
      <c r="CS138" s="293"/>
      <c r="CT138" s="294">
        <f t="shared" ref="CT138:CT151" si="147">CS138-CR138</f>
        <v>0</v>
      </c>
      <c r="CU138" s="295"/>
      <c r="CV138" s="234"/>
      <c r="CW138" s="234"/>
      <c r="CX138" s="294"/>
      <c r="CY138" s="295"/>
      <c r="CZ138" s="234"/>
      <c r="DA138" s="234"/>
      <c r="DB138" s="294">
        <f t="shared" si="140"/>
        <v>0</v>
      </c>
      <c r="DC138" s="295"/>
      <c r="DD138" s="298"/>
      <c r="DE138" s="298"/>
      <c r="DF138" s="298">
        <v>0</v>
      </c>
      <c r="DG138" s="298"/>
      <c r="DH138" s="298"/>
      <c r="DI138" s="298"/>
      <c r="DJ138" s="298">
        <v>0</v>
      </c>
      <c r="DK138" s="298"/>
    </row>
    <row r="139" spans="1:115" ht="12.75" customHeight="1">
      <c r="A139" s="253"/>
      <c r="B139" s="289">
        <v>1718002341</v>
      </c>
      <c r="C139" s="264" t="s">
        <v>376</v>
      </c>
      <c r="D139" s="254"/>
      <c r="E139" s="237">
        <f t="shared" si="145"/>
        <v>0</v>
      </c>
      <c r="F139" s="237">
        <f t="shared" si="126"/>
        <v>17.453389999999999</v>
      </c>
      <c r="G139" s="296">
        <f t="shared" si="141"/>
        <v>17.453389999999999</v>
      </c>
      <c r="H139" s="296">
        <v>0</v>
      </c>
      <c r="I139" s="237"/>
      <c r="J139" s="237">
        <v>7.3642399999999997</v>
      </c>
      <c r="K139" s="297">
        <f t="shared" si="127"/>
        <v>7.3642399999999997</v>
      </c>
      <c r="L139" s="297"/>
      <c r="M139" s="237"/>
      <c r="N139" s="237"/>
      <c r="O139" s="297">
        <f t="shared" si="121"/>
        <v>0</v>
      </c>
      <c r="P139" s="297"/>
      <c r="Q139" s="237"/>
      <c r="R139" s="237"/>
      <c r="S139" s="297">
        <f t="shared" si="122"/>
        <v>0</v>
      </c>
      <c r="T139" s="297">
        <v>0</v>
      </c>
      <c r="U139" s="237"/>
      <c r="V139" s="237"/>
      <c r="W139" s="297">
        <f t="shared" si="123"/>
        <v>0</v>
      </c>
      <c r="X139" s="297">
        <v>0</v>
      </c>
      <c r="Y139" s="237">
        <f t="shared" si="119"/>
        <v>0</v>
      </c>
      <c r="Z139" s="237">
        <f t="shared" si="119"/>
        <v>0</v>
      </c>
      <c r="AA139" s="297">
        <f t="shared" si="128"/>
        <v>0</v>
      </c>
      <c r="AB139" s="297" t="e">
        <f>Z139/Y139</f>
        <v>#DIV/0!</v>
      </c>
      <c r="AC139" s="237"/>
      <c r="AD139" s="237"/>
      <c r="AE139" s="297">
        <f t="shared" si="146"/>
        <v>0</v>
      </c>
      <c r="AF139" s="297" t="e">
        <f>AD139/AC139</f>
        <v>#DIV/0!</v>
      </c>
      <c r="AG139" s="237"/>
      <c r="AH139" s="237"/>
      <c r="AI139" s="297">
        <f>AH139-AG139</f>
        <v>0</v>
      </c>
      <c r="AJ139" s="237"/>
      <c r="AK139" s="237"/>
      <c r="AL139" s="297">
        <f t="shared" si="130"/>
        <v>0</v>
      </c>
      <c r="AM139" s="297">
        <v>0</v>
      </c>
      <c r="AN139" s="237"/>
      <c r="AO139" s="237"/>
      <c r="AP139" s="297">
        <f t="shared" si="124"/>
        <v>0</v>
      </c>
      <c r="AQ139" s="297"/>
      <c r="AR139" s="297"/>
      <c r="AS139" s="297"/>
      <c r="AT139" s="297"/>
      <c r="AU139" s="297"/>
      <c r="AV139" s="237"/>
      <c r="AW139" s="237"/>
      <c r="AX139" s="297">
        <f t="shared" si="131"/>
        <v>0</v>
      </c>
      <c r="AY139" s="297"/>
      <c r="AZ139" s="237"/>
      <c r="BA139" s="237"/>
      <c r="BB139" s="297">
        <v>0</v>
      </c>
      <c r="BC139" s="297"/>
      <c r="BD139" s="237"/>
      <c r="BE139" s="237"/>
      <c r="BF139" s="297">
        <f t="shared" si="132"/>
        <v>0</v>
      </c>
      <c r="BG139" s="297"/>
      <c r="BH139" s="237"/>
      <c r="BI139" s="237"/>
      <c r="BJ139" s="297">
        <f t="shared" si="133"/>
        <v>0</v>
      </c>
      <c r="BK139" s="297"/>
      <c r="BL139" s="237"/>
      <c r="BM139" s="237"/>
      <c r="BN139" s="297">
        <f t="shared" si="134"/>
        <v>0</v>
      </c>
      <c r="BO139" s="297"/>
      <c r="BP139" s="237"/>
      <c r="BQ139" s="237"/>
      <c r="BR139" s="297">
        <f t="shared" si="135"/>
        <v>0</v>
      </c>
      <c r="BS139" s="297"/>
      <c r="BT139" s="237"/>
      <c r="BU139" s="237"/>
      <c r="BV139" s="297">
        <f t="shared" si="136"/>
        <v>0</v>
      </c>
      <c r="BW139" s="297"/>
      <c r="BX139" s="237"/>
      <c r="BY139" s="237"/>
      <c r="BZ139" s="297">
        <f t="shared" si="137"/>
        <v>0</v>
      </c>
      <c r="CA139" s="297" t="e">
        <f>BY139/BX139</f>
        <v>#DIV/0!</v>
      </c>
      <c r="CB139" s="237"/>
      <c r="CC139" s="237"/>
      <c r="CD139" s="297">
        <f t="shared" si="138"/>
        <v>0</v>
      </c>
      <c r="CE139" s="297"/>
      <c r="CF139" s="237"/>
      <c r="CG139" s="237"/>
      <c r="CH139" s="297">
        <f t="shared" si="125"/>
        <v>0</v>
      </c>
      <c r="CI139" s="297"/>
      <c r="CJ139" s="237"/>
      <c r="CK139" s="237"/>
      <c r="CL139" s="297">
        <f t="shared" si="139"/>
        <v>0</v>
      </c>
      <c r="CM139" s="285"/>
      <c r="CN139" s="298"/>
      <c r="CO139" s="298"/>
      <c r="CP139" s="298">
        <v>0</v>
      </c>
      <c r="CQ139" s="298"/>
      <c r="CR139" s="293"/>
      <c r="CS139" s="293"/>
      <c r="CT139" s="294">
        <f t="shared" si="147"/>
        <v>0</v>
      </c>
      <c r="CU139" s="295" t="e">
        <f t="shared" ref="CU139:CU149" si="148">CS139/CR139</f>
        <v>#DIV/0!</v>
      </c>
      <c r="CV139" s="234"/>
      <c r="CW139" s="234"/>
      <c r="CX139" s="294">
        <f t="shared" ref="CX139:CX151" si="149">CW139-CV139</f>
        <v>0</v>
      </c>
      <c r="CY139" s="295" t="e">
        <f t="shared" ref="CY139:CY149" si="150">CW139/CV139</f>
        <v>#DIV/0!</v>
      </c>
      <c r="CZ139" s="234"/>
      <c r="DA139" s="234"/>
      <c r="DB139" s="294">
        <f t="shared" si="140"/>
        <v>0</v>
      </c>
      <c r="DC139" s="295" t="e">
        <f t="shared" ref="DC139:DC149" si="151">DA139/CZ139</f>
        <v>#DIV/0!</v>
      </c>
      <c r="DD139" s="298"/>
      <c r="DE139" s="298"/>
      <c r="DF139" s="298">
        <v>0</v>
      </c>
      <c r="DG139" s="298"/>
      <c r="DH139" s="298">
        <f>71.86895+260.77604+28.24657</f>
        <v>360.89156000000003</v>
      </c>
      <c r="DI139" s="298">
        <v>10.08915</v>
      </c>
      <c r="DJ139" s="298">
        <f>DI139-DH139</f>
        <v>-350.80241000000001</v>
      </c>
      <c r="DK139" s="298"/>
    </row>
    <row r="140" spans="1:115" hidden="1">
      <c r="A140" s="253"/>
      <c r="B140" s="289"/>
      <c r="C140" s="264" t="s">
        <v>377</v>
      </c>
      <c r="D140" s="254"/>
      <c r="E140" s="237">
        <f t="shared" si="145"/>
        <v>0</v>
      </c>
      <c r="F140" s="237">
        <f t="shared" si="126"/>
        <v>0</v>
      </c>
      <c r="G140" s="296">
        <f t="shared" si="141"/>
        <v>0</v>
      </c>
      <c r="H140" s="296" t="e">
        <f t="shared" si="144"/>
        <v>#DIV/0!</v>
      </c>
      <c r="I140" s="237"/>
      <c r="J140" s="237"/>
      <c r="K140" s="297">
        <f t="shared" si="127"/>
        <v>0</v>
      </c>
      <c r="L140" s="297"/>
      <c r="M140" s="237"/>
      <c r="N140" s="237"/>
      <c r="O140" s="297"/>
      <c r="P140" s="297"/>
      <c r="Q140" s="237"/>
      <c r="R140" s="237"/>
      <c r="S140" s="297"/>
      <c r="T140" s="297"/>
      <c r="U140" s="237"/>
      <c r="V140" s="237"/>
      <c r="W140" s="297"/>
      <c r="X140" s="297"/>
      <c r="Y140" s="237"/>
      <c r="Z140" s="237"/>
      <c r="AA140" s="297"/>
      <c r="AB140" s="297"/>
      <c r="AC140" s="237"/>
      <c r="AD140" s="237"/>
      <c r="AE140" s="297">
        <f t="shared" si="146"/>
        <v>0</v>
      </c>
      <c r="AF140" s="297"/>
      <c r="AG140" s="237"/>
      <c r="AH140" s="237"/>
      <c r="AI140" s="297"/>
      <c r="AJ140" s="237"/>
      <c r="AK140" s="237"/>
      <c r="AL140" s="297"/>
      <c r="AM140" s="297"/>
      <c r="AN140" s="237"/>
      <c r="AO140" s="237"/>
      <c r="AP140" s="297">
        <f t="shared" si="124"/>
        <v>0</v>
      </c>
      <c r="AQ140" s="297"/>
      <c r="AR140" s="297"/>
      <c r="AS140" s="297"/>
      <c r="AT140" s="297"/>
      <c r="AU140" s="297"/>
      <c r="AV140" s="237"/>
      <c r="AW140" s="237"/>
      <c r="AX140" s="297">
        <f t="shared" si="131"/>
        <v>0</v>
      </c>
      <c r="AY140" s="297"/>
      <c r="AZ140" s="237"/>
      <c r="BA140" s="237"/>
      <c r="BB140" s="297">
        <f t="shared" ref="BB140:BB152" si="152">BA140-AZ140</f>
        <v>0</v>
      </c>
      <c r="BC140" s="297"/>
      <c r="BD140" s="237"/>
      <c r="BE140" s="237"/>
      <c r="BF140" s="297">
        <f t="shared" si="132"/>
        <v>0</v>
      </c>
      <c r="BG140" s="297"/>
      <c r="BH140" s="237"/>
      <c r="BI140" s="237"/>
      <c r="BJ140" s="297">
        <f t="shared" si="133"/>
        <v>0</v>
      </c>
      <c r="BK140" s="297"/>
      <c r="BL140" s="237"/>
      <c r="BM140" s="237"/>
      <c r="BN140" s="297">
        <f t="shared" si="134"/>
        <v>0</v>
      </c>
      <c r="BO140" s="297"/>
      <c r="BP140" s="237"/>
      <c r="BQ140" s="237"/>
      <c r="BR140" s="297">
        <f t="shared" si="135"/>
        <v>0</v>
      </c>
      <c r="BS140" s="297"/>
      <c r="BT140" s="237"/>
      <c r="BU140" s="237"/>
      <c r="BV140" s="297">
        <f t="shared" si="136"/>
        <v>0</v>
      </c>
      <c r="BW140" s="297"/>
      <c r="BX140" s="237"/>
      <c r="BY140" s="237"/>
      <c r="BZ140" s="297">
        <f t="shared" si="137"/>
        <v>0</v>
      </c>
      <c r="CA140" s="297" t="e">
        <f t="shared" ref="CA140:CA150" si="153">BY140/BX140</f>
        <v>#DIV/0!</v>
      </c>
      <c r="CB140" s="237"/>
      <c r="CC140" s="237"/>
      <c r="CD140" s="297">
        <f t="shared" si="138"/>
        <v>0</v>
      </c>
      <c r="CE140" s="297"/>
      <c r="CF140" s="271"/>
      <c r="CG140" s="271"/>
      <c r="CH140" s="297">
        <f t="shared" si="125"/>
        <v>0</v>
      </c>
      <c r="CI140" s="297"/>
      <c r="CJ140" s="237"/>
      <c r="CK140" s="237"/>
      <c r="CL140" s="297">
        <f t="shared" si="139"/>
        <v>0</v>
      </c>
      <c r="CM140" s="285"/>
      <c r="CN140" s="298"/>
      <c r="CO140" s="298"/>
      <c r="CP140" s="298">
        <f t="shared" ref="CP140:CP152" si="154">CO140-CN140</f>
        <v>0</v>
      </c>
      <c r="CQ140" s="298"/>
      <c r="CR140" s="293"/>
      <c r="CS140" s="293"/>
      <c r="CT140" s="294">
        <f t="shared" si="147"/>
        <v>0</v>
      </c>
      <c r="CU140" s="295" t="e">
        <f t="shared" si="148"/>
        <v>#DIV/0!</v>
      </c>
      <c r="CV140" s="234"/>
      <c r="CW140" s="234"/>
      <c r="CX140" s="294">
        <f t="shared" si="149"/>
        <v>0</v>
      </c>
      <c r="CY140" s="295" t="e">
        <f t="shared" si="150"/>
        <v>#DIV/0!</v>
      </c>
      <c r="CZ140" s="234"/>
      <c r="DA140" s="234"/>
      <c r="DB140" s="294">
        <f t="shared" si="140"/>
        <v>0</v>
      </c>
      <c r="DC140" s="295" t="e">
        <f t="shared" si="151"/>
        <v>#DIV/0!</v>
      </c>
      <c r="DD140" s="298"/>
      <c r="DE140" s="298"/>
      <c r="DF140" s="298">
        <f t="shared" ref="DF140:DF145" si="155">DE140-DD140</f>
        <v>0</v>
      </c>
      <c r="DG140" s="298"/>
      <c r="DH140" s="298"/>
      <c r="DI140" s="298"/>
      <c r="DJ140" s="298">
        <f t="shared" ref="DJ140:DJ145" si="156">DI140-DH140</f>
        <v>0</v>
      </c>
      <c r="DK140" s="298"/>
    </row>
    <row r="141" spans="1:115" ht="12.75" hidden="1" customHeight="1">
      <c r="A141" s="253"/>
      <c r="B141" s="289"/>
      <c r="C141" s="253" t="s">
        <v>378</v>
      </c>
      <c r="D141" s="254"/>
      <c r="E141" s="237">
        <f t="shared" si="145"/>
        <v>0</v>
      </c>
      <c r="F141" s="237">
        <f t="shared" si="126"/>
        <v>0</v>
      </c>
      <c r="G141" s="296">
        <f t="shared" si="141"/>
        <v>0</v>
      </c>
      <c r="H141" s="296" t="e">
        <f t="shared" si="144"/>
        <v>#DIV/0!</v>
      </c>
      <c r="I141" s="237"/>
      <c r="J141" s="237"/>
      <c r="K141" s="297">
        <f t="shared" si="127"/>
        <v>0</v>
      </c>
      <c r="L141" s="297"/>
      <c r="M141" s="237"/>
      <c r="N141" s="237"/>
      <c r="O141" s="297"/>
      <c r="P141" s="297"/>
      <c r="Q141" s="237"/>
      <c r="R141" s="237"/>
      <c r="S141" s="297"/>
      <c r="T141" s="297"/>
      <c r="U141" s="237"/>
      <c r="V141" s="237"/>
      <c r="W141" s="297"/>
      <c r="X141" s="297"/>
      <c r="Y141" s="237"/>
      <c r="Z141" s="237"/>
      <c r="AA141" s="297"/>
      <c r="AB141" s="297"/>
      <c r="AC141" s="237"/>
      <c r="AD141" s="237"/>
      <c r="AE141" s="297">
        <f t="shared" si="146"/>
        <v>0</v>
      </c>
      <c r="AF141" s="297"/>
      <c r="AG141" s="237"/>
      <c r="AH141" s="237"/>
      <c r="AI141" s="297"/>
      <c r="AJ141" s="237"/>
      <c r="AK141" s="237"/>
      <c r="AL141" s="297"/>
      <c r="AM141" s="297"/>
      <c r="AN141" s="237"/>
      <c r="AO141" s="237"/>
      <c r="AP141" s="297">
        <f t="shared" si="124"/>
        <v>0</v>
      </c>
      <c r="AQ141" s="297"/>
      <c r="AR141" s="297"/>
      <c r="AS141" s="297"/>
      <c r="AT141" s="297"/>
      <c r="AU141" s="297"/>
      <c r="AV141" s="237"/>
      <c r="AW141" s="237"/>
      <c r="AX141" s="297">
        <f t="shared" si="131"/>
        <v>0</v>
      </c>
      <c r="AY141" s="297"/>
      <c r="AZ141" s="237"/>
      <c r="BA141" s="237"/>
      <c r="BB141" s="297">
        <f t="shared" si="152"/>
        <v>0</v>
      </c>
      <c r="BC141" s="297"/>
      <c r="BD141" s="237"/>
      <c r="BE141" s="237"/>
      <c r="BF141" s="297">
        <f t="shared" si="132"/>
        <v>0</v>
      </c>
      <c r="BG141" s="297"/>
      <c r="BH141" s="237"/>
      <c r="BI141" s="237"/>
      <c r="BJ141" s="297">
        <f t="shared" si="133"/>
        <v>0</v>
      </c>
      <c r="BK141" s="297"/>
      <c r="BL141" s="237"/>
      <c r="BM141" s="237"/>
      <c r="BN141" s="297">
        <f t="shared" si="134"/>
        <v>0</v>
      </c>
      <c r="BO141" s="297"/>
      <c r="BP141" s="237"/>
      <c r="BQ141" s="237"/>
      <c r="BR141" s="297">
        <f t="shared" si="135"/>
        <v>0</v>
      </c>
      <c r="BS141" s="297"/>
      <c r="BT141" s="237"/>
      <c r="BU141" s="237"/>
      <c r="BV141" s="297">
        <f t="shared" si="136"/>
        <v>0</v>
      </c>
      <c r="BW141" s="297"/>
      <c r="BX141" s="237"/>
      <c r="BY141" s="237"/>
      <c r="BZ141" s="297">
        <f t="shared" si="137"/>
        <v>0</v>
      </c>
      <c r="CA141" s="297" t="e">
        <f t="shared" si="153"/>
        <v>#DIV/0!</v>
      </c>
      <c r="CB141" s="237"/>
      <c r="CC141" s="237"/>
      <c r="CD141" s="297">
        <f t="shared" si="138"/>
        <v>0</v>
      </c>
      <c r="CE141" s="297"/>
      <c r="CF141" s="237"/>
      <c r="CG141" s="237"/>
      <c r="CH141" s="297">
        <f t="shared" si="125"/>
        <v>0</v>
      </c>
      <c r="CI141" s="297"/>
      <c r="CJ141" s="237"/>
      <c r="CK141" s="237"/>
      <c r="CL141" s="297">
        <f t="shared" si="139"/>
        <v>0</v>
      </c>
      <c r="CM141" s="285"/>
      <c r="CN141" s="298"/>
      <c r="CO141" s="298"/>
      <c r="CP141" s="298">
        <f t="shared" si="154"/>
        <v>0</v>
      </c>
      <c r="CQ141" s="298"/>
      <c r="CR141" s="293"/>
      <c r="CS141" s="293"/>
      <c r="CT141" s="294">
        <f t="shared" si="147"/>
        <v>0</v>
      </c>
      <c r="CU141" s="295" t="e">
        <f t="shared" si="148"/>
        <v>#DIV/0!</v>
      </c>
      <c r="CV141" s="234"/>
      <c r="CW141" s="234"/>
      <c r="CX141" s="294">
        <f t="shared" si="149"/>
        <v>0</v>
      </c>
      <c r="CY141" s="295" t="e">
        <f t="shared" si="150"/>
        <v>#DIV/0!</v>
      </c>
      <c r="CZ141" s="234"/>
      <c r="DA141" s="234"/>
      <c r="DB141" s="294">
        <f t="shared" si="140"/>
        <v>0</v>
      </c>
      <c r="DC141" s="295" t="e">
        <f t="shared" si="151"/>
        <v>#DIV/0!</v>
      </c>
      <c r="DD141" s="298"/>
      <c r="DE141" s="298"/>
      <c r="DF141" s="298">
        <f t="shared" si="155"/>
        <v>0</v>
      </c>
      <c r="DG141" s="298"/>
      <c r="DH141" s="298"/>
      <c r="DI141" s="298"/>
      <c r="DJ141" s="298">
        <f t="shared" si="156"/>
        <v>0</v>
      </c>
      <c r="DK141" s="298"/>
    </row>
    <row r="142" spans="1:115" hidden="1">
      <c r="A142" s="253"/>
      <c r="B142" s="289"/>
      <c r="C142" s="253" t="s">
        <v>485</v>
      </c>
      <c r="D142" s="254"/>
      <c r="E142" s="237">
        <f t="shared" si="145"/>
        <v>0</v>
      </c>
      <c r="F142" s="237">
        <f t="shared" si="126"/>
        <v>0</v>
      </c>
      <c r="G142" s="296">
        <f t="shared" si="141"/>
        <v>0</v>
      </c>
      <c r="H142" s="296" t="e">
        <f t="shared" si="144"/>
        <v>#DIV/0!</v>
      </c>
      <c r="I142" s="237"/>
      <c r="J142" s="237"/>
      <c r="K142" s="297">
        <f t="shared" si="127"/>
        <v>0</v>
      </c>
      <c r="L142" s="297"/>
      <c r="M142" s="237"/>
      <c r="N142" s="237"/>
      <c r="O142" s="297"/>
      <c r="P142" s="297"/>
      <c r="Q142" s="237"/>
      <c r="R142" s="237"/>
      <c r="S142" s="297"/>
      <c r="T142" s="297"/>
      <c r="U142" s="237"/>
      <c r="V142" s="237"/>
      <c r="W142" s="297"/>
      <c r="X142" s="297"/>
      <c r="Y142" s="237"/>
      <c r="Z142" s="237"/>
      <c r="AA142" s="297"/>
      <c r="AB142" s="297"/>
      <c r="AC142" s="237"/>
      <c r="AD142" s="237"/>
      <c r="AE142" s="297">
        <f t="shared" si="146"/>
        <v>0</v>
      </c>
      <c r="AF142" s="297"/>
      <c r="AG142" s="237"/>
      <c r="AH142" s="237"/>
      <c r="AI142" s="297"/>
      <c r="AJ142" s="237"/>
      <c r="AK142" s="237"/>
      <c r="AL142" s="297"/>
      <c r="AM142" s="297"/>
      <c r="AN142" s="237"/>
      <c r="AO142" s="237"/>
      <c r="AP142" s="297">
        <f t="shared" si="124"/>
        <v>0</v>
      </c>
      <c r="AQ142" s="297"/>
      <c r="AR142" s="297"/>
      <c r="AS142" s="297"/>
      <c r="AT142" s="297"/>
      <c r="AU142" s="297"/>
      <c r="AV142" s="237"/>
      <c r="AW142" s="237"/>
      <c r="AX142" s="297">
        <f t="shared" si="131"/>
        <v>0</v>
      </c>
      <c r="AY142" s="297"/>
      <c r="AZ142" s="237"/>
      <c r="BA142" s="237"/>
      <c r="BB142" s="297">
        <f t="shared" si="152"/>
        <v>0</v>
      </c>
      <c r="BC142" s="297"/>
      <c r="BD142" s="237"/>
      <c r="BE142" s="237"/>
      <c r="BF142" s="297">
        <f t="shared" si="132"/>
        <v>0</v>
      </c>
      <c r="BG142" s="297"/>
      <c r="BH142" s="237"/>
      <c r="BI142" s="237"/>
      <c r="BJ142" s="297">
        <f t="shared" si="133"/>
        <v>0</v>
      </c>
      <c r="BK142" s="297"/>
      <c r="BL142" s="237"/>
      <c r="BM142" s="237"/>
      <c r="BN142" s="297">
        <f t="shared" si="134"/>
        <v>0</v>
      </c>
      <c r="BO142" s="297"/>
      <c r="BP142" s="237"/>
      <c r="BQ142" s="237"/>
      <c r="BR142" s="297">
        <f t="shared" si="135"/>
        <v>0</v>
      </c>
      <c r="BS142" s="297"/>
      <c r="BT142" s="237"/>
      <c r="BU142" s="237"/>
      <c r="BV142" s="297">
        <f t="shared" si="136"/>
        <v>0</v>
      </c>
      <c r="BW142" s="297"/>
      <c r="BX142" s="237"/>
      <c r="BY142" s="237"/>
      <c r="BZ142" s="297">
        <f t="shared" si="137"/>
        <v>0</v>
      </c>
      <c r="CA142" s="297" t="e">
        <f t="shared" si="153"/>
        <v>#DIV/0!</v>
      </c>
      <c r="CB142" s="237"/>
      <c r="CC142" s="237"/>
      <c r="CD142" s="297">
        <f t="shared" si="138"/>
        <v>0</v>
      </c>
      <c r="CE142" s="297"/>
      <c r="CF142" s="237"/>
      <c r="CG142" s="237"/>
      <c r="CH142" s="297">
        <f t="shared" si="125"/>
        <v>0</v>
      </c>
      <c r="CI142" s="297"/>
      <c r="CJ142" s="237"/>
      <c r="CK142" s="237"/>
      <c r="CL142" s="297">
        <f t="shared" si="139"/>
        <v>0</v>
      </c>
      <c r="CM142" s="285"/>
      <c r="CN142" s="298"/>
      <c r="CO142" s="298"/>
      <c r="CP142" s="298">
        <f t="shared" si="154"/>
        <v>0</v>
      </c>
      <c r="CQ142" s="298"/>
      <c r="CR142" s="293"/>
      <c r="CS142" s="293"/>
      <c r="CT142" s="294">
        <f t="shared" si="147"/>
        <v>0</v>
      </c>
      <c r="CU142" s="295" t="e">
        <f t="shared" si="148"/>
        <v>#DIV/0!</v>
      </c>
      <c r="CV142" s="234"/>
      <c r="CW142" s="234"/>
      <c r="CX142" s="294">
        <f t="shared" si="149"/>
        <v>0</v>
      </c>
      <c r="CY142" s="295" t="e">
        <f t="shared" si="150"/>
        <v>#DIV/0!</v>
      </c>
      <c r="CZ142" s="234"/>
      <c r="DA142" s="234"/>
      <c r="DB142" s="294">
        <f t="shared" si="140"/>
        <v>0</v>
      </c>
      <c r="DC142" s="295" t="e">
        <f t="shared" si="151"/>
        <v>#DIV/0!</v>
      </c>
      <c r="DD142" s="298"/>
      <c r="DE142" s="298"/>
      <c r="DF142" s="298">
        <f t="shared" si="155"/>
        <v>0</v>
      </c>
      <c r="DG142" s="298"/>
      <c r="DH142" s="298"/>
      <c r="DI142" s="298"/>
      <c r="DJ142" s="298">
        <f t="shared" si="156"/>
        <v>0</v>
      </c>
      <c r="DK142" s="298"/>
    </row>
    <row r="143" spans="1:115" ht="12.75" customHeight="1">
      <c r="A143" s="253"/>
      <c r="B143" s="307" t="s">
        <v>526</v>
      </c>
      <c r="C143" s="253" t="s">
        <v>527</v>
      </c>
      <c r="D143" s="254"/>
      <c r="E143" s="237">
        <f t="shared" si="145"/>
        <v>0</v>
      </c>
      <c r="F143" s="237">
        <f t="shared" si="126"/>
        <v>262.71037000000001</v>
      </c>
      <c r="G143" s="296">
        <f t="shared" si="141"/>
        <v>262.71037000000001</v>
      </c>
      <c r="H143" s="296">
        <v>0</v>
      </c>
      <c r="I143" s="237"/>
      <c r="J143" s="237">
        <v>262.71037000000001</v>
      </c>
      <c r="K143" s="297">
        <f t="shared" si="127"/>
        <v>262.71037000000001</v>
      </c>
      <c r="L143" s="297"/>
      <c r="M143" s="237"/>
      <c r="N143" s="237"/>
      <c r="O143" s="297">
        <f t="shared" ref="O143:O152" si="157">N143-M143</f>
        <v>0</v>
      </c>
      <c r="P143" s="297"/>
      <c r="Q143" s="237"/>
      <c r="R143" s="237"/>
      <c r="S143" s="297">
        <f t="shared" ref="S143:S152" si="158">R143-Q143</f>
        <v>0</v>
      </c>
      <c r="T143" s="297"/>
      <c r="U143" s="237"/>
      <c r="V143" s="237"/>
      <c r="W143" s="297">
        <f t="shared" ref="W143:W152" si="159">V143-U143</f>
        <v>0</v>
      </c>
      <c r="X143" s="297"/>
      <c r="Y143" s="237">
        <f t="shared" ref="Y143:Z152" si="160">AC143</f>
        <v>0</v>
      </c>
      <c r="Z143" s="237">
        <f t="shared" si="160"/>
        <v>0</v>
      </c>
      <c r="AA143" s="297">
        <f t="shared" ref="AA143:AA152" si="161">Z143-Y143</f>
        <v>0</v>
      </c>
      <c r="AB143" s="297" t="e">
        <f>Z143/Y143</f>
        <v>#DIV/0!</v>
      </c>
      <c r="AC143" s="237"/>
      <c r="AD143" s="237"/>
      <c r="AE143" s="297">
        <f t="shared" si="146"/>
        <v>0</v>
      </c>
      <c r="AF143" s="297" t="e">
        <f>AD143/AC143</f>
        <v>#DIV/0!</v>
      </c>
      <c r="AG143" s="237"/>
      <c r="AH143" s="237"/>
      <c r="AI143" s="297">
        <f t="shared" ref="AI143:AI150" si="162">AH143-AG143</f>
        <v>0</v>
      </c>
      <c r="AJ143" s="237"/>
      <c r="AK143" s="237"/>
      <c r="AL143" s="297">
        <f t="shared" ref="AL143:AL152" si="163">AK143-AJ143</f>
        <v>0</v>
      </c>
      <c r="AM143" s="297"/>
      <c r="AN143" s="237"/>
      <c r="AO143" s="237"/>
      <c r="AP143" s="297">
        <f t="shared" si="124"/>
        <v>0</v>
      </c>
      <c r="AQ143" s="297"/>
      <c r="AR143" s="297"/>
      <c r="AS143" s="297"/>
      <c r="AT143" s="297">
        <f t="shared" ref="AT143:AT152" si="164">AS143-AR143</f>
        <v>0</v>
      </c>
      <c r="AU143" s="297"/>
      <c r="AV143" s="237"/>
      <c r="AW143" s="237"/>
      <c r="AX143" s="297">
        <f t="shared" si="131"/>
        <v>0</v>
      </c>
      <c r="AY143" s="297"/>
      <c r="AZ143" s="237"/>
      <c r="BA143" s="237"/>
      <c r="BB143" s="297">
        <f t="shared" si="152"/>
        <v>0</v>
      </c>
      <c r="BC143" s="297"/>
      <c r="BD143" s="237"/>
      <c r="BE143" s="237"/>
      <c r="BF143" s="297">
        <f t="shared" si="132"/>
        <v>0</v>
      </c>
      <c r="BG143" s="297"/>
      <c r="BH143" s="237"/>
      <c r="BI143" s="237"/>
      <c r="BJ143" s="297">
        <f t="shared" si="133"/>
        <v>0</v>
      </c>
      <c r="BK143" s="297"/>
      <c r="BL143" s="237"/>
      <c r="BM143" s="237"/>
      <c r="BN143" s="297">
        <f t="shared" si="134"/>
        <v>0</v>
      </c>
      <c r="BO143" s="297"/>
      <c r="BP143" s="237"/>
      <c r="BQ143" s="237"/>
      <c r="BR143" s="297">
        <f t="shared" si="135"/>
        <v>0</v>
      </c>
      <c r="BS143" s="297"/>
      <c r="BT143" s="237"/>
      <c r="BU143" s="237"/>
      <c r="BV143" s="297">
        <f t="shared" si="136"/>
        <v>0</v>
      </c>
      <c r="BW143" s="297"/>
      <c r="BX143" s="237"/>
      <c r="BY143" s="237"/>
      <c r="BZ143" s="297">
        <f t="shared" si="137"/>
        <v>0</v>
      </c>
      <c r="CA143" s="297" t="e">
        <f t="shared" si="153"/>
        <v>#DIV/0!</v>
      </c>
      <c r="CB143" s="237"/>
      <c r="CC143" s="237"/>
      <c r="CD143" s="297">
        <f t="shared" si="138"/>
        <v>0</v>
      </c>
      <c r="CE143" s="297"/>
      <c r="CF143" s="237"/>
      <c r="CG143" s="237"/>
      <c r="CH143" s="297">
        <f t="shared" si="125"/>
        <v>0</v>
      </c>
      <c r="CI143" s="297"/>
      <c r="CJ143" s="237"/>
      <c r="CK143" s="237"/>
      <c r="CL143" s="297">
        <f t="shared" si="139"/>
        <v>0</v>
      </c>
      <c r="CM143" s="285"/>
      <c r="CN143" s="298"/>
      <c r="CO143" s="298"/>
      <c r="CP143" s="298">
        <f t="shared" si="154"/>
        <v>0</v>
      </c>
      <c r="CQ143" s="298"/>
      <c r="CR143" s="293"/>
      <c r="CS143" s="293"/>
      <c r="CT143" s="294">
        <f t="shared" si="147"/>
        <v>0</v>
      </c>
      <c r="CU143" s="295" t="e">
        <f t="shared" si="148"/>
        <v>#DIV/0!</v>
      </c>
      <c r="CV143" s="234"/>
      <c r="CW143" s="234"/>
      <c r="CX143" s="294">
        <f t="shared" si="149"/>
        <v>0</v>
      </c>
      <c r="CY143" s="295" t="e">
        <f t="shared" si="150"/>
        <v>#DIV/0!</v>
      </c>
      <c r="CZ143" s="234"/>
      <c r="DA143" s="234"/>
      <c r="DB143" s="294">
        <f t="shared" si="140"/>
        <v>0</v>
      </c>
      <c r="DC143" s="295" t="e">
        <f t="shared" si="151"/>
        <v>#DIV/0!</v>
      </c>
      <c r="DD143" s="298"/>
      <c r="DE143" s="298"/>
      <c r="DF143" s="298">
        <f t="shared" si="155"/>
        <v>0</v>
      </c>
      <c r="DG143" s="298"/>
      <c r="DH143" s="298"/>
      <c r="DI143" s="298"/>
      <c r="DJ143" s="298">
        <f t="shared" si="156"/>
        <v>0</v>
      </c>
      <c r="DK143" s="298"/>
    </row>
    <row r="144" spans="1:115" ht="12.75" hidden="1" customHeight="1">
      <c r="A144" s="253"/>
      <c r="B144" s="289"/>
      <c r="C144" s="253" t="s">
        <v>457</v>
      </c>
      <c r="D144" s="254"/>
      <c r="E144" s="237">
        <f t="shared" si="145"/>
        <v>0</v>
      </c>
      <c r="F144" s="237">
        <f t="shared" si="126"/>
        <v>0</v>
      </c>
      <c r="G144" s="296">
        <f t="shared" si="141"/>
        <v>0</v>
      </c>
      <c r="H144" s="296" t="e">
        <f t="shared" si="144"/>
        <v>#DIV/0!</v>
      </c>
      <c r="I144" s="237"/>
      <c r="J144" s="237"/>
      <c r="K144" s="297">
        <f t="shared" si="127"/>
        <v>0</v>
      </c>
      <c r="L144" s="297"/>
      <c r="M144" s="237"/>
      <c r="N144" s="237"/>
      <c r="O144" s="297">
        <f t="shared" si="157"/>
        <v>0</v>
      </c>
      <c r="P144" s="297"/>
      <c r="Q144" s="237"/>
      <c r="R144" s="237"/>
      <c r="S144" s="297">
        <f t="shared" si="158"/>
        <v>0</v>
      </c>
      <c r="T144" s="297"/>
      <c r="U144" s="237"/>
      <c r="V144" s="237"/>
      <c r="W144" s="297">
        <f t="shared" si="159"/>
        <v>0</v>
      </c>
      <c r="X144" s="297" t="e">
        <f t="shared" ref="X144:X152" si="165">V144/U144</f>
        <v>#DIV/0!</v>
      </c>
      <c r="Y144" s="237">
        <f t="shared" si="160"/>
        <v>0</v>
      </c>
      <c r="Z144" s="237">
        <f t="shared" si="160"/>
        <v>0</v>
      </c>
      <c r="AA144" s="297">
        <f t="shared" si="161"/>
        <v>0</v>
      </c>
      <c r="AB144" s="297" t="e">
        <f>Z144/Y144</f>
        <v>#DIV/0!</v>
      </c>
      <c r="AC144" s="237"/>
      <c r="AD144" s="237"/>
      <c r="AE144" s="297">
        <f t="shared" si="146"/>
        <v>0</v>
      </c>
      <c r="AF144" s="297" t="e">
        <f>AD144/AC144</f>
        <v>#DIV/0!</v>
      </c>
      <c r="AG144" s="237"/>
      <c r="AH144" s="237"/>
      <c r="AI144" s="297">
        <f t="shared" si="162"/>
        <v>0</v>
      </c>
      <c r="AJ144" s="237"/>
      <c r="AK144" s="237"/>
      <c r="AL144" s="297">
        <f t="shared" si="163"/>
        <v>0</v>
      </c>
      <c r="AM144" s="297"/>
      <c r="AN144" s="237"/>
      <c r="AO144" s="237"/>
      <c r="AP144" s="297">
        <f t="shared" si="124"/>
        <v>0</v>
      </c>
      <c r="AQ144" s="297"/>
      <c r="AR144" s="297"/>
      <c r="AS144" s="297"/>
      <c r="AT144" s="297">
        <f t="shared" si="164"/>
        <v>0</v>
      </c>
      <c r="AU144" s="297"/>
      <c r="AV144" s="237"/>
      <c r="AW144" s="237"/>
      <c r="AX144" s="297">
        <f t="shared" si="131"/>
        <v>0</v>
      </c>
      <c r="AY144" s="297"/>
      <c r="AZ144" s="237"/>
      <c r="BA144" s="237"/>
      <c r="BB144" s="297">
        <f t="shared" si="152"/>
        <v>0</v>
      </c>
      <c r="BC144" s="297"/>
      <c r="BD144" s="237"/>
      <c r="BE144" s="237"/>
      <c r="BF144" s="297">
        <f t="shared" si="132"/>
        <v>0</v>
      </c>
      <c r="BG144" s="297"/>
      <c r="BH144" s="237"/>
      <c r="BI144" s="237"/>
      <c r="BJ144" s="297">
        <f t="shared" si="133"/>
        <v>0</v>
      </c>
      <c r="BK144" s="297"/>
      <c r="BL144" s="237"/>
      <c r="BM144" s="237"/>
      <c r="BN144" s="297">
        <f t="shared" si="134"/>
        <v>0</v>
      </c>
      <c r="BO144" s="297"/>
      <c r="BP144" s="237"/>
      <c r="BQ144" s="237"/>
      <c r="BR144" s="297">
        <f t="shared" si="135"/>
        <v>0</v>
      </c>
      <c r="BS144" s="297"/>
      <c r="BT144" s="237"/>
      <c r="BU144" s="237"/>
      <c r="BV144" s="297">
        <f t="shared" si="136"/>
        <v>0</v>
      </c>
      <c r="BW144" s="297"/>
      <c r="BX144" s="237"/>
      <c r="BY144" s="237"/>
      <c r="BZ144" s="297">
        <f t="shared" si="137"/>
        <v>0</v>
      </c>
      <c r="CA144" s="297" t="e">
        <f t="shared" si="153"/>
        <v>#DIV/0!</v>
      </c>
      <c r="CB144" s="237"/>
      <c r="CC144" s="237"/>
      <c r="CD144" s="297">
        <f t="shared" si="138"/>
        <v>0</v>
      </c>
      <c r="CE144" s="297"/>
      <c r="CF144" s="237"/>
      <c r="CG144" s="237"/>
      <c r="CH144" s="297">
        <f t="shared" si="125"/>
        <v>0</v>
      </c>
      <c r="CI144" s="297"/>
      <c r="CJ144" s="237"/>
      <c r="CK144" s="237"/>
      <c r="CL144" s="297">
        <f t="shared" si="139"/>
        <v>0</v>
      </c>
      <c r="CM144" s="285"/>
      <c r="CN144" s="298"/>
      <c r="CO144" s="298"/>
      <c r="CP144" s="298">
        <f t="shared" si="154"/>
        <v>0</v>
      </c>
      <c r="CQ144" s="298"/>
      <c r="CR144" s="293"/>
      <c r="CS144" s="293"/>
      <c r="CT144" s="294">
        <f t="shared" si="147"/>
        <v>0</v>
      </c>
      <c r="CU144" s="295" t="e">
        <f t="shared" si="148"/>
        <v>#DIV/0!</v>
      </c>
      <c r="CV144" s="234"/>
      <c r="CW144" s="234"/>
      <c r="CX144" s="294">
        <f t="shared" si="149"/>
        <v>0</v>
      </c>
      <c r="CY144" s="295" t="e">
        <f t="shared" si="150"/>
        <v>#DIV/0!</v>
      </c>
      <c r="CZ144" s="234"/>
      <c r="DA144" s="234"/>
      <c r="DB144" s="294">
        <f t="shared" si="140"/>
        <v>0</v>
      </c>
      <c r="DC144" s="295" t="e">
        <f t="shared" si="151"/>
        <v>#DIV/0!</v>
      </c>
      <c r="DD144" s="298"/>
      <c r="DE144" s="298"/>
      <c r="DF144" s="298">
        <f t="shared" si="155"/>
        <v>0</v>
      </c>
      <c r="DG144" s="298"/>
      <c r="DH144" s="298"/>
      <c r="DI144" s="298"/>
      <c r="DJ144" s="298">
        <f t="shared" si="156"/>
        <v>0</v>
      </c>
      <c r="DK144" s="298"/>
    </row>
    <row r="145" spans="1:115" ht="12.75" customHeight="1">
      <c r="A145" s="253"/>
      <c r="B145" s="289">
        <v>1718002422</v>
      </c>
      <c r="C145" s="253" t="s">
        <v>380</v>
      </c>
      <c r="D145" s="254">
        <v>2.7</v>
      </c>
      <c r="E145" s="237">
        <v>2.7</v>
      </c>
      <c r="F145" s="237">
        <f t="shared" si="126"/>
        <v>0</v>
      </c>
      <c r="G145" s="296">
        <f t="shared" si="141"/>
        <v>-2.7</v>
      </c>
      <c r="H145" s="296">
        <f t="shared" si="144"/>
        <v>0</v>
      </c>
      <c r="I145" s="237"/>
      <c r="J145" s="237"/>
      <c r="K145" s="297">
        <f t="shared" si="127"/>
        <v>0</v>
      </c>
      <c r="L145" s="297"/>
      <c r="M145" s="237"/>
      <c r="N145" s="237"/>
      <c r="O145" s="297">
        <f t="shared" si="157"/>
        <v>0</v>
      </c>
      <c r="P145" s="297"/>
      <c r="Q145" s="237"/>
      <c r="R145" s="237"/>
      <c r="S145" s="297">
        <f t="shared" si="158"/>
        <v>0</v>
      </c>
      <c r="T145" s="297">
        <v>0</v>
      </c>
      <c r="U145" s="237"/>
      <c r="V145" s="237"/>
      <c r="W145" s="297">
        <f t="shared" si="159"/>
        <v>0</v>
      </c>
      <c r="X145" s="297">
        <v>0</v>
      </c>
      <c r="Y145" s="237">
        <f t="shared" si="160"/>
        <v>0</v>
      </c>
      <c r="Z145" s="237">
        <f t="shared" si="160"/>
        <v>0</v>
      </c>
      <c r="AA145" s="297">
        <f t="shared" si="161"/>
        <v>0</v>
      </c>
      <c r="AB145" s="297" t="e">
        <f>Z145/Y145</f>
        <v>#DIV/0!</v>
      </c>
      <c r="AC145" s="237"/>
      <c r="AD145" s="237"/>
      <c r="AE145" s="297">
        <f t="shared" si="146"/>
        <v>0</v>
      </c>
      <c r="AF145" s="297" t="e">
        <f>AD145/AC145</f>
        <v>#DIV/0!</v>
      </c>
      <c r="AG145" s="237"/>
      <c r="AH145" s="237"/>
      <c r="AI145" s="297">
        <f t="shared" si="162"/>
        <v>0</v>
      </c>
      <c r="AJ145" s="237"/>
      <c r="AK145" s="237"/>
      <c r="AL145" s="297">
        <f t="shared" si="163"/>
        <v>0</v>
      </c>
      <c r="AM145" s="297"/>
      <c r="AN145" s="237"/>
      <c r="AO145" s="237"/>
      <c r="AP145" s="297">
        <f t="shared" si="124"/>
        <v>0</v>
      </c>
      <c r="AQ145" s="297"/>
      <c r="AR145" s="297"/>
      <c r="AS145" s="297"/>
      <c r="AT145" s="297">
        <f t="shared" si="164"/>
        <v>0</v>
      </c>
      <c r="AU145" s="297"/>
      <c r="AV145" s="237"/>
      <c r="AW145" s="237"/>
      <c r="AX145" s="297">
        <f t="shared" si="131"/>
        <v>0</v>
      </c>
      <c r="AY145" s="297"/>
      <c r="AZ145" s="237"/>
      <c r="BA145" s="237"/>
      <c r="BB145" s="297">
        <f t="shared" si="152"/>
        <v>0</v>
      </c>
      <c r="BC145" s="297"/>
      <c r="BD145" s="237"/>
      <c r="BE145" s="237"/>
      <c r="BF145" s="297">
        <f t="shared" si="132"/>
        <v>0</v>
      </c>
      <c r="BG145" s="297"/>
      <c r="BH145" s="237"/>
      <c r="BI145" s="237"/>
      <c r="BJ145" s="297">
        <f t="shared" si="133"/>
        <v>0</v>
      </c>
      <c r="BK145" s="297"/>
      <c r="BL145" s="236"/>
      <c r="BM145" s="236"/>
      <c r="BN145" s="297">
        <f t="shared" si="134"/>
        <v>0</v>
      </c>
      <c r="BO145" s="297"/>
      <c r="BP145" s="237"/>
      <c r="BQ145" s="237"/>
      <c r="BR145" s="297">
        <f t="shared" si="135"/>
        <v>0</v>
      </c>
      <c r="BS145" s="297"/>
      <c r="BT145" s="237"/>
      <c r="BU145" s="237"/>
      <c r="BV145" s="297">
        <f t="shared" si="136"/>
        <v>0</v>
      </c>
      <c r="BW145" s="297"/>
      <c r="BX145" s="237"/>
      <c r="BY145" s="237"/>
      <c r="BZ145" s="297">
        <f t="shared" si="137"/>
        <v>0</v>
      </c>
      <c r="CA145" s="297" t="e">
        <f t="shared" si="153"/>
        <v>#DIV/0!</v>
      </c>
      <c r="CB145" s="237"/>
      <c r="CC145" s="237"/>
      <c r="CD145" s="297">
        <f t="shared" si="138"/>
        <v>0</v>
      </c>
      <c r="CE145" s="297"/>
      <c r="CF145" s="237"/>
      <c r="CG145" s="237"/>
      <c r="CH145" s="297">
        <f t="shared" si="125"/>
        <v>0</v>
      </c>
      <c r="CI145" s="297"/>
      <c r="CJ145" s="237"/>
      <c r="CK145" s="237"/>
      <c r="CL145" s="297">
        <f t="shared" si="139"/>
        <v>0</v>
      </c>
      <c r="CM145" s="285"/>
      <c r="CN145" s="298"/>
      <c r="CO145" s="298"/>
      <c r="CP145" s="298">
        <f t="shared" si="154"/>
        <v>0</v>
      </c>
      <c r="CQ145" s="298"/>
      <c r="CR145" s="293"/>
      <c r="CS145" s="293"/>
      <c r="CT145" s="294">
        <f t="shared" si="147"/>
        <v>0</v>
      </c>
      <c r="CU145" s="295" t="e">
        <f t="shared" si="148"/>
        <v>#DIV/0!</v>
      </c>
      <c r="CV145" s="234"/>
      <c r="CW145" s="234"/>
      <c r="CX145" s="294">
        <f t="shared" si="149"/>
        <v>0</v>
      </c>
      <c r="CY145" s="295" t="e">
        <f t="shared" si="150"/>
        <v>#DIV/0!</v>
      </c>
      <c r="CZ145" s="234"/>
      <c r="DA145" s="234"/>
      <c r="DB145" s="294">
        <f t="shared" si="140"/>
        <v>0</v>
      </c>
      <c r="DC145" s="295" t="e">
        <f t="shared" si="151"/>
        <v>#DIV/0!</v>
      </c>
      <c r="DD145" s="298"/>
      <c r="DE145" s="298"/>
      <c r="DF145" s="298">
        <f t="shared" si="155"/>
        <v>0</v>
      </c>
      <c r="DG145" s="298"/>
      <c r="DH145" s="298"/>
      <c r="DI145" s="298"/>
      <c r="DJ145" s="298">
        <f t="shared" si="156"/>
        <v>0</v>
      </c>
      <c r="DK145" s="298"/>
    </row>
    <row r="146" spans="1:115" ht="12.75" customHeight="1">
      <c r="A146" s="253"/>
      <c r="B146" s="289"/>
      <c r="C146" s="240" t="s">
        <v>286</v>
      </c>
      <c r="D146" s="254">
        <v>2.7</v>
      </c>
      <c r="E146" s="237">
        <v>2.7</v>
      </c>
      <c r="F146" s="237">
        <f t="shared" si="126"/>
        <v>0</v>
      </c>
      <c r="G146" s="296">
        <f t="shared" si="141"/>
        <v>-2.7</v>
      </c>
      <c r="H146" s="296">
        <f t="shared" si="144"/>
        <v>0</v>
      </c>
      <c r="I146" s="237"/>
      <c r="J146" s="237"/>
      <c r="K146" s="297"/>
      <c r="L146" s="297"/>
      <c r="M146" s="237"/>
      <c r="N146" s="237"/>
      <c r="O146" s="297"/>
      <c r="P146" s="297"/>
      <c r="Q146" s="237"/>
      <c r="R146" s="237"/>
      <c r="S146" s="297"/>
      <c r="T146" s="297"/>
      <c r="U146" s="237"/>
      <c r="V146" s="237"/>
      <c r="W146" s="297"/>
      <c r="X146" s="297"/>
      <c r="Y146" s="237"/>
      <c r="Z146" s="237"/>
      <c r="AA146" s="297"/>
      <c r="AB146" s="297"/>
      <c r="AC146" s="237"/>
      <c r="AD146" s="237"/>
      <c r="AE146" s="297"/>
      <c r="AF146" s="297"/>
      <c r="AG146" s="237"/>
      <c r="AH146" s="237"/>
      <c r="AI146" s="297"/>
      <c r="AJ146" s="237"/>
      <c r="AK146" s="237"/>
      <c r="AL146" s="297"/>
      <c r="AM146" s="297"/>
      <c r="AN146" s="237"/>
      <c r="AO146" s="237"/>
      <c r="AP146" s="297"/>
      <c r="AQ146" s="297"/>
      <c r="AR146" s="297"/>
      <c r="AS146" s="297"/>
      <c r="AT146" s="297"/>
      <c r="AU146" s="297"/>
      <c r="AV146" s="237"/>
      <c r="AW146" s="237"/>
      <c r="AX146" s="297"/>
      <c r="AY146" s="297"/>
      <c r="AZ146" s="237"/>
      <c r="BA146" s="237"/>
      <c r="BB146" s="297"/>
      <c r="BC146" s="297"/>
      <c r="BD146" s="237"/>
      <c r="BE146" s="237"/>
      <c r="BF146" s="297"/>
      <c r="BG146" s="297"/>
      <c r="BH146" s="237"/>
      <c r="BI146" s="237"/>
      <c r="BJ146" s="297"/>
      <c r="BK146" s="297"/>
      <c r="BL146" s="237"/>
      <c r="BM146" s="236"/>
      <c r="BN146" s="297"/>
      <c r="BO146" s="297"/>
      <c r="BP146" s="237"/>
      <c r="BQ146" s="237"/>
      <c r="BR146" s="297"/>
      <c r="BS146" s="297"/>
      <c r="BT146" s="237"/>
      <c r="BU146" s="237"/>
      <c r="BV146" s="297"/>
      <c r="BW146" s="297"/>
      <c r="BX146" s="237"/>
      <c r="BY146" s="237"/>
      <c r="BZ146" s="297"/>
      <c r="CA146" s="297"/>
      <c r="CB146" s="237"/>
      <c r="CC146" s="237"/>
      <c r="CD146" s="297"/>
      <c r="CE146" s="297"/>
      <c r="CF146" s="237"/>
      <c r="CG146" s="237"/>
      <c r="CH146" s="297"/>
      <c r="CI146" s="297"/>
      <c r="CJ146" s="237"/>
      <c r="CK146" s="237"/>
      <c r="CL146" s="297"/>
      <c r="CM146" s="285"/>
      <c r="CN146" s="298"/>
      <c r="CO146" s="298"/>
      <c r="CP146" s="298"/>
      <c r="CQ146" s="298"/>
      <c r="CR146" s="293"/>
      <c r="CS146" s="293"/>
      <c r="CT146" s="294"/>
      <c r="CU146" s="295"/>
      <c r="CV146" s="234"/>
      <c r="CW146" s="234"/>
      <c r="CX146" s="294"/>
      <c r="CY146" s="295"/>
      <c r="CZ146" s="234"/>
      <c r="DA146" s="234"/>
      <c r="DB146" s="294"/>
      <c r="DC146" s="295"/>
      <c r="DD146" s="298"/>
      <c r="DE146" s="298"/>
      <c r="DF146" s="298"/>
      <c r="DG146" s="298"/>
      <c r="DH146" s="298"/>
      <c r="DI146" s="298"/>
      <c r="DJ146" s="298"/>
      <c r="DK146" s="298"/>
    </row>
    <row r="147" spans="1:115" ht="12.75" customHeight="1">
      <c r="A147" s="253"/>
      <c r="B147" s="289">
        <v>1718002528</v>
      </c>
      <c r="C147" s="240" t="s">
        <v>470</v>
      </c>
      <c r="D147" s="254">
        <v>0.2</v>
      </c>
      <c r="E147" s="237">
        <v>0.2</v>
      </c>
      <c r="F147" s="237">
        <f t="shared" si="126"/>
        <v>0</v>
      </c>
      <c r="G147" s="296">
        <f t="shared" si="141"/>
        <v>-0.2</v>
      </c>
      <c r="H147" s="296">
        <f t="shared" si="144"/>
        <v>0</v>
      </c>
      <c r="I147" s="237"/>
      <c r="J147" s="237"/>
      <c r="K147" s="297"/>
      <c r="L147" s="297"/>
      <c r="M147" s="237"/>
      <c r="N147" s="237"/>
      <c r="O147" s="297"/>
      <c r="P147" s="297"/>
      <c r="Q147" s="237"/>
      <c r="R147" s="237"/>
      <c r="S147" s="297"/>
      <c r="T147" s="297"/>
      <c r="U147" s="237"/>
      <c r="V147" s="237"/>
      <c r="W147" s="297"/>
      <c r="X147" s="297"/>
      <c r="Y147" s="237"/>
      <c r="Z147" s="237"/>
      <c r="AA147" s="297"/>
      <c r="AB147" s="297"/>
      <c r="AC147" s="237"/>
      <c r="AD147" s="237"/>
      <c r="AE147" s="297"/>
      <c r="AF147" s="297"/>
      <c r="AG147" s="237"/>
      <c r="AH147" s="237"/>
      <c r="AI147" s="297"/>
      <c r="AJ147" s="237"/>
      <c r="AK147" s="237"/>
      <c r="AL147" s="297"/>
      <c r="AM147" s="297"/>
      <c r="AN147" s="237"/>
      <c r="AO147" s="237"/>
      <c r="AP147" s="297"/>
      <c r="AQ147" s="297"/>
      <c r="AR147" s="297"/>
      <c r="AS147" s="297"/>
      <c r="AT147" s="297"/>
      <c r="AU147" s="297"/>
      <c r="AV147" s="237"/>
      <c r="AW147" s="237"/>
      <c r="AX147" s="297"/>
      <c r="AY147" s="297"/>
      <c r="AZ147" s="237"/>
      <c r="BA147" s="237"/>
      <c r="BB147" s="297"/>
      <c r="BC147" s="297"/>
      <c r="BD147" s="237"/>
      <c r="BE147" s="237"/>
      <c r="BF147" s="297"/>
      <c r="BG147" s="297"/>
      <c r="BH147" s="237"/>
      <c r="BI147" s="237"/>
      <c r="BJ147" s="297"/>
      <c r="BK147" s="297"/>
      <c r="BL147" s="237"/>
      <c r="BM147" s="236"/>
      <c r="BN147" s="297"/>
      <c r="BO147" s="297"/>
      <c r="BP147" s="237"/>
      <c r="BQ147" s="237"/>
      <c r="BR147" s="297"/>
      <c r="BS147" s="297"/>
      <c r="BT147" s="237"/>
      <c r="BU147" s="237"/>
      <c r="BV147" s="297"/>
      <c r="BW147" s="297"/>
      <c r="BX147" s="237"/>
      <c r="BY147" s="237"/>
      <c r="BZ147" s="297"/>
      <c r="CA147" s="297"/>
      <c r="CB147" s="237"/>
      <c r="CC147" s="237"/>
      <c r="CD147" s="297"/>
      <c r="CE147" s="297"/>
      <c r="CF147" s="237"/>
      <c r="CG147" s="237"/>
      <c r="CH147" s="297"/>
      <c r="CI147" s="297"/>
      <c r="CJ147" s="237"/>
      <c r="CK147" s="237"/>
      <c r="CL147" s="297"/>
      <c r="CM147" s="285"/>
      <c r="CN147" s="298"/>
      <c r="CO147" s="298"/>
      <c r="CP147" s="298"/>
      <c r="CQ147" s="298"/>
      <c r="CR147" s="293"/>
      <c r="CS147" s="293"/>
      <c r="CT147" s="294"/>
      <c r="CU147" s="295"/>
      <c r="CV147" s="234"/>
      <c r="CW147" s="234"/>
      <c r="CX147" s="294"/>
      <c r="CY147" s="295"/>
      <c r="CZ147" s="234"/>
      <c r="DA147" s="234"/>
      <c r="DB147" s="294"/>
      <c r="DC147" s="295"/>
      <c r="DD147" s="298"/>
      <c r="DE147" s="298"/>
      <c r="DF147" s="298"/>
      <c r="DG147" s="298"/>
      <c r="DH147" s="298"/>
      <c r="DI147" s="298"/>
      <c r="DJ147" s="298"/>
      <c r="DK147" s="298"/>
    </row>
    <row r="148" spans="1:115" ht="16.5" customHeight="1">
      <c r="A148" s="240"/>
      <c r="B148" s="311"/>
      <c r="C148" s="240" t="s">
        <v>469</v>
      </c>
      <c r="D148" s="254">
        <v>3.3</v>
      </c>
      <c r="E148" s="237">
        <v>3.3</v>
      </c>
      <c r="F148" s="237">
        <f t="shared" si="126"/>
        <v>0</v>
      </c>
      <c r="G148" s="296">
        <f t="shared" si="141"/>
        <v>-3.3</v>
      </c>
      <c r="H148" s="296">
        <f t="shared" si="144"/>
        <v>0</v>
      </c>
      <c r="I148" s="237"/>
      <c r="J148" s="237"/>
      <c r="K148" s="297">
        <f t="shared" si="127"/>
        <v>0</v>
      </c>
      <c r="L148" s="297"/>
      <c r="M148" s="237"/>
      <c r="N148" s="237"/>
      <c r="O148" s="297">
        <f t="shared" si="157"/>
        <v>0</v>
      </c>
      <c r="P148" s="297"/>
      <c r="Q148" s="237"/>
      <c r="R148" s="237"/>
      <c r="S148" s="298">
        <f t="shared" si="158"/>
        <v>0</v>
      </c>
      <c r="T148" s="298">
        <v>0</v>
      </c>
      <c r="U148" s="236"/>
      <c r="V148" s="236"/>
      <c r="W148" s="298">
        <f t="shared" si="159"/>
        <v>0</v>
      </c>
      <c r="X148" s="298">
        <v>0</v>
      </c>
      <c r="Y148" s="312">
        <f t="shared" si="160"/>
        <v>0</v>
      </c>
      <c r="Z148" s="312">
        <f t="shared" si="160"/>
        <v>0</v>
      </c>
      <c r="AA148" s="298">
        <f t="shared" si="161"/>
        <v>0</v>
      </c>
      <c r="AB148" s="298" t="e">
        <f>Z148/Y148</f>
        <v>#DIV/0!</v>
      </c>
      <c r="AC148" s="236"/>
      <c r="AD148" s="236"/>
      <c r="AE148" s="298">
        <f t="shared" si="146"/>
        <v>0</v>
      </c>
      <c r="AF148" s="298" t="e">
        <f>AD148/AC148</f>
        <v>#DIV/0!</v>
      </c>
      <c r="AG148" s="236"/>
      <c r="AH148" s="236"/>
      <c r="AI148" s="298">
        <f t="shared" si="162"/>
        <v>0</v>
      </c>
      <c r="AJ148" s="236"/>
      <c r="AK148" s="236"/>
      <c r="AL148" s="298">
        <f t="shared" si="163"/>
        <v>0</v>
      </c>
      <c r="AM148" s="298"/>
      <c r="AN148" s="236"/>
      <c r="AO148" s="236"/>
      <c r="AP148" s="298">
        <f t="shared" si="124"/>
        <v>0</v>
      </c>
      <c r="AQ148" s="298"/>
      <c r="AR148" s="298"/>
      <c r="AS148" s="298"/>
      <c r="AT148" s="298">
        <f t="shared" si="164"/>
        <v>0</v>
      </c>
      <c r="AU148" s="298"/>
      <c r="AV148" s="236"/>
      <c r="AW148" s="236"/>
      <c r="AX148" s="298">
        <f t="shared" si="131"/>
        <v>0</v>
      </c>
      <c r="AY148" s="298"/>
      <c r="AZ148" s="236"/>
      <c r="BA148" s="236"/>
      <c r="BB148" s="298">
        <f t="shared" si="152"/>
        <v>0</v>
      </c>
      <c r="BC148" s="298" t="e">
        <f>BA148/AZ148</f>
        <v>#DIV/0!</v>
      </c>
      <c r="BD148" s="236"/>
      <c r="BE148" s="236"/>
      <c r="BF148" s="298">
        <f t="shared" si="132"/>
        <v>0</v>
      </c>
      <c r="BG148" s="298" t="e">
        <f>BE148/BD148</f>
        <v>#DIV/0!</v>
      </c>
      <c r="BH148" s="236"/>
      <c r="BI148" s="236"/>
      <c r="BJ148" s="298">
        <f t="shared" si="133"/>
        <v>0</v>
      </c>
      <c r="BK148" s="298" t="e">
        <f>BI148/BH148</f>
        <v>#DIV/0!</v>
      </c>
      <c r="BL148" s="236"/>
      <c r="BM148" s="236"/>
      <c r="BN148" s="298">
        <f t="shared" si="134"/>
        <v>0</v>
      </c>
      <c r="BO148" s="298"/>
      <c r="BP148" s="236"/>
      <c r="BQ148" s="236"/>
      <c r="BR148" s="298">
        <f t="shared" si="135"/>
        <v>0</v>
      </c>
      <c r="BS148" s="298"/>
      <c r="BT148" s="236"/>
      <c r="BU148" s="236"/>
      <c r="BV148" s="298">
        <f t="shared" si="136"/>
        <v>0</v>
      </c>
      <c r="BW148" s="298"/>
      <c r="BX148" s="236"/>
      <c r="BY148" s="236"/>
      <c r="BZ148" s="298">
        <f t="shared" si="137"/>
        <v>0</v>
      </c>
      <c r="CA148" s="298" t="e">
        <f t="shared" si="153"/>
        <v>#DIV/0!</v>
      </c>
      <c r="CB148" s="236"/>
      <c r="CC148" s="236"/>
      <c r="CD148" s="298">
        <f t="shared" si="138"/>
        <v>0</v>
      </c>
      <c r="CE148" s="298"/>
      <c r="CF148" s="236"/>
      <c r="CG148" s="236"/>
      <c r="CH148" s="298">
        <f t="shared" si="125"/>
        <v>0</v>
      </c>
      <c r="CI148" s="298"/>
      <c r="CJ148" s="236"/>
      <c r="CK148" s="236"/>
      <c r="CL148" s="298">
        <f t="shared" si="139"/>
        <v>0</v>
      </c>
      <c r="CM148" s="285"/>
      <c r="CN148" s="298"/>
      <c r="CO148" s="298"/>
      <c r="CP148" s="298">
        <f t="shared" si="154"/>
        <v>0</v>
      </c>
      <c r="CQ148" s="298"/>
      <c r="CR148" s="293"/>
      <c r="CS148" s="293"/>
      <c r="CT148" s="294">
        <f t="shared" si="147"/>
        <v>0</v>
      </c>
      <c r="CU148" s="295" t="e">
        <f t="shared" si="148"/>
        <v>#DIV/0!</v>
      </c>
      <c r="CV148" s="234"/>
      <c r="CW148" s="234"/>
      <c r="CX148" s="294">
        <f t="shared" si="149"/>
        <v>0</v>
      </c>
      <c r="CY148" s="295" t="e">
        <f t="shared" si="150"/>
        <v>#DIV/0!</v>
      </c>
      <c r="CZ148" s="234"/>
      <c r="DA148" s="234"/>
      <c r="DB148" s="294">
        <f t="shared" si="140"/>
        <v>0</v>
      </c>
      <c r="DC148" s="295" t="e">
        <f t="shared" si="151"/>
        <v>#DIV/0!</v>
      </c>
      <c r="DD148" s="298"/>
      <c r="DE148" s="298"/>
      <c r="DF148" s="298">
        <f t="shared" ref="DF148:DF152" si="166">DE148-DD148</f>
        <v>0</v>
      </c>
      <c r="DG148" s="298"/>
      <c r="DH148" s="298"/>
      <c r="DI148" s="298"/>
      <c r="DJ148" s="298">
        <f t="shared" ref="DJ148:DJ152" si="167">DI148-DH148</f>
        <v>0</v>
      </c>
      <c r="DK148" s="298"/>
    </row>
    <row r="149" spans="1:115" s="252" customFormat="1" ht="12.75" customHeight="1">
      <c r="A149" s="279"/>
      <c r="B149" s="278"/>
      <c r="C149" s="278" t="s">
        <v>260</v>
      </c>
      <c r="D149" s="288">
        <f>D5+D19+D36+D86+D97-3</f>
        <v>3512.5399999999991</v>
      </c>
      <c r="E149" s="288">
        <f>+CF149+CN149+AV149+I149+BL149+DH149+M149+Q149+U149+AJ149+AN149</f>
        <v>13742.735250000002</v>
      </c>
      <c r="F149" s="288">
        <f>J149+N149+R149+V149+AK149+AO149+AS149+AW149+BM149+CG149+CK149+CO149+DI149</f>
        <v>33396.900659999999</v>
      </c>
      <c r="G149" s="301">
        <f t="shared" si="141"/>
        <v>19654.165409999998</v>
      </c>
      <c r="H149" s="287">
        <f t="shared" si="144"/>
        <v>2.4301494609670224</v>
      </c>
      <c r="I149" s="288">
        <f>I5+I19+I36+I86+I97</f>
        <v>6883.1450699999996</v>
      </c>
      <c r="J149" s="288">
        <f>J5+J19+J36+J86+J97</f>
        <v>3258.4045799999999</v>
      </c>
      <c r="K149" s="301">
        <f t="shared" si="127"/>
        <v>-3624.7404899999997</v>
      </c>
      <c r="L149" s="301">
        <f t="shared" ref="L149:L152" si="168">J149/I149</f>
        <v>0.47338891551213524</v>
      </c>
      <c r="M149" s="288">
        <f>M5+M19+M36+M86+M97</f>
        <v>1.0309999999999999</v>
      </c>
      <c r="N149" s="288">
        <f>N5+N19+N36+N86+N97</f>
        <v>12.379</v>
      </c>
      <c r="O149" s="301">
        <f t="shared" si="157"/>
        <v>11.347999999999999</v>
      </c>
      <c r="P149" s="301">
        <f>N149/M149</f>
        <v>12.00678952473327</v>
      </c>
      <c r="Q149" s="288">
        <f>Q5+Q19+Q36+Q86+Q97</f>
        <v>68.786090000000002</v>
      </c>
      <c r="R149" s="288">
        <f>R5+R19+R36+R86+R97</f>
        <v>0</v>
      </c>
      <c r="S149" s="301">
        <f t="shared" si="158"/>
        <v>-68.786090000000002</v>
      </c>
      <c r="T149" s="301">
        <f t="shared" ref="T149:T152" si="169">R149/Q149</f>
        <v>0</v>
      </c>
      <c r="U149" s="288">
        <f>U5+U19+U36+U86+U97</f>
        <v>0.66351000000000004</v>
      </c>
      <c r="V149" s="288">
        <f>V5+V19+V36+V86+V97</f>
        <v>0</v>
      </c>
      <c r="W149" s="301">
        <f t="shared" si="159"/>
        <v>-0.66351000000000004</v>
      </c>
      <c r="X149" s="301">
        <f t="shared" si="165"/>
        <v>0</v>
      </c>
      <c r="Y149" s="288" t="e">
        <f t="shared" si="160"/>
        <v>#REF!</v>
      </c>
      <c r="Z149" s="288" t="e">
        <f t="shared" si="160"/>
        <v>#REF!</v>
      </c>
      <c r="AA149" s="301" t="e">
        <f t="shared" si="161"/>
        <v>#REF!</v>
      </c>
      <c r="AB149" s="301" t="e">
        <f>Z149/Y149</f>
        <v>#REF!</v>
      </c>
      <c r="AC149" s="288" t="e">
        <f>AC5+AC19+AC36+#REF!+AC86+AC97</f>
        <v>#REF!</v>
      </c>
      <c r="AD149" s="288" t="e">
        <f>AD5+AD19+AD36+#REF!+AD86+AD97</f>
        <v>#REF!</v>
      </c>
      <c r="AE149" s="301" t="e">
        <f t="shared" si="146"/>
        <v>#REF!</v>
      </c>
      <c r="AF149" s="301" t="e">
        <f>AD149/AC149</f>
        <v>#REF!</v>
      </c>
      <c r="AG149" s="288" t="e">
        <f>AG5+AG19+AG36+#REF!+AG86+AG97</f>
        <v>#REF!</v>
      </c>
      <c r="AH149" s="288" t="e">
        <f>AH5+AH19+AH36+#REF!+AH86+AH97</f>
        <v>#REF!</v>
      </c>
      <c r="AI149" s="301" t="e">
        <f t="shared" si="162"/>
        <v>#REF!</v>
      </c>
      <c r="AJ149" s="288">
        <f>AJ5+AJ19+AJ36+AJ86+AJ97</f>
        <v>20.9</v>
      </c>
      <c r="AK149" s="288">
        <f>AK5+AK19+AK36+AK86+AK97</f>
        <v>20.9</v>
      </c>
      <c r="AL149" s="301">
        <f t="shared" si="163"/>
        <v>0</v>
      </c>
      <c r="AM149" s="301">
        <f>AK149/AJ149</f>
        <v>1</v>
      </c>
      <c r="AN149" s="288">
        <f>AN5+AN19+AN36+AN86+AN97</f>
        <v>13.439</v>
      </c>
      <c r="AO149" s="288">
        <f>AO5+AO19+AO36+AO86+AO97</f>
        <v>88.852999999999994</v>
      </c>
      <c r="AP149" s="301">
        <f t="shared" si="124"/>
        <v>75.413999999999987</v>
      </c>
      <c r="AQ149" s="301">
        <v>0</v>
      </c>
      <c r="AR149" s="288">
        <f>AR5+AR19+AR36+AR86+AR97</f>
        <v>0</v>
      </c>
      <c r="AS149" s="288">
        <f>AS5+AS19+AS36+AS86+AS97</f>
        <v>17.952000000000002</v>
      </c>
      <c r="AT149" s="301">
        <f t="shared" si="164"/>
        <v>17.952000000000002</v>
      </c>
      <c r="AU149" s="301"/>
      <c r="AV149" s="288">
        <f>AV5+AV19+AV36+AV86+AV97</f>
        <v>0</v>
      </c>
      <c r="AW149" s="288">
        <f>AW5+AW19+AW36+AW86+AW97</f>
        <v>0</v>
      </c>
      <c r="AX149" s="301">
        <f t="shared" si="131"/>
        <v>0</v>
      </c>
      <c r="AY149" s="301"/>
      <c r="AZ149" s="288" t="e">
        <f>AZ5+AZ19+AZ36+#REF!+AZ86+AZ97</f>
        <v>#REF!</v>
      </c>
      <c r="BA149" s="288" t="e">
        <f>BA5+BA19+BA36+#REF!+BA86+BA97</f>
        <v>#REF!</v>
      </c>
      <c r="BB149" s="301" t="e">
        <f t="shared" si="152"/>
        <v>#REF!</v>
      </c>
      <c r="BC149" s="301" t="e">
        <f>BA149/AZ149</f>
        <v>#REF!</v>
      </c>
      <c r="BD149" s="288" t="e">
        <f>BD5+BD19+BD36+#REF!+BD86+BD97</f>
        <v>#REF!</v>
      </c>
      <c r="BE149" s="288" t="e">
        <f>BE5+BE19+BE36+#REF!+BE86+BE97</f>
        <v>#REF!</v>
      </c>
      <c r="BF149" s="301" t="e">
        <f t="shared" si="132"/>
        <v>#REF!</v>
      </c>
      <c r="BG149" s="301" t="e">
        <f>BE149/BD149</f>
        <v>#REF!</v>
      </c>
      <c r="BH149" s="288" t="e">
        <f>BH5+BH19+BH36+#REF!+BH86+BH97</f>
        <v>#REF!</v>
      </c>
      <c r="BI149" s="288" t="e">
        <f>BI5+BI19+BI36+#REF!+BI86+BI97</f>
        <v>#REF!</v>
      </c>
      <c r="BJ149" s="301" t="e">
        <f t="shared" si="133"/>
        <v>#REF!</v>
      </c>
      <c r="BK149" s="301" t="e">
        <f>BI149/BH149</f>
        <v>#REF!</v>
      </c>
      <c r="BL149" s="288">
        <f>BL5+BL19+BL36+BL86+BL97</f>
        <v>93.717939999999999</v>
      </c>
      <c r="BM149" s="288">
        <f>BM5+BM19+BM36+BM86+BM97</f>
        <v>71.833649999999992</v>
      </c>
      <c r="BN149" s="301">
        <f t="shared" si="134"/>
        <v>-21.884290000000007</v>
      </c>
      <c r="BO149" s="301">
        <f>BM149/BL149</f>
        <v>0.76648771836000651</v>
      </c>
      <c r="BP149" s="288" t="e">
        <f>BP5+BP19+BP36+#REF!+BP86+BP97</f>
        <v>#REF!</v>
      </c>
      <c r="BQ149" s="288" t="e">
        <f>BQ5+BQ19+BQ36+#REF!+BQ86+BQ97</f>
        <v>#REF!</v>
      </c>
      <c r="BR149" s="301" t="e">
        <f t="shared" si="135"/>
        <v>#REF!</v>
      </c>
      <c r="BS149" s="301" t="e">
        <f>BQ149/BP149</f>
        <v>#REF!</v>
      </c>
      <c r="BT149" s="288" t="e">
        <f>BT5+BT19+BT36+#REF!+BT86+BT97</f>
        <v>#REF!</v>
      </c>
      <c r="BU149" s="288" t="e">
        <f>BU5+BU19+BU36+#REF!+BU86+BU97</f>
        <v>#REF!</v>
      </c>
      <c r="BV149" s="301" t="e">
        <f t="shared" si="136"/>
        <v>#REF!</v>
      </c>
      <c r="BW149" s="301" t="e">
        <f>BU149/BT149</f>
        <v>#REF!</v>
      </c>
      <c r="BX149" s="288" t="e">
        <f>BX5+BX19+BX36+#REF!+BX86+BX97</f>
        <v>#REF!</v>
      </c>
      <c r="BY149" s="288" t="e">
        <f>BY5+BY19+BY36+#REF!+BY86+BY97</f>
        <v>#REF!</v>
      </c>
      <c r="BZ149" s="301" t="e">
        <f t="shared" si="137"/>
        <v>#REF!</v>
      </c>
      <c r="CA149" s="301" t="e">
        <f t="shared" si="153"/>
        <v>#REF!</v>
      </c>
      <c r="CB149" s="288" t="e">
        <f>CB5+CB19+CB36+#REF!+CB86+CB97</f>
        <v>#REF!</v>
      </c>
      <c r="CC149" s="288" t="e">
        <f>CC5+CC19+CC36+#REF!+CC86+CC97</f>
        <v>#REF!</v>
      </c>
      <c r="CD149" s="301" t="e">
        <f t="shared" si="138"/>
        <v>#REF!</v>
      </c>
      <c r="CE149" s="301" t="e">
        <f>CC149/CB149</f>
        <v>#REF!</v>
      </c>
      <c r="CF149" s="288">
        <f>CF5+CF19+CF36+CF86+CF97</f>
        <v>9.9139999999999997</v>
      </c>
      <c r="CG149" s="288">
        <f>CG5+CG19+CG36+CG86+CG97</f>
        <v>14902.083540000001</v>
      </c>
      <c r="CH149" s="301">
        <f t="shared" si="125"/>
        <v>14892.169540000001</v>
      </c>
      <c r="CI149" s="301">
        <f>CG149/CF149</f>
        <v>1503.1353177324997</v>
      </c>
      <c r="CJ149" s="288">
        <f>CJ5+CJ19+CJ36+CJ86+CJ97</f>
        <v>0</v>
      </c>
      <c r="CK149" s="288">
        <f>CK5+CK19+CK36+CK86+CK97</f>
        <v>243.13354000000001</v>
      </c>
      <c r="CL149" s="301">
        <f t="shared" si="139"/>
        <v>243.13354000000001</v>
      </c>
      <c r="CM149" s="301"/>
      <c r="CN149" s="288">
        <f>CN5+CN19+CN36+CN86+CN97</f>
        <v>0</v>
      </c>
      <c r="CO149" s="288">
        <f>CO5+CO19+CO36+CO86+CO97</f>
        <v>0</v>
      </c>
      <c r="CP149" s="301">
        <f t="shared" si="154"/>
        <v>0</v>
      </c>
      <c r="CQ149" s="301">
        <v>0</v>
      </c>
      <c r="CR149" s="281" t="e">
        <f>CR5+CR19+CR36+#REF!+CR86+CR97</f>
        <v>#REF!</v>
      </c>
      <c r="CS149" s="281" t="e">
        <f>CS5+CS19+CS36+#REF!+CS86+CS97</f>
        <v>#REF!</v>
      </c>
      <c r="CT149" s="286" t="e">
        <f t="shared" si="147"/>
        <v>#REF!</v>
      </c>
      <c r="CU149" s="287" t="e">
        <f t="shared" si="148"/>
        <v>#REF!</v>
      </c>
      <c r="CV149" s="281" t="e">
        <f>CV5+CV19+CV36+#REF!+CV86+CV97</f>
        <v>#REF!</v>
      </c>
      <c r="CW149" s="281" t="e">
        <f>CW5+CW19+CW36+#REF!+CW86+CW97</f>
        <v>#REF!</v>
      </c>
      <c r="CX149" s="313" t="e">
        <f t="shared" si="149"/>
        <v>#REF!</v>
      </c>
      <c r="CY149" s="287" t="e">
        <f t="shared" si="150"/>
        <v>#REF!</v>
      </c>
      <c r="CZ149" s="281" t="e">
        <f>CZ5+CZ19+CZ36+#REF!+CZ86+CZ97</f>
        <v>#REF!</v>
      </c>
      <c r="DA149" s="281" t="e">
        <f>DA5+DA19+DA36+#REF!+DA86+DA97</f>
        <v>#REF!</v>
      </c>
      <c r="DB149" s="286" t="e">
        <f t="shared" si="140"/>
        <v>#REF!</v>
      </c>
      <c r="DC149" s="287" t="e">
        <f t="shared" si="151"/>
        <v>#REF!</v>
      </c>
      <c r="DD149" s="288">
        <f>DD5+DD19+DD36+DD86+DD97</f>
        <v>0</v>
      </c>
      <c r="DE149" s="288">
        <f>DE5+DE19+DE36+DE86+DE97</f>
        <v>0</v>
      </c>
      <c r="DF149" s="301">
        <f t="shared" si="166"/>
        <v>0</v>
      </c>
      <c r="DG149" s="301">
        <v>0</v>
      </c>
      <c r="DH149" s="288">
        <f>DH5+DH19+DH36+DH86+DH97</f>
        <v>6651.138640000001</v>
      </c>
      <c r="DI149" s="288">
        <f>DI5+DI19+DI36+DI86+DI97</f>
        <v>14781.361349999999</v>
      </c>
      <c r="DJ149" s="301">
        <f t="shared" si="167"/>
        <v>8130.2227099999982</v>
      </c>
      <c r="DK149" s="301">
        <v>0</v>
      </c>
    </row>
    <row r="150" spans="1:115" ht="16.5" customHeight="1">
      <c r="A150" s="239" t="s">
        <v>261</v>
      </c>
      <c r="B150" s="311"/>
      <c r="C150" s="238" t="s">
        <v>262</v>
      </c>
      <c r="D150" s="256">
        <v>373.44</v>
      </c>
      <c r="E150" s="236">
        <f>+CF150+CN150+AV150+I150+BL150+DH150+M150+Q150+U150+AJ150+AN150</f>
        <v>5237.6618899999994</v>
      </c>
      <c r="F150" s="236">
        <f>J150+N150+R150+V150+AK150+AO150+AW150+BM150+CG150+CK150+CO150+DI150</f>
        <v>207.86135000000002</v>
      </c>
      <c r="G150" s="295">
        <f t="shared" si="141"/>
        <v>-5029.8005399999993</v>
      </c>
      <c r="H150" s="295">
        <f t="shared" si="144"/>
        <v>3.9685904582130262E-2</v>
      </c>
      <c r="I150" s="236">
        <v>1316.55</v>
      </c>
      <c r="J150" s="236">
        <v>32.760109999999997</v>
      </c>
      <c r="K150" s="301">
        <f t="shared" si="127"/>
        <v>-1283.78989</v>
      </c>
      <c r="L150" s="301">
        <f t="shared" si="168"/>
        <v>2.4883301051991949E-2</v>
      </c>
      <c r="M150" s="236"/>
      <c r="N150" s="236"/>
      <c r="O150" s="301">
        <f t="shared" si="157"/>
        <v>0</v>
      </c>
      <c r="P150" s="301">
        <v>0</v>
      </c>
      <c r="Q150" s="236"/>
      <c r="R150" s="236"/>
      <c r="S150" s="298">
        <f t="shared" si="158"/>
        <v>0</v>
      </c>
      <c r="T150" s="301">
        <v>0</v>
      </c>
      <c r="U150" s="236"/>
      <c r="V150" s="236"/>
      <c r="W150" s="298">
        <f t="shared" si="159"/>
        <v>0</v>
      </c>
      <c r="X150" s="301">
        <v>0</v>
      </c>
      <c r="Y150" s="312">
        <f t="shared" si="160"/>
        <v>0</v>
      </c>
      <c r="Z150" s="312">
        <f t="shared" si="160"/>
        <v>0</v>
      </c>
      <c r="AA150" s="298">
        <f t="shared" si="161"/>
        <v>0</v>
      </c>
      <c r="AB150" s="298"/>
      <c r="AC150" s="236"/>
      <c r="AD150" s="236"/>
      <c r="AE150" s="298"/>
      <c r="AF150" s="298"/>
      <c r="AG150" s="236"/>
      <c r="AH150" s="236"/>
      <c r="AI150" s="298">
        <f t="shared" si="162"/>
        <v>0</v>
      </c>
      <c r="AJ150" s="236"/>
      <c r="AK150" s="236"/>
      <c r="AL150" s="298">
        <f t="shared" si="163"/>
        <v>0</v>
      </c>
      <c r="AM150" s="301">
        <v>0</v>
      </c>
      <c r="AN150" s="236"/>
      <c r="AO150" s="236"/>
      <c r="AP150" s="298">
        <f t="shared" si="124"/>
        <v>0</v>
      </c>
      <c r="AQ150" s="301">
        <v>0</v>
      </c>
      <c r="AR150" s="298"/>
      <c r="AS150" s="298"/>
      <c r="AT150" s="301">
        <f t="shared" si="164"/>
        <v>0</v>
      </c>
      <c r="AU150" s="301"/>
      <c r="AV150" s="236">
        <v>221.73793000000001</v>
      </c>
      <c r="AW150" s="236">
        <v>22.680720000000001</v>
      </c>
      <c r="AX150" s="298">
        <f>AW150-AV150</f>
        <v>-199.05721</v>
      </c>
      <c r="AY150" s="298">
        <f>AW150/AV150</f>
        <v>0.10228615374915785</v>
      </c>
      <c r="AZ150" s="236"/>
      <c r="BA150" s="236">
        <v>0</v>
      </c>
      <c r="BB150" s="298">
        <f t="shared" si="152"/>
        <v>0</v>
      </c>
      <c r="BC150" s="298"/>
      <c r="BD150" s="236"/>
      <c r="BE150" s="236"/>
      <c r="BF150" s="298">
        <f t="shared" si="132"/>
        <v>0</v>
      </c>
      <c r="BG150" s="298"/>
      <c r="BH150" s="236"/>
      <c r="BI150" s="236"/>
      <c r="BJ150" s="298">
        <f t="shared" si="133"/>
        <v>0</v>
      </c>
      <c r="BK150" s="298" t="e">
        <f>BI150/BH150</f>
        <v>#DIV/0!</v>
      </c>
      <c r="BL150" s="236">
        <v>4.5090399999999997</v>
      </c>
      <c r="BM150" s="236">
        <v>6.0460399999999996</v>
      </c>
      <c r="BN150" s="298">
        <f t="shared" si="134"/>
        <v>1.5369999999999999</v>
      </c>
      <c r="BO150" s="301">
        <v>0</v>
      </c>
      <c r="BP150" s="236"/>
      <c r="BQ150" s="236">
        <v>1.0000000000000001E-5</v>
      </c>
      <c r="BR150" s="298">
        <f t="shared" si="135"/>
        <v>1.0000000000000001E-5</v>
      </c>
      <c r="BS150" s="301">
        <v>0</v>
      </c>
      <c r="BT150" s="236"/>
      <c r="BU150" s="236"/>
      <c r="BV150" s="298">
        <f t="shared" si="136"/>
        <v>0</v>
      </c>
      <c r="BW150" s="301" t="e">
        <f>BU150/BT150</f>
        <v>#DIV/0!</v>
      </c>
      <c r="BX150" s="236">
        <v>0</v>
      </c>
      <c r="BY150" s="236"/>
      <c r="BZ150" s="298">
        <f t="shared" si="137"/>
        <v>0</v>
      </c>
      <c r="CA150" s="298" t="e">
        <f t="shared" si="153"/>
        <v>#DIV/0!</v>
      </c>
      <c r="CB150" s="236"/>
      <c r="CC150" s="236"/>
      <c r="CD150" s="298">
        <f t="shared" si="138"/>
        <v>0</v>
      </c>
      <c r="CE150" s="301" t="e">
        <f>CC150/CB150</f>
        <v>#DIV/0!</v>
      </c>
      <c r="CF150" s="236">
        <v>407.81295</v>
      </c>
      <c r="CG150" s="236"/>
      <c r="CH150" s="298">
        <v>0</v>
      </c>
      <c r="CI150" s="301">
        <f>CG150/CF150</f>
        <v>0</v>
      </c>
      <c r="CJ150" s="236">
        <v>0</v>
      </c>
      <c r="CK150" s="236"/>
      <c r="CL150" s="298">
        <f t="shared" si="139"/>
        <v>0</v>
      </c>
      <c r="CM150" s="301"/>
      <c r="CN150" s="235">
        <v>67.364000000000004</v>
      </c>
      <c r="CO150" s="235">
        <v>41.038580000000003</v>
      </c>
      <c r="CP150" s="235">
        <f t="shared" si="154"/>
        <v>-26.325420000000001</v>
      </c>
      <c r="CQ150" s="301">
        <f>CO150/CN150</f>
        <v>0.60920640104506862</v>
      </c>
      <c r="CR150" s="293"/>
      <c r="CS150" s="293"/>
      <c r="CT150" s="294">
        <f t="shared" si="147"/>
        <v>0</v>
      </c>
      <c r="CU150" s="295"/>
      <c r="CV150" s="234"/>
      <c r="CW150" s="234"/>
      <c r="CX150" s="294">
        <f t="shared" si="149"/>
        <v>0</v>
      </c>
      <c r="CY150" s="295"/>
      <c r="CZ150" s="234"/>
      <c r="DA150" s="234"/>
      <c r="DB150" s="294">
        <f t="shared" si="140"/>
        <v>0</v>
      </c>
      <c r="DC150" s="295"/>
      <c r="DD150" s="235"/>
      <c r="DE150" s="235"/>
      <c r="DF150" s="235">
        <f t="shared" si="166"/>
        <v>0</v>
      </c>
      <c r="DG150" s="301" t="e">
        <f>DE150/DD150</f>
        <v>#DIV/0!</v>
      </c>
      <c r="DH150" s="235">
        <v>3219.68797</v>
      </c>
      <c r="DI150" s="235">
        <v>105.3359</v>
      </c>
      <c r="DJ150" s="235">
        <f t="shared" si="167"/>
        <v>-3114.3520699999999</v>
      </c>
      <c r="DK150" s="301">
        <f>DI150/DH150</f>
        <v>3.2716182742391645E-2</v>
      </c>
    </row>
    <row r="151" spans="1:115" ht="13.9" customHeight="1">
      <c r="A151" s="239" t="s">
        <v>263</v>
      </c>
      <c r="B151" s="311"/>
      <c r="C151" s="238" t="s">
        <v>264</v>
      </c>
      <c r="D151" s="236">
        <v>4986.2</v>
      </c>
      <c r="E151" s="236">
        <f>+CF151+CN151+AV151+I151+BL151+DH151+M151+Q151+U151+AJ151+AN151</f>
        <v>5775</v>
      </c>
      <c r="F151" s="236">
        <f>J151+N151+R151+V151+AK151+AO151+AW151+BM151+CG151+CK151+CO151+DI151</f>
        <v>3873.93388</v>
      </c>
      <c r="G151" s="295">
        <f t="shared" si="141"/>
        <v>-1901.06612</v>
      </c>
      <c r="H151" s="295">
        <f t="shared" si="144"/>
        <v>0.67081106147186143</v>
      </c>
      <c r="I151" s="288"/>
      <c r="J151" s="288"/>
      <c r="K151" s="288"/>
      <c r="L151" s="288">
        <v>0</v>
      </c>
      <c r="M151" s="288">
        <v>2545</v>
      </c>
      <c r="N151" s="236">
        <v>1550.6379999999999</v>
      </c>
      <c r="O151" s="298">
        <f t="shared" si="157"/>
        <v>-994.36200000000008</v>
      </c>
      <c r="P151" s="295">
        <f t="shared" ref="P151" si="170">N151/M151</f>
        <v>0.60928801571709235</v>
      </c>
      <c r="Q151" s="288">
        <v>2636</v>
      </c>
      <c r="R151" s="236">
        <v>1904.9069999999999</v>
      </c>
      <c r="S151" s="298">
        <f t="shared" si="158"/>
        <v>-731.09300000000007</v>
      </c>
      <c r="T151" s="295">
        <f t="shared" ref="T151" si="171">R151/Q151</f>
        <v>0.72265060698027306</v>
      </c>
      <c r="U151" s="288">
        <v>594</v>
      </c>
      <c r="V151" s="236">
        <v>418.38887999999997</v>
      </c>
      <c r="W151" s="298">
        <f t="shared" si="159"/>
        <v>-175.61112000000003</v>
      </c>
      <c r="X151" s="295">
        <f t="shared" ref="X151" si="172">V151/U151</f>
        <v>0.70435838383838378</v>
      </c>
      <c r="Y151" s="288" t="e">
        <f>+AC151+AG151+AK151+AO151+BD151+BH151+BP151+CF151+CJ151+CZ151+#REF!+DE151</f>
        <v>#REF!</v>
      </c>
      <c r="Z151" s="288" t="e">
        <f>+AD151+AH151+AL151+AP151+BE151+BI151+BQ151+CG151+CK151+DA151+#REF!+DF151</f>
        <v>#REF!</v>
      </c>
      <c r="AA151" s="288" t="e">
        <f>+AE151+AI151+AM151+AQ151+BF151+BJ151+BR151+CH151+CL151+DB151+#REF!+DG151</f>
        <v>#REF!</v>
      </c>
      <c r="AB151" s="288" t="e">
        <f>+AF151+AJ151+AN151+AR151+BG151+BK151+BS151+CI151+CM151+DC151+DD151+DH151</f>
        <v>#DIV/0!</v>
      </c>
      <c r="AC151" s="288" t="e">
        <f>+AG151+AK151+AO151+AS151+BH151+BL151+BT151+CJ151+CN151+#REF!+DE151+DI151</f>
        <v>#REF!</v>
      </c>
      <c r="AD151" s="288" t="e">
        <f>+AH151+AL151+AP151+AT151+BI151+BM151+BU151+CK151+CO151+#REF!+DF151+DJ151</f>
        <v>#REF!</v>
      </c>
      <c r="AE151" s="288" t="e">
        <f>+AI151+AM151+AQ151+AU151+BJ151+BN151+BV151+CL151+CP151+#REF!+DG151+DK151</f>
        <v>#REF!</v>
      </c>
      <c r="AF151" s="288" t="e">
        <f>+AJ151+AN151+AR151+AV151+BK151+BO151+BW151+CM151+CQ151+DD151+DH151+DL151</f>
        <v>#DIV/0!</v>
      </c>
      <c r="AG151" s="288">
        <f>+AK151+AO151+AS151+AW151+BL151+BP151+BX151+CN151+CR151+DE151+DI151+DM151</f>
        <v>0</v>
      </c>
      <c r="AH151" s="288">
        <f>+AL151+AP151+AT151+AX151+BM151+BQ151+BY151+CO151+CS151+DF151+DJ151+DN151</f>
        <v>0</v>
      </c>
      <c r="AI151" s="288">
        <f>+AM151+AQ151+AU151+AY151+BN151+BR151+BZ151+CP151+CT151+DG151+DK151+DO151</f>
        <v>0</v>
      </c>
      <c r="AJ151" s="288"/>
      <c r="AK151" s="288"/>
      <c r="AL151" s="288"/>
      <c r="AM151" s="288"/>
      <c r="AN151" s="288">
        <v>0</v>
      </c>
      <c r="AO151" s="288"/>
      <c r="AP151" s="288"/>
      <c r="AQ151" s="288"/>
      <c r="AR151" s="288"/>
      <c r="AS151" s="288"/>
      <c r="AT151" s="288"/>
      <c r="AU151" s="288"/>
      <c r="AV151" s="236"/>
      <c r="AW151" s="236"/>
      <c r="AX151" s="298"/>
      <c r="AY151" s="298"/>
      <c r="AZ151" s="236"/>
      <c r="BA151" s="236"/>
      <c r="BB151" s="298">
        <f t="shared" si="152"/>
        <v>0</v>
      </c>
      <c r="BC151" s="298"/>
      <c r="BD151" s="236"/>
      <c r="BE151" s="236"/>
      <c r="BF151" s="298">
        <f t="shared" si="132"/>
        <v>0</v>
      </c>
      <c r="BG151" s="298"/>
      <c r="BH151" s="236"/>
      <c r="BI151" s="236"/>
      <c r="BJ151" s="298">
        <f t="shared" si="133"/>
        <v>0</v>
      </c>
      <c r="BK151" s="298"/>
      <c r="BL151" s="236"/>
      <c r="BM151" s="236"/>
      <c r="BN151" s="298">
        <f t="shared" si="134"/>
        <v>0</v>
      </c>
      <c r="BO151" s="301">
        <v>0</v>
      </c>
      <c r="BP151" s="236">
        <v>0</v>
      </c>
      <c r="BQ151" s="236"/>
      <c r="BR151" s="298">
        <f t="shared" si="135"/>
        <v>0</v>
      </c>
      <c r="BS151" s="301">
        <v>0</v>
      </c>
      <c r="BT151" s="236">
        <v>0</v>
      </c>
      <c r="BU151" s="236"/>
      <c r="BV151" s="298">
        <f t="shared" si="136"/>
        <v>0</v>
      </c>
      <c r="BW151" s="301" t="e">
        <f>BU151/BT151</f>
        <v>#DIV/0!</v>
      </c>
      <c r="BX151" s="236">
        <v>0</v>
      </c>
      <c r="BY151" s="236">
        <v>0</v>
      </c>
      <c r="BZ151" s="298">
        <f t="shared" si="137"/>
        <v>0</v>
      </c>
      <c r="CA151" s="298"/>
      <c r="CB151" s="236"/>
      <c r="CC151" s="236"/>
      <c r="CD151" s="298">
        <f t="shared" si="138"/>
        <v>0</v>
      </c>
      <c r="CE151" s="301" t="e">
        <f>CC151/CB151</f>
        <v>#DIV/0!</v>
      </c>
      <c r="CF151" s="236">
        <v>0</v>
      </c>
      <c r="CG151" s="236"/>
      <c r="CH151" s="298">
        <f t="shared" si="125"/>
        <v>0</v>
      </c>
      <c r="CI151" s="301">
        <v>0</v>
      </c>
      <c r="CJ151" s="236">
        <v>0</v>
      </c>
      <c r="CK151" s="236"/>
      <c r="CL151" s="298">
        <f t="shared" si="139"/>
        <v>0</v>
      </c>
      <c r="CM151" s="301"/>
      <c r="CN151" s="235"/>
      <c r="CO151" s="235"/>
      <c r="CP151" s="235">
        <f t="shared" si="154"/>
        <v>0</v>
      </c>
      <c r="CQ151" s="301">
        <v>0</v>
      </c>
      <c r="CR151" s="293"/>
      <c r="CS151" s="293"/>
      <c r="CT151" s="294">
        <f t="shared" si="147"/>
        <v>0</v>
      </c>
      <c r="CU151" s="295"/>
      <c r="CV151" s="234"/>
      <c r="CW151" s="234"/>
      <c r="CX151" s="294">
        <f t="shared" si="149"/>
        <v>0</v>
      </c>
      <c r="CY151" s="295"/>
      <c r="CZ151" s="234"/>
      <c r="DA151" s="234"/>
      <c r="DB151" s="294">
        <f t="shared" si="140"/>
        <v>0</v>
      </c>
      <c r="DC151" s="295"/>
      <c r="DD151" s="235"/>
      <c r="DE151" s="235"/>
      <c r="DF151" s="235">
        <f t="shared" si="166"/>
        <v>0</v>
      </c>
      <c r="DG151" s="301">
        <v>0</v>
      </c>
      <c r="DH151" s="235"/>
      <c r="DI151" s="235"/>
      <c r="DJ151" s="235">
        <f t="shared" si="167"/>
        <v>0</v>
      </c>
      <c r="DK151" s="301">
        <v>0</v>
      </c>
    </row>
    <row r="152" spans="1:115" s="252" customFormat="1">
      <c r="A152" s="314"/>
      <c r="B152" s="278"/>
      <c r="C152" s="282" t="s">
        <v>265</v>
      </c>
      <c r="D152" s="288">
        <f>D149+D151+D150</f>
        <v>8872.1799999999985</v>
      </c>
      <c r="E152" s="315">
        <f>E149+E151+E150</f>
        <v>24755.397140000001</v>
      </c>
      <c r="F152" s="288">
        <f>F149+F151+F150</f>
        <v>37478.695889999995</v>
      </c>
      <c r="G152" s="301">
        <f t="shared" si="141"/>
        <v>12723.298749999994</v>
      </c>
      <c r="H152" s="287">
        <f t="shared" si="144"/>
        <v>1.51396059930065</v>
      </c>
      <c r="I152" s="288">
        <f>I149+I151+I150</f>
        <v>8199.6950699999998</v>
      </c>
      <c r="J152" s="288">
        <f>J149+J151+J150</f>
        <v>3291.1646900000001</v>
      </c>
      <c r="K152" s="288">
        <f>J152-I152</f>
        <v>-4908.5303800000002</v>
      </c>
      <c r="L152" s="301">
        <f t="shared" si="168"/>
        <v>0.40137647338146687</v>
      </c>
      <c r="M152" s="288">
        <f>M149+M151+M150</f>
        <v>2546.0309999999999</v>
      </c>
      <c r="N152" s="288">
        <f>N149+N151+N150</f>
        <v>1563.0169999999998</v>
      </c>
      <c r="O152" s="288">
        <f t="shared" si="157"/>
        <v>-983.01400000000012</v>
      </c>
      <c r="P152" s="301">
        <f>N152/M152</f>
        <v>0.61390336566993875</v>
      </c>
      <c r="Q152" s="288">
        <f>Q149+Q151+Q150</f>
        <v>2704.7860900000001</v>
      </c>
      <c r="R152" s="288">
        <f>R149+R151+R150</f>
        <v>1904.9069999999999</v>
      </c>
      <c r="S152" s="288">
        <f t="shared" si="158"/>
        <v>-799.87909000000013</v>
      </c>
      <c r="T152" s="301">
        <f t="shared" si="169"/>
        <v>0.70427269906582513</v>
      </c>
      <c r="U152" s="288">
        <f>U149+U151+U150</f>
        <v>594.66350999999997</v>
      </c>
      <c r="V152" s="288">
        <f>V149+V151+V150</f>
        <v>418.38887999999997</v>
      </c>
      <c r="W152" s="288">
        <f t="shared" si="159"/>
        <v>-176.27463</v>
      </c>
      <c r="X152" s="301">
        <f t="shared" si="165"/>
        <v>0.70357247916557042</v>
      </c>
      <c r="Y152" s="288" t="e">
        <f t="shared" si="160"/>
        <v>#REF!</v>
      </c>
      <c r="Z152" s="288" t="e">
        <f t="shared" si="160"/>
        <v>#REF!</v>
      </c>
      <c r="AA152" s="288" t="e">
        <f t="shared" si="161"/>
        <v>#REF!</v>
      </c>
      <c r="AB152" s="301" t="e">
        <f>Z152/Y152</f>
        <v>#REF!</v>
      </c>
      <c r="AC152" s="288" t="e">
        <f>AC149+AC151+AC150</f>
        <v>#REF!</v>
      </c>
      <c r="AD152" s="288" t="e">
        <f>AD149+AD151+AD150</f>
        <v>#REF!</v>
      </c>
      <c r="AE152" s="288" t="e">
        <f>AD152-AC152</f>
        <v>#REF!</v>
      </c>
      <c r="AF152" s="301" t="e">
        <f>AD152/AC152</f>
        <v>#REF!</v>
      </c>
      <c r="AG152" s="288" t="e">
        <f>AG149+AG151+AG150</f>
        <v>#REF!</v>
      </c>
      <c r="AH152" s="288" t="e">
        <f>AH149+AH151+AH150</f>
        <v>#REF!</v>
      </c>
      <c r="AI152" s="288" t="e">
        <f>AI5+AI19+AI36+AI86+AI97+AI149+AI150+AI151+#REF!</f>
        <v>#REF!</v>
      </c>
      <c r="AJ152" s="288">
        <f>AJ149+AJ151+AJ150</f>
        <v>20.9</v>
      </c>
      <c r="AK152" s="288">
        <f>AK149+AK151+AK150</f>
        <v>20.9</v>
      </c>
      <c r="AL152" s="288">
        <f t="shared" si="163"/>
        <v>0</v>
      </c>
      <c r="AM152" s="301">
        <f>AK152/AJ152</f>
        <v>1</v>
      </c>
      <c r="AN152" s="288">
        <f>AN149+AN151+AN150</f>
        <v>13.439</v>
      </c>
      <c r="AO152" s="288">
        <f>AO149+AO151+AO150</f>
        <v>88.852999999999994</v>
      </c>
      <c r="AP152" s="288">
        <f>AO152-AN152</f>
        <v>75.413999999999987</v>
      </c>
      <c r="AQ152" s="301">
        <v>0</v>
      </c>
      <c r="AR152" s="288">
        <f>AR149+AR151+AR150</f>
        <v>0</v>
      </c>
      <c r="AS152" s="288">
        <f>AS5+AS19+AS36+AS86+AS97+AS149+AS150+AS151</f>
        <v>35.904000000000003</v>
      </c>
      <c r="AT152" s="288">
        <f t="shared" si="164"/>
        <v>35.904000000000003</v>
      </c>
      <c r="AU152" s="288"/>
      <c r="AV152" s="288">
        <f>AV149+AV151+AV150</f>
        <v>221.73793000000001</v>
      </c>
      <c r="AW152" s="288">
        <f>AW149+AW151+AW150</f>
        <v>22.680720000000001</v>
      </c>
      <c r="AX152" s="288">
        <f>AW152-AV152</f>
        <v>-199.05721</v>
      </c>
      <c r="AY152" s="301">
        <f>AW152/AV152</f>
        <v>0.10228615374915785</v>
      </c>
      <c r="AZ152" s="288" t="e">
        <f>AZ149+AZ151+AZ150</f>
        <v>#REF!</v>
      </c>
      <c r="BA152" s="288" t="e">
        <f>BA149+BA151+BA150</f>
        <v>#REF!</v>
      </c>
      <c r="BB152" s="288" t="e">
        <f t="shared" si="152"/>
        <v>#REF!</v>
      </c>
      <c r="BC152" s="301" t="e">
        <f>BA152/AZ152</f>
        <v>#REF!</v>
      </c>
      <c r="BD152" s="288" t="e">
        <f>BD149+BD151+BD150</f>
        <v>#REF!</v>
      </c>
      <c r="BE152" s="288" t="e">
        <f>BE149+BE151+BE150</f>
        <v>#REF!</v>
      </c>
      <c r="BF152" s="288" t="e">
        <f t="shared" si="132"/>
        <v>#REF!</v>
      </c>
      <c r="BG152" s="301" t="e">
        <f>BE152/BD152</f>
        <v>#REF!</v>
      </c>
      <c r="BH152" s="288" t="e">
        <f>BH149+BH151+BH150</f>
        <v>#REF!</v>
      </c>
      <c r="BI152" s="288" t="e">
        <f>BI149+BI151+BI150</f>
        <v>#REF!</v>
      </c>
      <c r="BJ152" s="288" t="e">
        <f t="shared" si="133"/>
        <v>#REF!</v>
      </c>
      <c r="BK152" s="301" t="e">
        <f>BI152/BH152</f>
        <v>#REF!</v>
      </c>
      <c r="BL152" s="288">
        <f>BL149+BL151+BL150</f>
        <v>98.226979999999998</v>
      </c>
      <c r="BM152" s="288">
        <f>BM149+BM151+BM150</f>
        <v>77.879689999999997</v>
      </c>
      <c r="BN152" s="288">
        <f>BM152-BL152</f>
        <v>-20.347290000000001</v>
      </c>
      <c r="BO152" s="301">
        <f>BM152/BL152</f>
        <v>0.79285436648871821</v>
      </c>
      <c r="BP152" s="288" t="e">
        <f>BP149+BP151+BP150</f>
        <v>#REF!</v>
      </c>
      <c r="BQ152" s="288" t="e">
        <f>BQ149+BQ151+BQ150</f>
        <v>#REF!</v>
      </c>
      <c r="BR152" s="288" t="e">
        <f>BQ152-BP152</f>
        <v>#REF!</v>
      </c>
      <c r="BS152" s="301" t="e">
        <f>BQ152/BP152</f>
        <v>#REF!</v>
      </c>
      <c r="BT152" s="288" t="e">
        <f>BT149+BT151+BT150</f>
        <v>#REF!</v>
      </c>
      <c r="BU152" s="288" t="e">
        <f>BU149+BU151+BU150</f>
        <v>#REF!</v>
      </c>
      <c r="BV152" s="288" t="e">
        <f>BU152-BT152</f>
        <v>#REF!</v>
      </c>
      <c r="BW152" s="301" t="e">
        <f>BU152/BT152</f>
        <v>#REF!</v>
      </c>
      <c r="BX152" s="288" t="e">
        <f>BX149+BX151+BX150</f>
        <v>#REF!</v>
      </c>
      <c r="BY152" s="288" t="e">
        <f>BY149+BY151+BY150</f>
        <v>#REF!</v>
      </c>
      <c r="BZ152" s="288" t="e">
        <f t="shared" si="137"/>
        <v>#REF!</v>
      </c>
      <c r="CA152" s="301" t="e">
        <f>BY152/BX152</f>
        <v>#REF!</v>
      </c>
      <c r="CB152" s="288" t="e">
        <f>CB149+CB151+CB150</f>
        <v>#REF!</v>
      </c>
      <c r="CC152" s="288" t="e">
        <f>CC149+CC151+CC150</f>
        <v>#REF!</v>
      </c>
      <c r="CD152" s="288" t="e">
        <f>CC152-CB152</f>
        <v>#REF!</v>
      </c>
      <c r="CE152" s="301" t="e">
        <f>CC152/CB152</f>
        <v>#REF!</v>
      </c>
      <c r="CF152" s="288">
        <f>CF149+CF151+CF150</f>
        <v>417.72694999999999</v>
      </c>
      <c r="CG152" s="288">
        <f>CG149+CG151+CG150</f>
        <v>14902.083540000001</v>
      </c>
      <c r="CH152" s="288">
        <f t="shared" si="125"/>
        <v>14484.356590000001</v>
      </c>
      <c r="CI152" s="301">
        <f>CG152/CF152</f>
        <v>35.67422101925672</v>
      </c>
      <c r="CJ152" s="288">
        <f>CJ149+CJ151+CJ150</f>
        <v>0</v>
      </c>
      <c r="CK152" s="288">
        <f>CK149+CK151+CK150</f>
        <v>243.13354000000001</v>
      </c>
      <c r="CL152" s="298">
        <f t="shared" si="139"/>
        <v>243.13354000000001</v>
      </c>
      <c r="CM152" s="301"/>
      <c r="CN152" s="316">
        <f>CN149+CN151+CN150</f>
        <v>67.364000000000004</v>
      </c>
      <c r="CO152" s="316">
        <f>CO149+CO151+CO150</f>
        <v>41.038580000000003</v>
      </c>
      <c r="CP152" s="316">
        <f t="shared" si="154"/>
        <v>-26.325420000000001</v>
      </c>
      <c r="CQ152" s="298">
        <f>CO152/CN152</f>
        <v>0.60920640104506862</v>
      </c>
      <c r="CR152" s="281" t="e">
        <f>CR149+CR151+CR150</f>
        <v>#REF!</v>
      </c>
      <c r="CS152" s="281" t="e">
        <f>CS149+CS151+CS150</f>
        <v>#REF!</v>
      </c>
      <c r="CT152" s="281" t="e">
        <f>CT5+CT19+CT36+CT86+CT97+CT149+CT150+CT151+#REF!</f>
        <v>#REF!</v>
      </c>
      <c r="CU152" s="287" t="e">
        <f>CS152/CR152</f>
        <v>#REF!</v>
      </c>
      <c r="CV152" s="315" t="e">
        <f>CV149+CV151+CV150</f>
        <v>#REF!</v>
      </c>
      <c r="CW152" s="315" t="e">
        <f>CW149+CW151+CW150</f>
        <v>#REF!</v>
      </c>
      <c r="CX152" s="281" t="e">
        <f>CX5+CX19+CX36+CX86+CX97+CX149+CX150+CX151+#REF!</f>
        <v>#REF!</v>
      </c>
      <c r="CY152" s="287" t="e">
        <f>CW152/CV152</f>
        <v>#REF!</v>
      </c>
      <c r="CZ152" s="315" t="e">
        <f>CZ149+CZ151+CZ150</f>
        <v>#REF!</v>
      </c>
      <c r="DA152" s="315" t="e">
        <f>DA149+DA151+DA150</f>
        <v>#REF!</v>
      </c>
      <c r="DB152" s="315" t="e">
        <f t="shared" si="140"/>
        <v>#REF!</v>
      </c>
      <c r="DC152" s="287" t="e">
        <f>DA152/CZ152</f>
        <v>#REF!</v>
      </c>
      <c r="DD152" s="316">
        <f>DD149+DD151+DD150</f>
        <v>0</v>
      </c>
      <c r="DE152" s="316">
        <f>DE149+DE151+DE150</f>
        <v>0</v>
      </c>
      <c r="DF152" s="316">
        <f t="shared" si="166"/>
        <v>0</v>
      </c>
      <c r="DG152" s="298" t="e">
        <f>DE152/DD152</f>
        <v>#DIV/0!</v>
      </c>
      <c r="DH152" s="316">
        <f>DH149+DH151+DH150</f>
        <v>9870.8266100000001</v>
      </c>
      <c r="DI152" s="316">
        <f>DI149+DI151+DI150</f>
        <v>14886.697249999999</v>
      </c>
      <c r="DJ152" s="316">
        <f t="shared" si="167"/>
        <v>5015.8706399999992</v>
      </c>
      <c r="DK152" s="298">
        <f>DI152/DH152</f>
        <v>1.5081510230276447</v>
      </c>
    </row>
    <row r="153" spans="1:115">
      <c r="AI153" s="318"/>
    </row>
    <row r="154" spans="1:115" ht="14.25" customHeight="1">
      <c r="E154" s="268"/>
      <c r="F154" s="319"/>
      <c r="AI154" s="318"/>
    </row>
    <row r="155" spans="1:115" s="267" customFormat="1">
      <c r="B155" s="277"/>
      <c r="C155" s="265"/>
      <c r="D155" s="266"/>
      <c r="F155" s="320"/>
      <c r="G155" s="247"/>
      <c r="H155" s="247"/>
      <c r="K155" s="247"/>
      <c r="L155" s="247"/>
      <c r="O155" s="247"/>
      <c r="P155" s="247"/>
      <c r="S155" s="247"/>
      <c r="T155" s="247"/>
      <c r="W155" s="247"/>
      <c r="X155" s="247"/>
      <c r="Y155" s="317"/>
      <c r="Z155" s="317"/>
      <c r="AA155" s="247"/>
      <c r="AB155" s="247"/>
      <c r="AE155" s="247"/>
      <c r="AF155" s="247"/>
      <c r="AG155" s="247"/>
      <c r="AH155" s="247"/>
      <c r="AI155" s="318"/>
      <c r="AL155" s="247"/>
      <c r="AM155" s="247"/>
      <c r="AP155" s="247"/>
      <c r="AQ155" s="247"/>
      <c r="AR155" s="247"/>
      <c r="AS155" s="247"/>
      <c r="AT155" s="247"/>
      <c r="AU155" s="247"/>
      <c r="AX155" s="247"/>
      <c r="AY155" s="247"/>
      <c r="AZ155" s="247"/>
      <c r="BA155" s="247"/>
      <c r="BB155" s="247"/>
      <c r="BC155" s="247"/>
      <c r="BF155" s="247"/>
      <c r="BG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Z155" s="247"/>
      <c r="CA155" s="247"/>
      <c r="CB155" s="247"/>
      <c r="CC155" s="247"/>
      <c r="CD155" s="247"/>
      <c r="CE155" s="247"/>
      <c r="CH155" s="247"/>
      <c r="CI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X155" s="247"/>
      <c r="CY155" s="247"/>
      <c r="DD155" s="247"/>
      <c r="DE155" s="247"/>
      <c r="DF155" s="247"/>
      <c r="DG155" s="247"/>
      <c r="DH155" s="247"/>
      <c r="DI155" s="247"/>
      <c r="DJ155" s="247"/>
      <c r="DK155" s="247"/>
    </row>
    <row r="156" spans="1:115" s="267" customFormat="1">
      <c r="B156" s="277"/>
      <c r="C156" s="269"/>
      <c r="D156" s="266"/>
      <c r="F156" s="319"/>
      <c r="G156" s="247"/>
      <c r="H156" s="247"/>
      <c r="K156" s="247"/>
      <c r="L156" s="247"/>
      <c r="O156" s="247"/>
      <c r="P156" s="247"/>
      <c r="S156" s="247"/>
      <c r="T156" s="247"/>
      <c r="W156" s="247"/>
      <c r="X156" s="247"/>
      <c r="Y156" s="317"/>
      <c r="Z156" s="317"/>
      <c r="AA156" s="247"/>
      <c r="AB156" s="247"/>
      <c r="AE156" s="247"/>
      <c r="AF156" s="247"/>
      <c r="AG156" s="247"/>
      <c r="AH156" s="247"/>
      <c r="AI156" s="318"/>
      <c r="AL156" s="247"/>
      <c r="AM156" s="247"/>
      <c r="AP156" s="247"/>
      <c r="AQ156" s="247"/>
      <c r="AR156" s="247"/>
      <c r="AS156" s="247"/>
      <c r="AT156" s="247"/>
      <c r="AU156" s="247"/>
      <c r="AX156" s="247"/>
      <c r="AY156" s="247"/>
      <c r="AZ156" s="247"/>
      <c r="BA156" s="247"/>
      <c r="BB156" s="247"/>
      <c r="BC156" s="247"/>
      <c r="BF156" s="247"/>
      <c r="BG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Z156" s="247"/>
      <c r="CA156" s="247"/>
      <c r="CB156" s="247"/>
      <c r="CC156" s="247"/>
      <c r="CD156" s="247"/>
      <c r="CE156" s="247"/>
      <c r="CH156" s="247"/>
      <c r="CI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X156" s="247"/>
      <c r="CY156" s="247"/>
      <c r="DD156" s="247"/>
      <c r="DE156" s="247"/>
      <c r="DF156" s="247"/>
      <c r="DG156" s="247"/>
      <c r="DH156" s="247"/>
      <c r="DI156" s="247"/>
      <c r="DJ156" s="247"/>
      <c r="DK156" s="247"/>
    </row>
    <row r="157" spans="1:115" s="267" customFormat="1">
      <c r="B157" s="277"/>
      <c r="C157" s="265"/>
      <c r="D157" s="266"/>
      <c r="G157" s="247"/>
      <c r="H157" s="247"/>
      <c r="K157" s="247"/>
      <c r="L157" s="247"/>
      <c r="O157" s="247"/>
      <c r="P157" s="247"/>
      <c r="S157" s="247"/>
      <c r="T157" s="247"/>
      <c r="W157" s="247"/>
      <c r="X157" s="247"/>
      <c r="Y157" s="317"/>
      <c r="Z157" s="317"/>
      <c r="AA157" s="247"/>
      <c r="AB157" s="247"/>
      <c r="AE157" s="247"/>
      <c r="AF157" s="247"/>
      <c r="AG157" s="247"/>
      <c r="AH157" s="247"/>
      <c r="AI157" s="318"/>
      <c r="AL157" s="247"/>
      <c r="AM157" s="247"/>
      <c r="AP157" s="247"/>
      <c r="AQ157" s="247"/>
      <c r="AR157" s="247"/>
      <c r="AS157" s="247"/>
      <c r="AT157" s="247"/>
      <c r="AU157" s="247"/>
      <c r="AX157" s="247"/>
      <c r="AY157" s="247"/>
      <c r="AZ157" s="247"/>
      <c r="BA157" s="247"/>
      <c r="BB157" s="247"/>
      <c r="BC157" s="247"/>
      <c r="BF157" s="247"/>
      <c r="BG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Z157" s="247"/>
      <c r="CA157" s="247"/>
      <c r="CB157" s="247"/>
      <c r="CC157" s="247"/>
      <c r="CD157" s="247"/>
      <c r="CE157" s="247"/>
      <c r="CH157" s="247"/>
      <c r="CI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X157" s="247"/>
      <c r="CY157" s="247"/>
      <c r="DD157" s="247"/>
      <c r="DE157" s="247"/>
      <c r="DF157" s="247"/>
      <c r="DG157" s="247"/>
      <c r="DH157" s="247"/>
      <c r="DI157" s="247"/>
      <c r="DJ157" s="247"/>
      <c r="DK157" s="247"/>
    </row>
    <row r="158" spans="1:115" s="267" customFormat="1">
      <c r="B158" s="277"/>
      <c r="C158" s="265"/>
      <c r="D158" s="266"/>
      <c r="G158" s="247"/>
      <c r="H158" s="247"/>
      <c r="K158" s="247"/>
      <c r="L158" s="247"/>
      <c r="O158" s="247"/>
      <c r="P158" s="247"/>
      <c r="S158" s="247"/>
      <c r="T158" s="247"/>
      <c r="W158" s="247"/>
      <c r="X158" s="247"/>
      <c r="Y158" s="317"/>
      <c r="Z158" s="317"/>
      <c r="AA158" s="247"/>
      <c r="AB158" s="247"/>
      <c r="AE158" s="247"/>
      <c r="AF158" s="247"/>
      <c r="AG158" s="247"/>
      <c r="AH158" s="247"/>
      <c r="AI158" s="318"/>
      <c r="AL158" s="247"/>
      <c r="AM158" s="247"/>
      <c r="AP158" s="247"/>
      <c r="AQ158" s="247"/>
      <c r="AR158" s="247"/>
      <c r="AS158" s="247"/>
      <c r="AT158" s="247"/>
      <c r="AU158" s="247"/>
      <c r="AX158" s="247"/>
      <c r="AY158" s="247"/>
      <c r="AZ158" s="247"/>
      <c r="BA158" s="247"/>
      <c r="BB158" s="247"/>
      <c r="BC158" s="247"/>
      <c r="BF158" s="247"/>
      <c r="BG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Z158" s="247"/>
      <c r="CA158" s="247"/>
      <c r="CB158" s="247"/>
      <c r="CC158" s="247"/>
      <c r="CD158" s="247"/>
      <c r="CE158" s="247"/>
      <c r="CH158" s="247"/>
      <c r="CI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X158" s="247"/>
      <c r="CY158" s="247"/>
      <c r="DD158" s="247"/>
      <c r="DE158" s="247"/>
      <c r="DF158" s="247"/>
      <c r="DG158" s="247"/>
      <c r="DH158" s="247"/>
      <c r="DI158" s="247"/>
      <c r="DJ158" s="247"/>
      <c r="DK158" s="247"/>
    </row>
    <row r="159" spans="1:115" s="267" customFormat="1">
      <c r="B159" s="277"/>
      <c r="C159" s="265"/>
      <c r="D159" s="266"/>
      <c r="G159" s="247"/>
      <c r="H159" s="247"/>
      <c r="K159" s="247"/>
      <c r="L159" s="247"/>
      <c r="O159" s="247"/>
      <c r="P159" s="247"/>
      <c r="S159" s="247"/>
      <c r="T159" s="247"/>
      <c r="W159" s="247"/>
      <c r="X159" s="247"/>
      <c r="Y159" s="317"/>
      <c r="Z159" s="317"/>
      <c r="AA159" s="247"/>
      <c r="AB159" s="247"/>
      <c r="AE159" s="247"/>
      <c r="AF159" s="247"/>
      <c r="AG159" s="247"/>
      <c r="AH159" s="247"/>
      <c r="AI159" s="318"/>
      <c r="AL159" s="247"/>
      <c r="AM159" s="247"/>
      <c r="AP159" s="247"/>
      <c r="AQ159" s="247"/>
      <c r="AR159" s="247"/>
      <c r="AS159" s="247"/>
      <c r="AT159" s="247"/>
      <c r="AU159" s="247"/>
      <c r="AX159" s="247"/>
      <c r="AY159" s="247"/>
      <c r="AZ159" s="247"/>
      <c r="BA159" s="247"/>
      <c r="BB159" s="247"/>
      <c r="BC159" s="247"/>
      <c r="BF159" s="247"/>
      <c r="BG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Z159" s="247"/>
      <c r="CA159" s="247"/>
      <c r="CB159" s="247"/>
      <c r="CC159" s="247"/>
      <c r="CD159" s="247"/>
      <c r="CE159" s="247"/>
      <c r="CH159" s="247"/>
      <c r="CI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X159" s="247"/>
      <c r="CY159" s="247"/>
      <c r="DD159" s="247"/>
      <c r="DE159" s="247"/>
      <c r="DF159" s="247"/>
      <c r="DG159" s="247"/>
      <c r="DH159" s="247"/>
      <c r="DI159" s="247"/>
      <c r="DJ159" s="247"/>
      <c r="DK159" s="247"/>
    </row>
    <row r="160" spans="1:115" s="267" customFormat="1">
      <c r="B160" s="277"/>
      <c r="C160" s="265"/>
      <c r="D160" s="266"/>
      <c r="G160" s="247"/>
      <c r="H160" s="247"/>
      <c r="K160" s="247"/>
      <c r="L160" s="247"/>
      <c r="O160" s="247"/>
      <c r="P160" s="247"/>
      <c r="S160" s="247"/>
      <c r="T160" s="247"/>
      <c r="W160" s="247"/>
      <c r="X160" s="247"/>
      <c r="Y160" s="317"/>
      <c r="Z160" s="317"/>
      <c r="AA160" s="247"/>
      <c r="AB160" s="247"/>
      <c r="AE160" s="247"/>
      <c r="AF160" s="247"/>
      <c r="AG160" s="247"/>
      <c r="AH160" s="247"/>
      <c r="AI160" s="318"/>
      <c r="AL160" s="247"/>
      <c r="AM160" s="247"/>
      <c r="AP160" s="247"/>
      <c r="AQ160" s="247"/>
      <c r="AR160" s="247"/>
      <c r="AS160" s="247"/>
      <c r="AT160" s="247"/>
      <c r="AU160" s="247"/>
      <c r="AX160" s="247"/>
      <c r="AY160" s="247"/>
      <c r="AZ160" s="247"/>
      <c r="BA160" s="247"/>
      <c r="BB160" s="247"/>
      <c r="BC160" s="247"/>
      <c r="BF160" s="247"/>
      <c r="BG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Z160" s="247"/>
      <c r="CA160" s="247"/>
      <c r="CB160" s="247"/>
      <c r="CC160" s="247"/>
      <c r="CD160" s="247"/>
      <c r="CE160" s="247"/>
      <c r="CH160" s="247"/>
      <c r="CI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X160" s="247"/>
      <c r="CY160" s="247"/>
      <c r="DD160" s="247"/>
      <c r="DE160" s="247"/>
      <c r="DF160" s="247"/>
      <c r="DG160" s="247"/>
      <c r="DH160" s="247"/>
      <c r="DI160" s="247"/>
      <c r="DJ160" s="247"/>
      <c r="DK160" s="247"/>
    </row>
    <row r="161" spans="2:115" s="267" customFormat="1">
      <c r="B161" s="277"/>
      <c r="C161" s="265"/>
      <c r="D161" s="266"/>
      <c r="G161" s="247"/>
      <c r="H161" s="247"/>
      <c r="K161" s="247"/>
      <c r="L161" s="247"/>
      <c r="O161" s="247"/>
      <c r="P161" s="247"/>
      <c r="S161" s="247"/>
      <c r="T161" s="247"/>
      <c r="W161" s="247"/>
      <c r="X161" s="247"/>
      <c r="Y161" s="317"/>
      <c r="Z161" s="317"/>
      <c r="AA161" s="247"/>
      <c r="AB161" s="247"/>
      <c r="AE161" s="247"/>
      <c r="AF161" s="247"/>
      <c r="AG161" s="247"/>
      <c r="AH161" s="247"/>
      <c r="AI161" s="321"/>
      <c r="AL161" s="247"/>
      <c r="AM161" s="247"/>
      <c r="AP161" s="247"/>
      <c r="AQ161" s="247"/>
      <c r="AR161" s="247"/>
      <c r="AS161" s="247"/>
      <c r="AT161" s="247"/>
      <c r="AU161" s="247"/>
      <c r="AX161" s="247"/>
      <c r="AY161" s="247"/>
      <c r="AZ161" s="247"/>
      <c r="BA161" s="247"/>
      <c r="BB161" s="247"/>
      <c r="BC161" s="247"/>
      <c r="BF161" s="247"/>
      <c r="BG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Z161" s="247"/>
      <c r="CA161" s="247"/>
      <c r="CB161" s="247"/>
      <c r="CC161" s="247"/>
      <c r="CD161" s="247"/>
      <c r="CE161" s="247"/>
      <c r="CH161" s="247"/>
      <c r="CI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X161" s="247"/>
      <c r="CY161" s="247"/>
      <c r="DD161" s="247"/>
      <c r="DE161" s="247"/>
      <c r="DF161" s="247"/>
      <c r="DG161" s="247"/>
      <c r="DH161" s="247"/>
      <c r="DI161" s="247"/>
      <c r="DJ161" s="247"/>
      <c r="DK161" s="247"/>
    </row>
    <row r="162" spans="2:115" s="267" customFormat="1">
      <c r="B162" s="277"/>
      <c r="C162" s="265"/>
      <c r="D162" s="266"/>
      <c r="G162" s="247"/>
      <c r="H162" s="247"/>
      <c r="K162" s="247"/>
      <c r="L162" s="247"/>
      <c r="O162" s="247"/>
      <c r="P162" s="247"/>
      <c r="S162" s="247"/>
      <c r="T162" s="247"/>
      <c r="W162" s="247"/>
      <c r="X162" s="247"/>
      <c r="Y162" s="317"/>
      <c r="Z162" s="317"/>
      <c r="AA162" s="247"/>
      <c r="AB162" s="247"/>
      <c r="AE162" s="247"/>
      <c r="AF162" s="247"/>
      <c r="AG162" s="247"/>
      <c r="AH162" s="247"/>
      <c r="AI162" s="318"/>
      <c r="AL162" s="247"/>
      <c r="AM162" s="247"/>
      <c r="AP162" s="247"/>
      <c r="AQ162" s="247"/>
      <c r="AR162" s="247"/>
      <c r="AS162" s="247"/>
      <c r="AT162" s="247"/>
      <c r="AU162" s="247"/>
      <c r="AX162" s="247"/>
      <c r="AY162" s="247"/>
      <c r="AZ162" s="247"/>
      <c r="BA162" s="247"/>
      <c r="BB162" s="247"/>
      <c r="BC162" s="247"/>
      <c r="BF162" s="247"/>
      <c r="BG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Z162" s="247"/>
      <c r="CA162" s="247"/>
      <c r="CB162" s="247"/>
      <c r="CC162" s="247"/>
      <c r="CD162" s="247"/>
      <c r="CE162" s="247"/>
      <c r="CH162" s="247"/>
      <c r="CI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X162" s="247"/>
      <c r="CY162" s="247"/>
      <c r="DD162" s="247"/>
      <c r="DE162" s="247"/>
      <c r="DF162" s="247"/>
      <c r="DG162" s="247"/>
      <c r="DH162" s="247"/>
      <c r="DI162" s="247"/>
      <c r="DJ162" s="247"/>
      <c r="DK162" s="247"/>
    </row>
    <row r="163" spans="2:115" s="267" customFormat="1">
      <c r="B163" s="277"/>
      <c r="C163" s="265"/>
      <c r="D163" s="266"/>
      <c r="G163" s="247"/>
      <c r="H163" s="247"/>
      <c r="K163" s="247"/>
      <c r="L163" s="247"/>
      <c r="O163" s="247"/>
      <c r="P163" s="247"/>
      <c r="S163" s="247"/>
      <c r="T163" s="247"/>
      <c r="W163" s="247"/>
      <c r="X163" s="247"/>
      <c r="Y163" s="317"/>
      <c r="Z163" s="317"/>
      <c r="AA163" s="247"/>
      <c r="AB163" s="247"/>
      <c r="AE163" s="247"/>
      <c r="AF163" s="247"/>
      <c r="AG163" s="247"/>
      <c r="AH163" s="247"/>
      <c r="AI163" s="318"/>
      <c r="AL163" s="247"/>
      <c r="AM163" s="247"/>
      <c r="AP163" s="247"/>
      <c r="AQ163" s="247"/>
      <c r="AR163" s="247"/>
      <c r="AS163" s="247"/>
      <c r="AT163" s="247"/>
      <c r="AU163" s="247"/>
      <c r="AX163" s="247"/>
      <c r="AY163" s="247"/>
      <c r="AZ163" s="247"/>
      <c r="BA163" s="247"/>
      <c r="BB163" s="247"/>
      <c r="BC163" s="247"/>
      <c r="BF163" s="247"/>
      <c r="BG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Z163" s="247"/>
      <c r="CA163" s="247"/>
      <c r="CB163" s="247"/>
      <c r="CC163" s="247"/>
      <c r="CD163" s="247"/>
      <c r="CE163" s="247"/>
      <c r="CH163" s="247"/>
      <c r="CI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X163" s="247"/>
      <c r="CY163" s="247"/>
      <c r="DD163" s="247"/>
      <c r="DE163" s="247"/>
      <c r="DF163" s="247"/>
      <c r="DG163" s="247"/>
      <c r="DH163" s="247"/>
      <c r="DI163" s="247"/>
      <c r="DJ163" s="247"/>
      <c r="DK163" s="247"/>
    </row>
    <row r="164" spans="2:115" s="267" customFormat="1">
      <c r="B164" s="277"/>
      <c r="C164" s="265"/>
      <c r="D164" s="266"/>
      <c r="G164" s="247"/>
      <c r="H164" s="247"/>
      <c r="K164" s="247"/>
      <c r="L164" s="247"/>
      <c r="O164" s="247"/>
      <c r="P164" s="247"/>
      <c r="S164" s="247"/>
      <c r="T164" s="247"/>
      <c r="W164" s="247"/>
      <c r="X164" s="247"/>
      <c r="Y164" s="317"/>
      <c r="Z164" s="317"/>
      <c r="AA164" s="247"/>
      <c r="AB164" s="247"/>
      <c r="AE164" s="247"/>
      <c r="AF164" s="247"/>
      <c r="AG164" s="247"/>
      <c r="AH164" s="247"/>
      <c r="AI164" s="321"/>
      <c r="AL164" s="247"/>
      <c r="AM164" s="247"/>
      <c r="AP164" s="247"/>
      <c r="AQ164" s="247"/>
      <c r="AR164" s="247"/>
      <c r="AS164" s="247"/>
      <c r="AT164" s="247"/>
      <c r="AU164" s="247"/>
      <c r="AX164" s="247"/>
      <c r="AY164" s="247"/>
      <c r="AZ164" s="247"/>
      <c r="BA164" s="247"/>
      <c r="BB164" s="247"/>
      <c r="BC164" s="247"/>
      <c r="BF164" s="247"/>
      <c r="BG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Z164" s="247"/>
      <c r="CA164" s="247"/>
      <c r="CB164" s="247"/>
      <c r="CC164" s="247"/>
      <c r="CD164" s="247"/>
      <c r="CE164" s="247"/>
      <c r="CH164" s="247"/>
      <c r="CI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X164" s="247"/>
      <c r="CY164" s="247"/>
      <c r="DD164" s="247"/>
      <c r="DE164" s="247"/>
      <c r="DF164" s="247"/>
      <c r="DG164" s="247"/>
      <c r="DH164" s="247"/>
      <c r="DI164" s="247"/>
      <c r="DJ164" s="247"/>
      <c r="DK164" s="247"/>
    </row>
    <row r="165" spans="2:115" s="267" customFormat="1">
      <c r="B165" s="277"/>
      <c r="C165" s="265"/>
      <c r="D165" s="266"/>
      <c r="G165" s="247"/>
      <c r="H165" s="247"/>
      <c r="K165" s="247"/>
      <c r="L165" s="247"/>
      <c r="O165" s="247"/>
      <c r="P165" s="247"/>
      <c r="S165" s="247"/>
      <c r="T165" s="247"/>
      <c r="W165" s="247"/>
      <c r="X165" s="247"/>
      <c r="Y165" s="317"/>
      <c r="Z165" s="317"/>
      <c r="AA165" s="247"/>
      <c r="AB165" s="247"/>
      <c r="AE165" s="247"/>
      <c r="AF165" s="247"/>
      <c r="AG165" s="247"/>
      <c r="AH165" s="247"/>
      <c r="AI165" s="318"/>
      <c r="AL165" s="247"/>
      <c r="AM165" s="247"/>
      <c r="AP165" s="247"/>
      <c r="AQ165" s="247"/>
      <c r="AR165" s="247"/>
      <c r="AS165" s="247"/>
      <c r="AT165" s="247"/>
      <c r="AU165" s="247"/>
      <c r="AX165" s="247"/>
      <c r="AY165" s="247"/>
      <c r="AZ165" s="247"/>
      <c r="BA165" s="247"/>
      <c r="BB165" s="247"/>
      <c r="BC165" s="247"/>
      <c r="BF165" s="247"/>
      <c r="BG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Z165" s="247"/>
      <c r="CA165" s="247"/>
      <c r="CB165" s="247"/>
      <c r="CC165" s="247"/>
      <c r="CD165" s="247"/>
      <c r="CE165" s="247"/>
      <c r="CH165" s="247"/>
      <c r="CI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X165" s="247"/>
      <c r="CY165" s="247"/>
      <c r="DD165" s="247"/>
      <c r="DE165" s="247"/>
      <c r="DF165" s="247"/>
      <c r="DG165" s="247"/>
      <c r="DH165" s="247"/>
      <c r="DI165" s="247"/>
      <c r="DJ165" s="247"/>
      <c r="DK165" s="247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>
      <c r="A1" s="397" t="s">
        <v>411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287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144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>
      <c r="A3" s="398"/>
      <c r="B3" s="398"/>
      <c r="C3" s="398"/>
      <c r="D3" s="398"/>
      <c r="E3" s="398" t="s">
        <v>80</v>
      </c>
      <c r="F3" s="398"/>
      <c r="G3" s="398"/>
      <c r="H3" s="398"/>
      <c r="I3" s="398" t="s">
        <v>81</v>
      </c>
      <c r="J3" s="398"/>
      <c r="K3" s="398"/>
      <c r="L3" s="398"/>
      <c r="M3" s="398" t="s">
        <v>82</v>
      </c>
      <c r="N3" s="398"/>
      <c r="O3" s="398"/>
      <c r="P3" s="398"/>
      <c r="Q3" s="398" t="s">
        <v>83</v>
      </c>
      <c r="R3" s="398"/>
      <c r="S3" s="398"/>
      <c r="T3" s="398"/>
      <c r="U3" s="398" t="s">
        <v>84</v>
      </c>
      <c r="V3" s="398"/>
      <c r="W3" s="398"/>
      <c r="X3" s="398"/>
      <c r="Y3" s="398" t="s">
        <v>85</v>
      </c>
      <c r="Z3" s="398"/>
      <c r="AA3" s="398"/>
      <c r="AB3" s="398"/>
      <c r="AC3" s="398" t="s">
        <v>86</v>
      </c>
      <c r="AD3" s="398"/>
      <c r="AE3" s="398"/>
      <c r="AF3" s="398"/>
      <c r="AG3" s="442" t="s">
        <v>87</v>
      </c>
      <c r="AH3" s="443"/>
      <c r="AI3" s="443"/>
      <c r="AJ3" s="444"/>
      <c r="AK3" s="442" t="s">
        <v>167</v>
      </c>
      <c r="AL3" s="443"/>
      <c r="AM3" s="443"/>
      <c r="AN3" s="444"/>
      <c r="AO3" s="442" t="s">
        <v>278</v>
      </c>
      <c r="AP3" s="443"/>
      <c r="AQ3" s="443"/>
      <c r="AR3" s="444"/>
      <c r="AS3" s="442" t="s">
        <v>279</v>
      </c>
      <c r="AT3" s="443"/>
      <c r="AU3" s="443"/>
      <c r="AV3" s="444"/>
      <c r="AW3" s="442" t="s">
        <v>280</v>
      </c>
      <c r="AX3" s="443"/>
      <c r="AY3" s="443"/>
      <c r="AZ3" s="444"/>
      <c r="BA3" s="442" t="s">
        <v>282</v>
      </c>
      <c r="BB3" s="443"/>
      <c r="BC3" s="443"/>
      <c r="BD3" s="444"/>
      <c r="BE3" s="442" t="s">
        <v>412</v>
      </c>
      <c r="BF3" s="443"/>
      <c r="BG3" s="443"/>
      <c r="BH3" s="444"/>
      <c r="BI3" s="442" t="s">
        <v>297</v>
      </c>
      <c r="BJ3" s="443"/>
      <c r="BK3" s="443"/>
      <c r="BL3" s="444"/>
      <c r="BM3" s="442" t="s">
        <v>281</v>
      </c>
      <c r="BN3" s="443"/>
      <c r="BO3" s="443"/>
      <c r="BP3" s="444"/>
      <c r="BQ3" s="398" t="s">
        <v>4</v>
      </c>
      <c r="BR3" s="398"/>
      <c r="BS3" s="398"/>
      <c r="BT3" s="398"/>
      <c r="BU3" s="398" t="s">
        <v>381</v>
      </c>
      <c r="BV3" s="398"/>
      <c r="BW3" s="398"/>
      <c r="BX3" s="442"/>
      <c r="BY3" s="442" t="s">
        <v>276</v>
      </c>
      <c r="BZ3" s="443"/>
      <c r="CA3" s="443"/>
      <c r="CB3" s="444"/>
      <c r="CC3" s="442" t="s">
        <v>88</v>
      </c>
      <c r="CD3" s="443"/>
      <c r="CE3" s="443"/>
      <c r="CF3" s="444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>
      <c r="A4" s="79" t="s">
        <v>89</v>
      </c>
      <c r="B4" s="398" t="s">
        <v>90</v>
      </c>
      <c r="C4" s="398"/>
      <c r="D4" s="398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80" t="s">
        <v>1</v>
      </c>
      <c r="AH4" s="80" t="s">
        <v>2</v>
      </c>
      <c r="AI4" s="80" t="s">
        <v>3</v>
      </c>
      <c r="AJ4" s="80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80" t="s">
        <v>1</v>
      </c>
      <c r="BB4" s="80" t="s">
        <v>2</v>
      </c>
      <c r="BC4" s="80" t="s">
        <v>3</v>
      </c>
      <c r="BD4" s="80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1" t="s">
        <v>1</v>
      </c>
      <c r="CD4" s="81" t="s">
        <v>2</v>
      </c>
      <c r="CE4" s="81" t="s">
        <v>3</v>
      </c>
      <c r="CF4" s="80" t="s">
        <v>93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>
      <c r="A5" s="59">
        <v>200</v>
      </c>
      <c r="B5" s="405" t="s">
        <v>94</v>
      </c>
      <c r="C5" s="406"/>
      <c r="D5" s="407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>
      <c r="A6" s="59">
        <v>211</v>
      </c>
      <c r="B6" s="83" t="s">
        <v>296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>
      <c r="A7" s="68">
        <v>212</v>
      </c>
      <c r="B7" s="399" t="s">
        <v>19</v>
      </c>
      <c r="C7" s="400"/>
      <c r="D7" s="401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>
      <c r="A8" s="67"/>
      <c r="B8" s="391" t="s">
        <v>95</v>
      </c>
      <c r="C8" s="392"/>
      <c r="D8" s="393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>
      <c r="A9" s="67">
        <v>213</v>
      </c>
      <c r="B9" s="402" t="s">
        <v>96</v>
      </c>
      <c r="C9" s="403"/>
      <c r="D9" s="404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>
      <c r="A10" s="59">
        <v>220</v>
      </c>
      <c r="B10" s="405" t="s">
        <v>23</v>
      </c>
      <c r="C10" s="406"/>
      <c r="D10" s="407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>
      <c r="A11" s="67">
        <v>221</v>
      </c>
      <c r="B11" s="402" t="s">
        <v>24</v>
      </c>
      <c r="C11" s="403"/>
      <c r="D11" s="404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>
      <c r="A12" s="68">
        <v>222</v>
      </c>
      <c r="B12" s="399" t="s">
        <v>97</v>
      </c>
      <c r="C12" s="400"/>
      <c r="D12" s="401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>
      <c r="A13" s="67"/>
      <c r="B13" s="379" t="s">
        <v>98</v>
      </c>
      <c r="C13" s="380"/>
      <c r="D13" s="381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>
      <c r="A14" s="69">
        <v>223</v>
      </c>
      <c r="B14" s="382" t="s">
        <v>168</v>
      </c>
      <c r="C14" s="383"/>
      <c r="D14" s="384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>
      <c r="A15" s="70">
        <v>224</v>
      </c>
      <c r="B15" s="385" t="s">
        <v>277</v>
      </c>
      <c r="C15" s="386"/>
      <c r="D15" s="387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>
      <c r="A16" s="68">
        <v>225</v>
      </c>
      <c r="B16" s="439" t="s">
        <v>99</v>
      </c>
      <c r="C16" s="440"/>
      <c r="D16" s="441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>
      <c r="A17" s="67"/>
      <c r="B17" s="379" t="s">
        <v>145</v>
      </c>
      <c r="C17" s="380"/>
      <c r="D17" s="381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>
      <c r="A18" s="67"/>
      <c r="B18" s="379" t="s">
        <v>283</v>
      </c>
      <c r="C18" s="380"/>
      <c r="D18" s="381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>
      <c r="A19" s="67"/>
      <c r="B19" s="379" t="s">
        <v>100</v>
      </c>
      <c r="C19" s="380"/>
      <c r="D19" s="381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>
      <c r="A20" s="67"/>
      <c r="B20" s="379" t="s">
        <v>149</v>
      </c>
      <c r="C20" s="380"/>
      <c r="D20" s="381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>
      <c r="A21" s="67"/>
      <c r="B21" s="379" t="s">
        <v>169</v>
      </c>
      <c r="C21" s="380"/>
      <c r="D21" s="381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>
      <c r="A22" s="67"/>
      <c r="B22" s="379" t="s">
        <v>147</v>
      </c>
      <c r="C22" s="380"/>
      <c r="D22" s="381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>
      <c r="A23" s="67"/>
      <c r="B23" s="379" t="s">
        <v>101</v>
      </c>
      <c r="C23" s="380"/>
      <c r="D23" s="381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>
      <c r="A24" s="67"/>
      <c r="B24" s="391" t="s">
        <v>136</v>
      </c>
      <c r="C24" s="392"/>
      <c r="D24" s="393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>
      <c r="A25" s="68">
        <v>226</v>
      </c>
      <c r="B25" s="399" t="s">
        <v>35</v>
      </c>
      <c r="C25" s="400"/>
      <c r="D25" s="401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>
      <c r="A26" s="67"/>
      <c r="B26" s="379" t="s">
        <v>102</v>
      </c>
      <c r="C26" s="380"/>
      <c r="D26" s="381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>
      <c r="A27" s="67"/>
      <c r="B27" s="379" t="s">
        <v>285</v>
      </c>
      <c r="C27" s="380"/>
      <c r="D27" s="381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>
      <c r="A28" s="67"/>
      <c r="B28" s="391" t="s">
        <v>103</v>
      </c>
      <c r="C28" s="392"/>
      <c r="D28" s="393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>
      <c r="A29" s="67"/>
      <c r="B29" s="391" t="s">
        <v>104</v>
      </c>
      <c r="C29" s="392"/>
      <c r="D29" s="393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>
      <c r="A30" s="67"/>
      <c r="B30" s="391" t="s">
        <v>298</v>
      </c>
      <c r="C30" s="392"/>
      <c r="D30" s="393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>
      <c r="A31" s="67"/>
      <c r="B31" s="376" t="s">
        <v>146</v>
      </c>
      <c r="C31" s="377"/>
      <c r="D31" s="378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>
      <c r="A32" s="67"/>
      <c r="B32" s="376" t="s">
        <v>295</v>
      </c>
      <c r="C32" s="377"/>
      <c r="D32" s="378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>
      <c r="A33" s="67"/>
      <c r="B33" s="376" t="s">
        <v>133</v>
      </c>
      <c r="C33" s="377"/>
      <c r="D33" s="378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>
      <c r="A34" s="67"/>
      <c r="B34" s="376" t="s">
        <v>299</v>
      </c>
      <c r="C34" s="377"/>
      <c r="D34" s="378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>
      <c r="A35" s="67"/>
      <c r="B35" s="376" t="s">
        <v>105</v>
      </c>
      <c r="C35" s="377"/>
      <c r="D35" s="378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>
      <c r="A36" s="67"/>
      <c r="B36" s="376" t="s">
        <v>150</v>
      </c>
      <c r="C36" s="377"/>
      <c r="D36" s="378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>
      <c r="A37" s="67"/>
      <c r="B37" s="376" t="s">
        <v>106</v>
      </c>
      <c r="C37" s="377"/>
      <c r="D37" s="378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>
      <c r="A38" s="67"/>
      <c r="B38" s="391" t="s">
        <v>284</v>
      </c>
      <c r="C38" s="392"/>
      <c r="D38" s="393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>
      <c r="A39" s="67"/>
      <c r="B39" s="391" t="s">
        <v>151</v>
      </c>
      <c r="C39" s="392"/>
      <c r="D39" s="393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>
      <c r="A40" s="67"/>
      <c r="B40" s="391" t="s">
        <v>107</v>
      </c>
      <c r="C40" s="392"/>
      <c r="D40" s="393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>
      <c r="A41" s="67"/>
      <c r="B41" s="391" t="s">
        <v>308</v>
      </c>
      <c r="C41" s="392"/>
      <c r="D41" s="393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>
      <c r="A42" s="67"/>
      <c r="B42" s="391" t="s">
        <v>307</v>
      </c>
      <c r="C42" s="392"/>
      <c r="D42" s="393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>
      <c r="A43" s="67"/>
      <c r="B43" s="391" t="s">
        <v>382</v>
      </c>
      <c r="C43" s="392"/>
      <c r="D43" s="393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>
      <c r="A44" s="67"/>
      <c r="B44" s="391" t="s">
        <v>148</v>
      </c>
      <c r="C44" s="392"/>
      <c r="D44" s="393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>
      <c r="A45" s="68">
        <v>290</v>
      </c>
      <c r="B45" s="399" t="s">
        <v>0</v>
      </c>
      <c r="C45" s="400"/>
      <c r="D45" s="401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>
      <c r="A46" s="67"/>
      <c r="B46" s="402" t="s">
        <v>135</v>
      </c>
      <c r="C46" s="403"/>
      <c r="D46" s="404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>
      <c r="A47" s="67"/>
      <c r="B47" s="391" t="s">
        <v>108</v>
      </c>
      <c r="C47" s="392"/>
      <c r="D47" s="393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>
      <c r="A48" s="67"/>
      <c r="B48" s="391" t="s">
        <v>109</v>
      </c>
      <c r="C48" s="392"/>
      <c r="D48" s="393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>
      <c r="A49" s="67"/>
      <c r="B49" s="391" t="s">
        <v>131</v>
      </c>
      <c r="C49" s="392"/>
      <c r="D49" s="393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>
      <c r="A50" s="67"/>
      <c r="B50" s="379" t="s">
        <v>103</v>
      </c>
      <c r="C50" s="380"/>
      <c r="D50" s="381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>
      <c r="A51" s="71">
        <v>300</v>
      </c>
      <c r="B51" s="436" t="s">
        <v>110</v>
      </c>
      <c r="C51" s="437"/>
      <c r="D51" s="438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>
      <c r="A52" s="72">
        <v>310</v>
      </c>
      <c r="B52" s="394" t="s">
        <v>111</v>
      </c>
      <c r="C52" s="395"/>
      <c r="D52" s="396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>
      <c r="A53" s="67"/>
      <c r="B53" s="430" t="s">
        <v>112</v>
      </c>
      <c r="C53" s="431"/>
      <c r="D53" s="432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>
      <c r="A54" s="67"/>
      <c r="B54" s="430" t="s">
        <v>113</v>
      </c>
      <c r="C54" s="431"/>
      <c r="D54" s="432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>
      <c r="A55" s="68">
        <v>340</v>
      </c>
      <c r="B55" s="433" t="s">
        <v>58</v>
      </c>
      <c r="C55" s="434"/>
      <c r="D55" s="435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>
      <c r="A56" s="67"/>
      <c r="B56" s="388" t="s">
        <v>114</v>
      </c>
      <c r="C56" s="389"/>
      <c r="D56" s="390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>
      <c r="A57" s="67"/>
      <c r="B57" s="388" t="s">
        <v>300</v>
      </c>
      <c r="C57" s="389"/>
      <c r="D57" s="390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>
      <c r="A58" s="67"/>
      <c r="B58" s="388" t="s">
        <v>115</v>
      </c>
      <c r="C58" s="389"/>
      <c r="D58" s="390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>
      <c r="A59" s="67"/>
      <c r="B59" s="388" t="s">
        <v>116</v>
      </c>
      <c r="C59" s="389"/>
      <c r="D59" s="390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>
      <c r="A60" s="67"/>
      <c r="B60" s="388" t="s">
        <v>117</v>
      </c>
      <c r="C60" s="389"/>
      <c r="D60" s="390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>
      <c r="A61" s="67"/>
      <c r="B61" s="388" t="s">
        <v>118</v>
      </c>
      <c r="C61" s="389"/>
      <c r="D61" s="390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>
      <c r="A62" s="67"/>
      <c r="B62" s="388" t="s">
        <v>134</v>
      </c>
      <c r="C62" s="389"/>
      <c r="D62" s="390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>
      <c r="A63" s="67"/>
      <c r="B63" s="388" t="s">
        <v>65</v>
      </c>
      <c r="C63" s="389"/>
      <c r="D63" s="390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>
      <c r="A64" s="67"/>
      <c r="B64" s="388" t="s">
        <v>119</v>
      </c>
      <c r="C64" s="389"/>
      <c r="D64" s="390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>
      <c r="A65" s="67"/>
      <c r="B65" s="388" t="s">
        <v>120</v>
      </c>
      <c r="C65" s="389"/>
      <c r="D65" s="390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>
      <c r="A66" s="59"/>
      <c r="B66" s="405" t="s">
        <v>121</v>
      </c>
      <c r="C66" s="406"/>
      <c r="D66" s="407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>
      <c r="BX70" s="74"/>
      <c r="CC70" s="57">
        <f>CC66-CC69</f>
        <v>0</v>
      </c>
      <c r="CD70" s="57">
        <f>CD66-CD69</f>
        <v>0</v>
      </c>
    </row>
    <row r="71" spans="1:175">
      <c r="BT71" s="57">
        <f>BQ66+BU66+BY66</f>
        <v>1356.8</v>
      </c>
      <c r="BX71" s="74"/>
    </row>
    <row r="72" spans="1:175">
      <c r="BX72" s="74"/>
    </row>
    <row r="73" spans="1:175">
      <c r="BX73" s="74"/>
    </row>
    <row r="74" spans="1:175">
      <c r="BX74" s="74"/>
    </row>
    <row r="75" spans="1:175">
      <c r="BX75" s="74"/>
    </row>
    <row r="76" spans="1:175">
      <c r="BX76" s="74"/>
    </row>
    <row r="77" spans="1:175">
      <c r="BX77" s="74"/>
    </row>
    <row r="78" spans="1:175">
      <c r="BX78" s="74"/>
    </row>
    <row r="79" spans="1:175">
      <c r="BX79" s="74"/>
    </row>
    <row r="80" spans="1:175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51" t="s">
        <v>383</v>
      </c>
      <c r="J1" s="233" t="s">
        <v>465</v>
      </c>
    </row>
    <row r="2" spans="1:11" ht="37.5" customHeight="1">
      <c r="A2" s="116"/>
      <c r="B2" s="445" t="s">
        <v>466</v>
      </c>
      <c r="C2" s="445"/>
      <c r="D2" s="445"/>
      <c r="E2" s="445"/>
      <c r="F2" s="445"/>
      <c r="G2" s="445"/>
      <c r="H2" s="445"/>
      <c r="I2" s="445"/>
      <c r="J2" s="445"/>
      <c r="K2" s="445"/>
    </row>
    <row r="3" spans="1:11" ht="5.25" customHeight="1">
      <c r="A3" s="449" t="s">
        <v>179</v>
      </c>
      <c r="B3" s="452" t="s">
        <v>180</v>
      </c>
      <c r="C3" s="455" t="s">
        <v>181</v>
      </c>
      <c r="D3" s="456"/>
      <c r="E3" s="456"/>
      <c r="F3" s="456"/>
      <c r="G3" s="456"/>
      <c r="H3" s="457"/>
      <c r="I3" s="461" t="s">
        <v>430</v>
      </c>
      <c r="J3" s="446" t="s">
        <v>431</v>
      </c>
      <c r="K3" s="446" t="s">
        <v>468</v>
      </c>
    </row>
    <row r="4" spans="1:11" ht="9" customHeight="1">
      <c r="A4" s="450"/>
      <c r="B4" s="453"/>
      <c r="C4" s="458"/>
      <c r="D4" s="459"/>
      <c r="E4" s="459"/>
      <c r="F4" s="459"/>
      <c r="G4" s="459"/>
      <c r="H4" s="460"/>
      <c r="I4" s="462"/>
      <c r="J4" s="447"/>
      <c r="K4" s="447"/>
    </row>
    <row r="5" spans="1:11" ht="39" customHeight="1">
      <c r="A5" s="451"/>
      <c r="B5" s="454"/>
      <c r="C5" s="153" t="s">
        <v>384</v>
      </c>
      <c r="D5" s="152" t="s">
        <v>424</v>
      </c>
      <c r="E5" s="153" t="s">
        <v>385</v>
      </c>
      <c r="F5" s="153" t="s">
        <v>464</v>
      </c>
      <c r="G5" s="153" t="s">
        <v>425</v>
      </c>
      <c r="H5" s="153" t="s">
        <v>467</v>
      </c>
      <c r="I5" s="463"/>
      <c r="J5" s="448"/>
      <c r="K5" s="448"/>
    </row>
    <row r="6" spans="1:11" ht="12.75" customHeight="1">
      <c r="A6" s="154" t="s">
        <v>182</v>
      </c>
      <c r="B6" s="155" t="s">
        <v>183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7" t="e">
        <f>H6/F6</f>
        <v>#DIV/0!</v>
      </c>
      <c r="K6" s="197">
        <f>H6-G6</f>
        <v>301.56</v>
      </c>
    </row>
    <row r="7" spans="1:11" hidden="1">
      <c r="A7" s="129"/>
      <c r="B7" s="129" t="s">
        <v>184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7" t="e">
        <f t="shared" ref="J7:J70" si="2">H7/F7</f>
        <v>#DIV/0!</v>
      </c>
      <c r="K7" s="197">
        <f t="shared" ref="K7:K71" si="3">H7-G7</f>
        <v>0</v>
      </c>
    </row>
    <row r="8" spans="1:11" ht="14.25" hidden="1" customHeight="1">
      <c r="A8" s="129"/>
      <c r="B8" s="129" t="s">
        <v>185</v>
      </c>
      <c r="C8" s="98"/>
      <c r="D8" s="16"/>
      <c r="E8" s="98"/>
      <c r="F8" s="98"/>
      <c r="G8" s="98"/>
      <c r="H8" s="98"/>
      <c r="I8" s="157">
        <f t="shared" si="1"/>
        <v>0</v>
      </c>
      <c r="J8" s="197" t="e">
        <f t="shared" si="2"/>
        <v>#DIV/0!</v>
      </c>
      <c r="K8" s="197">
        <f t="shared" si="3"/>
        <v>0</v>
      </c>
    </row>
    <row r="9" spans="1:11" ht="14.25" hidden="1" customHeight="1">
      <c r="A9" s="129"/>
      <c r="B9" s="139" t="s">
        <v>345</v>
      </c>
      <c r="C9" s="98"/>
      <c r="D9" s="16"/>
      <c r="E9" s="98"/>
      <c r="F9" s="98"/>
      <c r="G9" s="98"/>
      <c r="H9" s="98"/>
      <c r="I9" s="157">
        <f t="shared" si="1"/>
        <v>0</v>
      </c>
      <c r="J9" s="197" t="e">
        <f t="shared" si="2"/>
        <v>#DIV/0!</v>
      </c>
      <c r="K9" s="197">
        <f t="shared" si="3"/>
        <v>0</v>
      </c>
    </row>
    <row r="10" spans="1:11" ht="14.25" hidden="1" customHeight="1">
      <c r="A10" s="129"/>
      <c r="B10" s="139" t="s">
        <v>186</v>
      </c>
      <c r="C10" s="98"/>
      <c r="D10" s="16"/>
      <c r="E10" s="98"/>
      <c r="F10" s="98"/>
      <c r="G10" s="98"/>
      <c r="H10" s="98"/>
      <c r="I10" s="157">
        <f t="shared" si="1"/>
        <v>0</v>
      </c>
      <c r="J10" s="197" t="e">
        <f t="shared" si="2"/>
        <v>#DIV/0!</v>
      </c>
      <c r="K10" s="197">
        <f t="shared" si="3"/>
        <v>0</v>
      </c>
    </row>
    <row r="11" spans="1:11" ht="14.25" hidden="1" customHeight="1">
      <c r="A11" s="129"/>
      <c r="B11" s="139" t="s">
        <v>386</v>
      </c>
      <c r="C11" s="98"/>
      <c r="D11" s="16"/>
      <c r="E11" s="98"/>
      <c r="F11" s="98"/>
      <c r="G11" s="98"/>
      <c r="H11" s="98"/>
      <c r="I11" s="157">
        <f t="shared" si="1"/>
        <v>0</v>
      </c>
      <c r="J11" s="197" t="e">
        <f t="shared" si="2"/>
        <v>#DIV/0!</v>
      </c>
      <c r="K11" s="197">
        <f t="shared" si="3"/>
        <v>0</v>
      </c>
    </row>
    <row r="12" spans="1:11" ht="14.25" hidden="1" customHeight="1">
      <c r="A12" s="129"/>
      <c r="B12" s="139" t="s">
        <v>346</v>
      </c>
      <c r="C12" s="98"/>
      <c r="D12" s="16"/>
      <c r="E12" s="98"/>
      <c r="F12" s="98"/>
      <c r="G12" s="98"/>
      <c r="H12" s="98"/>
      <c r="I12" s="157">
        <f t="shared" si="1"/>
        <v>0</v>
      </c>
      <c r="J12" s="197" t="e">
        <f t="shared" si="2"/>
        <v>#DIV/0!</v>
      </c>
      <c r="K12" s="197">
        <f t="shared" si="3"/>
        <v>0</v>
      </c>
    </row>
    <row r="13" spans="1:11" ht="14.25" hidden="1" customHeight="1">
      <c r="A13" s="129"/>
      <c r="B13" s="139" t="s">
        <v>347</v>
      </c>
      <c r="C13" s="98"/>
      <c r="D13" s="16"/>
      <c r="E13" s="98"/>
      <c r="F13" s="98"/>
      <c r="G13" s="98"/>
      <c r="H13" s="98"/>
      <c r="I13" s="157">
        <f t="shared" si="1"/>
        <v>0</v>
      </c>
      <c r="J13" s="197" t="e">
        <f t="shared" si="2"/>
        <v>#DIV/0!</v>
      </c>
      <c r="K13" s="197">
        <f t="shared" si="3"/>
        <v>0</v>
      </c>
    </row>
    <row r="14" spans="1:11" ht="14.25" customHeight="1">
      <c r="A14" s="129"/>
      <c r="B14" s="177" t="s">
        <v>458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7" t="e">
        <f t="shared" si="2"/>
        <v>#DIV/0!</v>
      </c>
      <c r="K14" s="197">
        <f t="shared" si="3"/>
        <v>301.06</v>
      </c>
    </row>
    <row r="15" spans="1:11" ht="14.25" hidden="1" customHeight="1">
      <c r="A15" s="129"/>
      <c r="B15" s="139" t="s">
        <v>187</v>
      </c>
      <c r="C15" s="98"/>
      <c r="D15" s="16"/>
      <c r="E15" s="98"/>
      <c r="F15" s="98"/>
      <c r="G15" s="98"/>
      <c r="H15" s="98"/>
      <c r="I15" s="157">
        <f t="shared" si="1"/>
        <v>0</v>
      </c>
      <c r="J15" s="197" t="e">
        <f t="shared" si="2"/>
        <v>#DIV/0!</v>
      </c>
      <c r="K15" s="197">
        <f t="shared" si="3"/>
        <v>0</v>
      </c>
    </row>
    <row r="16" spans="1:11" ht="14.25" hidden="1" customHeight="1">
      <c r="A16" s="129"/>
      <c r="B16" s="139" t="s">
        <v>188</v>
      </c>
      <c r="C16" s="98"/>
      <c r="D16" s="16"/>
      <c r="E16" s="98"/>
      <c r="F16" s="98"/>
      <c r="G16" s="98"/>
      <c r="H16" s="98"/>
      <c r="I16" s="157">
        <f t="shared" si="1"/>
        <v>0</v>
      </c>
      <c r="J16" s="197" t="e">
        <f t="shared" si="2"/>
        <v>#DIV/0!</v>
      </c>
      <c r="K16" s="197">
        <f t="shared" si="3"/>
        <v>0</v>
      </c>
    </row>
    <row r="17" spans="1:11" ht="14.25" hidden="1" customHeight="1">
      <c r="A17" s="129"/>
      <c r="B17" s="139" t="s">
        <v>189</v>
      </c>
      <c r="C17" s="98"/>
      <c r="D17" s="16"/>
      <c r="E17" s="98"/>
      <c r="F17" s="98"/>
      <c r="G17" s="98"/>
      <c r="H17" s="98"/>
      <c r="I17" s="157">
        <f t="shared" si="1"/>
        <v>0</v>
      </c>
      <c r="J17" s="197" t="e">
        <f t="shared" si="2"/>
        <v>#DIV/0!</v>
      </c>
      <c r="K17" s="197">
        <f t="shared" si="3"/>
        <v>0</v>
      </c>
    </row>
    <row r="18" spans="1:11" ht="14.25" customHeight="1">
      <c r="A18" s="129"/>
      <c r="B18" s="139" t="s">
        <v>348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7" t="e">
        <f t="shared" si="2"/>
        <v>#DIV/0!</v>
      </c>
      <c r="K18" s="197">
        <f t="shared" si="3"/>
        <v>0.5</v>
      </c>
    </row>
    <row r="19" spans="1:11" ht="14.25" customHeight="1">
      <c r="A19" s="154" t="s">
        <v>190</v>
      </c>
      <c r="B19" s="155" t="s">
        <v>191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7">
        <f t="shared" si="2"/>
        <v>1.0834553440702783</v>
      </c>
      <c r="K19" s="197">
        <f t="shared" si="3"/>
        <v>7.4</v>
      </c>
    </row>
    <row r="20" spans="1:11" ht="14.25" customHeight="1">
      <c r="A20" s="129"/>
      <c r="B20" s="129" t="s">
        <v>192</v>
      </c>
      <c r="C20" s="98"/>
      <c r="D20" s="98"/>
      <c r="E20" s="98"/>
      <c r="F20" s="98"/>
      <c r="G20" s="98"/>
      <c r="H20" s="98"/>
      <c r="I20" s="157">
        <f t="shared" si="1"/>
        <v>0</v>
      </c>
      <c r="J20" s="197" t="e">
        <f t="shared" si="2"/>
        <v>#DIV/0!</v>
      </c>
      <c r="K20" s="197">
        <f t="shared" si="3"/>
        <v>0</v>
      </c>
    </row>
    <row r="21" spans="1:11" ht="14.25" hidden="1" customHeight="1">
      <c r="A21" s="129"/>
      <c r="B21" s="139" t="s">
        <v>193</v>
      </c>
      <c r="C21" s="98"/>
      <c r="D21" s="98"/>
      <c r="E21" s="98"/>
      <c r="F21" s="98"/>
      <c r="G21" s="98"/>
      <c r="H21" s="98"/>
      <c r="I21" s="157">
        <f t="shared" si="1"/>
        <v>0</v>
      </c>
      <c r="J21" s="197" t="e">
        <f t="shared" si="2"/>
        <v>#DIV/0!</v>
      </c>
      <c r="K21" s="197">
        <f t="shared" si="3"/>
        <v>0</v>
      </c>
    </row>
    <row r="22" spans="1:11" ht="14.25" hidden="1" customHeight="1">
      <c r="A22" s="129"/>
      <c r="B22" s="139" t="s">
        <v>387</v>
      </c>
      <c r="C22" s="98"/>
      <c r="D22" s="98"/>
      <c r="E22" s="98"/>
      <c r="F22" s="98"/>
      <c r="G22" s="98"/>
      <c r="H22" s="98"/>
      <c r="I22" s="157">
        <f t="shared" si="1"/>
        <v>0</v>
      </c>
      <c r="J22" s="197" t="e">
        <f t="shared" si="2"/>
        <v>#DIV/0!</v>
      </c>
      <c r="K22" s="197">
        <f t="shared" si="3"/>
        <v>0</v>
      </c>
    </row>
    <row r="23" spans="1:11" ht="14.25" customHeight="1">
      <c r="A23" s="129"/>
      <c r="B23" s="174" t="s">
        <v>194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7" t="e">
        <f t="shared" si="2"/>
        <v>#DIV/0!</v>
      </c>
      <c r="K23" s="197">
        <f t="shared" si="3"/>
        <v>0</v>
      </c>
    </row>
    <row r="24" spans="1:11" ht="14.25" hidden="1" customHeight="1">
      <c r="A24" s="129"/>
      <c r="B24" s="129" t="s">
        <v>388</v>
      </c>
      <c r="C24" s="98"/>
      <c r="D24" s="98"/>
      <c r="E24" s="98"/>
      <c r="F24" s="98"/>
      <c r="G24" s="98"/>
      <c r="H24" s="98"/>
      <c r="I24" s="157">
        <f t="shared" si="1"/>
        <v>0</v>
      </c>
      <c r="J24" s="197" t="e">
        <f t="shared" si="2"/>
        <v>#DIV/0!</v>
      </c>
      <c r="K24" s="197">
        <f t="shared" si="3"/>
        <v>0</v>
      </c>
    </row>
    <row r="25" spans="1:11" ht="14.25" customHeight="1">
      <c r="A25" s="129"/>
      <c r="B25" s="139" t="s">
        <v>349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7">
        <f t="shared" si="2"/>
        <v>0</v>
      </c>
      <c r="K25" s="197">
        <f t="shared" si="3"/>
        <v>0</v>
      </c>
    </row>
    <row r="26" spans="1:11" ht="14.25" hidden="1" customHeight="1">
      <c r="A26" s="129"/>
      <c r="B26" s="129" t="s">
        <v>417</v>
      </c>
      <c r="C26" s="98"/>
      <c r="D26" s="98"/>
      <c r="E26" s="98"/>
      <c r="F26" s="98"/>
      <c r="G26" s="98"/>
      <c r="H26" s="98"/>
      <c r="I26" s="157">
        <f t="shared" si="1"/>
        <v>0</v>
      </c>
      <c r="J26" s="197" t="e">
        <f t="shared" si="2"/>
        <v>#DIV/0!</v>
      </c>
      <c r="K26" s="197">
        <f t="shared" si="3"/>
        <v>0</v>
      </c>
    </row>
    <row r="27" spans="1:11" ht="14.25" customHeight="1">
      <c r="A27" s="129"/>
      <c r="B27" s="139" t="s">
        <v>350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7" t="e">
        <f t="shared" si="2"/>
        <v>#DIV/0!</v>
      </c>
      <c r="K27" s="197">
        <f t="shared" si="3"/>
        <v>7.4</v>
      </c>
    </row>
    <row r="28" spans="1:11" ht="14.25" hidden="1" customHeight="1">
      <c r="A28" s="129"/>
      <c r="B28" s="139" t="s">
        <v>389</v>
      </c>
      <c r="C28" s="98"/>
      <c r="D28" s="98"/>
      <c r="E28" s="98"/>
      <c r="F28" s="98"/>
      <c r="G28" s="98"/>
      <c r="H28" s="98"/>
      <c r="I28" s="157">
        <f t="shared" si="1"/>
        <v>0</v>
      </c>
      <c r="J28" s="197" t="e">
        <f t="shared" si="2"/>
        <v>#DIV/0!</v>
      </c>
      <c r="K28" s="197">
        <f t="shared" si="3"/>
        <v>0</v>
      </c>
    </row>
    <row r="29" spans="1:11" ht="14.25" hidden="1" customHeight="1">
      <c r="A29" s="129"/>
      <c r="B29" s="139" t="s">
        <v>195</v>
      </c>
      <c r="C29" s="98"/>
      <c r="D29" s="98"/>
      <c r="E29" s="98"/>
      <c r="F29" s="98"/>
      <c r="G29" s="98"/>
      <c r="H29" s="98"/>
      <c r="I29" s="157">
        <f t="shared" si="1"/>
        <v>0</v>
      </c>
      <c r="J29" s="197" t="e">
        <f t="shared" si="2"/>
        <v>#DIV/0!</v>
      </c>
      <c r="K29" s="197">
        <f t="shared" si="3"/>
        <v>0</v>
      </c>
    </row>
    <row r="30" spans="1:11" ht="14.25" hidden="1" customHeight="1">
      <c r="A30" s="129"/>
      <c r="B30" s="139" t="s">
        <v>196</v>
      </c>
      <c r="C30" s="98"/>
      <c r="D30" s="98"/>
      <c r="E30" s="98"/>
      <c r="F30" s="98"/>
      <c r="G30" s="98"/>
      <c r="H30" s="98"/>
      <c r="I30" s="157">
        <f t="shared" si="1"/>
        <v>0</v>
      </c>
      <c r="J30" s="197" t="e">
        <f t="shared" si="2"/>
        <v>#DIV/0!</v>
      </c>
      <c r="K30" s="197">
        <f t="shared" si="3"/>
        <v>0</v>
      </c>
    </row>
    <row r="31" spans="1:11" ht="14.25" hidden="1" customHeight="1">
      <c r="A31" s="129"/>
      <c r="B31" s="139" t="s">
        <v>197</v>
      </c>
      <c r="C31" s="98"/>
      <c r="D31" s="98"/>
      <c r="E31" s="98"/>
      <c r="F31" s="98"/>
      <c r="G31" s="98"/>
      <c r="H31" s="98"/>
      <c r="I31" s="157">
        <f t="shared" si="1"/>
        <v>0</v>
      </c>
      <c r="J31" s="197" t="e">
        <f t="shared" si="2"/>
        <v>#DIV/0!</v>
      </c>
      <c r="K31" s="197">
        <f t="shared" si="3"/>
        <v>0</v>
      </c>
    </row>
    <row r="32" spans="1:11" ht="14.25" hidden="1" customHeight="1">
      <c r="A32" s="129"/>
      <c r="B32" s="139" t="s">
        <v>198</v>
      </c>
      <c r="C32" s="98"/>
      <c r="D32" s="98"/>
      <c r="E32" s="98"/>
      <c r="F32" s="98"/>
      <c r="G32" s="98"/>
      <c r="H32" s="98"/>
      <c r="I32" s="157">
        <f t="shared" si="1"/>
        <v>0</v>
      </c>
      <c r="J32" s="197" t="e">
        <f t="shared" si="2"/>
        <v>#DIV/0!</v>
      </c>
      <c r="K32" s="197">
        <f t="shared" si="3"/>
        <v>0</v>
      </c>
    </row>
    <row r="33" spans="1:11" ht="14.25" hidden="1" customHeight="1">
      <c r="A33" s="129"/>
      <c r="B33" s="139" t="s">
        <v>390</v>
      </c>
      <c r="C33" s="98"/>
      <c r="D33" s="98"/>
      <c r="E33" s="98"/>
      <c r="F33" s="98"/>
      <c r="G33" s="98"/>
      <c r="H33" s="98"/>
      <c r="I33" s="157">
        <f t="shared" si="1"/>
        <v>0</v>
      </c>
      <c r="J33" s="197" t="e">
        <f t="shared" si="2"/>
        <v>#DIV/0!</v>
      </c>
      <c r="K33" s="197">
        <f t="shared" si="3"/>
        <v>0</v>
      </c>
    </row>
    <row r="34" spans="1:11" ht="14.25" hidden="1" customHeight="1">
      <c r="A34" s="129"/>
      <c r="B34" s="129" t="s">
        <v>351</v>
      </c>
      <c r="C34" s="98"/>
      <c r="D34" s="98"/>
      <c r="E34" s="98"/>
      <c r="F34" s="98"/>
      <c r="G34" s="98"/>
      <c r="H34" s="98"/>
      <c r="I34" s="157">
        <f t="shared" si="1"/>
        <v>0</v>
      </c>
      <c r="J34" s="197" t="e">
        <f t="shared" si="2"/>
        <v>#DIV/0!</v>
      </c>
      <c r="K34" s="197">
        <f t="shared" si="3"/>
        <v>0</v>
      </c>
    </row>
    <row r="35" spans="1:11" ht="14.25" hidden="1" customHeight="1">
      <c r="A35" s="129"/>
      <c r="B35" s="129" t="s">
        <v>199</v>
      </c>
      <c r="C35" s="98"/>
      <c r="D35" s="98"/>
      <c r="E35" s="98"/>
      <c r="F35" s="98"/>
      <c r="G35" s="98"/>
      <c r="H35" s="98"/>
      <c r="I35" s="157">
        <f t="shared" si="1"/>
        <v>0</v>
      </c>
      <c r="J35" s="197" t="e">
        <f t="shared" si="2"/>
        <v>#DIV/0!</v>
      </c>
      <c r="K35" s="197">
        <f t="shared" si="3"/>
        <v>0</v>
      </c>
    </row>
    <row r="36" spans="1:11" ht="14.25" hidden="1" customHeight="1">
      <c r="A36" s="129"/>
      <c r="B36" s="129" t="s">
        <v>352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7" t="e">
        <f t="shared" si="2"/>
        <v>#DIV/0!</v>
      </c>
      <c r="K36" s="197">
        <f t="shared" si="3"/>
        <v>0</v>
      </c>
    </row>
    <row r="37" spans="1:11" ht="14.25" customHeight="1">
      <c r="A37" s="154" t="s">
        <v>200</v>
      </c>
      <c r="B37" s="155" t="s">
        <v>201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7">
        <f t="shared" si="2"/>
        <v>2.7893828483008987</v>
      </c>
      <c r="K37" s="197">
        <f t="shared" si="3"/>
        <v>320.77999999999997</v>
      </c>
    </row>
    <row r="38" spans="1:11" ht="14.25" customHeight="1">
      <c r="A38" s="154"/>
      <c r="B38" s="155" t="s">
        <v>202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7">
        <f t="shared" si="2"/>
        <v>0.16949152542372883</v>
      </c>
      <c r="K38" s="197">
        <f t="shared" si="3"/>
        <v>-7.78</v>
      </c>
    </row>
    <row r="39" spans="1:11" ht="14.25" hidden="1" customHeight="1">
      <c r="A39" s="129"/>
      <c r="B39" s="139" t="s">
        <v>203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7"/>
      <c r="K39" s="197">
        <f t="shared" si="3"/>
        <v>0.2</v>
      </c>
    </row>
    <row r="40" spans="1:11" ht="14.25" hidden="1" customHeight="1">
      <c r="A40" s="129"/>
      <c r="B40" s="139" t="s">
        <v>204</v>
      </c>
      <c r="C40" s="53"/>
      <c r="D40" s="98"/>
      <c r="E40" s="53"/>
      <c r="F40" s="53"/>
      <c r="G40" s="53"/>
      <c r="H40" s="53"/>
      <c r="I40" s="157">
        <f t="shared" si="1"/>
        <v>0</v>
      </c>
      <c r="J40" s="197"/>
      <c r="K40" s="197">
        <f t="shared" si="3"/>
        <v>0</v>
      </c>
    </row>
    <row r="41" spans="1:11" ht="14.25" hidden="1" customHeight="1">
      <c r="A41" s="129"/>
      <c r="B41" s="139" t="s">
        <v>205</v>
      </c>
      <c r="C41" s="53"/>
      <c r="D41" s="98"/>
      <c r="E41" s="53"/>
      <c r="F41" s="53"/>
      <c r="G41" s="53"/>
      <c r="H41" s="53"/>
      <c r="I41" s="157">
        <f t="shared" si="1"/>
        <v>0</v>
      </c>
      <c r="J41" s="197"/>
      <c r="K41" s="197">
        <f t="shared" si="3"/>
        <v>0</v>
      </c>
    </row>
    <row r="42" spans="1:11" ht="14.25" customHeight="1">
      <c r="A42" s="129"/>
      <c r="B42" s="129" t="s">
        <v>206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7"/>
      <c r="K42" s="197">
        <f t="shared" si="3"/>
        <v>0</v>
      </c>
    </row>
    <row r="43" spans="1:11" ht="14.25" hidden="1" customHeight="1">
      <c r="A43" s="129"/>
      <c r="B43" s="129" t="s">
        <v>207</v>
      </c>
      <c r="C43" s="53"/>
      <c r="D43" s="98"/>
      <c r="E43" s="53"/>
      <c r="F43" s="53"/>
      <c r="G43" s="53"/>
      <c r="H43" s="53"/>
      <c r="I43" s="157">
        <f t="shared" si="1"/>
        <v>0</v>
      </c>
      <c r="J43" s="197"/>
      <c r="K43" s="197">
        <f t="shared" si="3"/>
        <v>0</v>
      </c>
    </row>
    <row r="44" spans="1:11" ht="14.25" hidden="1" customHeight="1">
      <c r="A44" s="129"/>
      <c r="B44" s="129" t="s">
        <v>208</v>
      </c>
      <c r="C44" s="53"/>
      <c r="D44" s="98"/>
      <c r="E44" s="53"/>
      <c r="F44" s="53"/>
      <c r="G44" s="53"/>
      <c r="H44" s="53"/>
      <c r="I44" s="157">
        <f t="shared" si="1"/>
        <v>0</v>
      </c>
      <c r="J44" s="197"/>
      <c r="K44" s="197">
        <f t="shared" si="3"/>
        <v>0</v>
      </c>
    </row>
    <row r="45" spans="1:11" ht="14.25" customHeight="1">
      <c r="A45" s="129"/>
      <c r="B45" s="129" t="s">
        <v>209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7"/>
      <c r="K45" s="197">
        <f t="shared" si="3"/>
        <v>-5.7</v>
      </c>
    </row>
    <row r="46" spans="1:11" ht="14.25" hidden="1" customHeight="1">
      <c r="A46" s="129"/>
      <c r="B46" s="129" t="s">
        <v>210</v>
      </c>
      <c r="C46" s="53"/>
      <c r="D46" s="98"/>
      <c r="E46" s="53"/>
      <c r="F46" s="53"/>
      <c r="G46" s="53"/>
      <c r="H46" s="53"/>
      <c r="I46" s="157">
        <f t="shared" si="1"/>
        <v>0</v>
      </c>
      <c r="J46" s="197"/>
      <c r="K46" s="197">
        <f t="shared" si="3"/>
        <v>0</v>
      </c>
    </row>
    <row r="47" spans="1:11" ht="14.25" hidden="1" customHeight="1">
      <c r="A47" s="129"/>
      <c r="B47" s="129" t="s">
        <v>211</v>
      </c>
      <c r="C47" s="53"/>
      <c r="D47" s="98"/>
      <c r="E47" s="53"/>
      <c r="F47" s="53"/>
      <c r="G47" s="53"/>
      <c r="H47" s="53"/>
      <c r="I47" s="157">
        <f t="shared" si="1"/>
        <v>0</v>
      </c>
      <c r="J47" s="197"/>
      <c r="K47" s="197">
        <f t="shared" si="3"/>
        <v>0</v>
      </c>
    </row>
    <row r="48" spans="1:11" ht="14.25" customHeight="1">
      <c r="A48" s="129"/>
      <c r="B48" s="129" t="s">
        <v>212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7"/>
      <c r="K48" s="197">
        <f t="shared" si="3"/>
        <v>-0.3</v>
      </c>
    </row>
    <row r="49" spans="1:11" ht="14.25" hidden="1" customHeight="1">
      <c r="A49" s="129"/>
      <c r="B49" s="129" t="s">
        <v>213</v>
      </c>
      <c r="C49" s="53"/>
      <c r="D49" s="98"/>
      <c r="E49" s="53"/>
      <c r="F49" s="53"/>
      <c r="G49" s="53"/>
      <c r="H49" s="53"/>
      <c r="I49" s="157">
        <f t="shared" si="1"/>
        <v>0</v>
      </c>
      <c r="J49" s="197"/>
      <c r="K49" s="197">
        <f t="shared" si="3"/>
        <v>0</v>
      </c>
    </row>
    <row r="50" spans="1:11" ht="14.25" hidden="1" customHeight="1">
      <c r="A50" s="129"/>
      <c r="B50" s="143" t="s">
        <v>214</v>
      </c>
      <c r="C50" s="53"/>
      <c r="D50" s="98"/>
      <c r="E50" s="53"/>
      <c r="F50" s="53"/>
      <c r="G50" s="53"/>
      <c r="H50" s="53"/>
      <c r="I50" s="157">
        <f t="shared" si="1"/>
        <v>0</v>
      </c>
      <c r="J50" s="197"/>
      <c r="K50" s="197">
        <f t="shared" si="3"/>
        <v>0</v>
      </c>
    </row>
    <row r="51" spans="1:11" ht="14.25" hidden="1" customHeight="1">
      <c r="A51" s="129"/>
      <c r="B51" s="129" t="s">
        <v>353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7"/>
      <c r="K51" s="197">
        <f t="shared" si="3"/>
        <v>0</v>
      </c>
    </row>
    <row r="52" spans="1:11" ht="14.25" customHeight="1">
      <c r="A52" s="129"/>
      <c r="B52" s="129" t="s">
        <v>215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7"/>
      <c r="K52" s="197">
        <f t="shared" si="3"/>
        <v>-1.98</v>
      </c>
    </row>
    <row r="53" spans="1:11" ht="14.25" hidden="1" customHeight="1">
      <c r="A53" s="129"/>
      <c r="B53" s="129" t="s">
        <v>216</v>
      </c>
      <c r="C53" s="53"/>
      <c r="D53" s="98"/>
      <c r="E53" s="53"/>
      <c r="F53" s="53"/>
      <c r="G53" s="53"/>
      <c r="H53" s="53"/>
      <c r="I53" s="157">
        <f t="shared" si="1"/>
        <v>0</v>
      </c>
      <c r="J53" s="197" t="e">
        <f t="shared" si="2"/>
        <v>#DIV/0!</v>
      </c>
      <c r="K53" s="197">
        <f t="shared" si="3"/>
        <v>0</v>
      </c>
    </row>
    <row r="54" spans="1:11" ht="14.25" hidden="1" customHeight="1">
      <c r="A54" s="129"/>
      <c r="B54" s="129" t="s">
        <v>412</v>
      </c>
      <c r="C54" s="53"/>
      <c r="D54" s="98"/>
      <c r="E54" s="53"/>
      <c r="F54" s="53"/>
      <c r="G54" s="53"/>
      <c r="H54" s="53"/>
      <c r="I54" s="157">
        <f t="shared" si="1"/>
        <v>0</v>
      </c>
      <c r="J54" s="197" t="e">
        <f t="shared" si="2"/>
        <v>#DIV/0!</v>
      </c>
      <c r="K54" s="197">
        <f t="shared" si="3"/>
        <v>0</v>
      </c>
    </row>
    <row r="55" spans="1:11" ht="14.25" hidden="1" customHeight="1">
      <c r="A55" s="129"/>
      <c r="B55" s="129" t="s">
        <v>444</v>
      </c>
      <c r="C55" s="53"/>
      <c r="D55" s="98"/>
      <c r="E55" s="53"/>
      <c r="F55" s="53"/>
      <c r="G55" s="53"/>
      <c r="H55" s="53"/>
      <c r="I55" s="157">
        <f t="shared" si="1"/>
        <v>0</v>
      </c>
      <c r="J55" s="197" t="e">
        <f t="shared" si="2"/>
        <v>#DIV/0!</v>
      </c>
      <c r="K55" s="197">
        <f t="shared" si="3"/>
        <v>0</v>
      </c>
    </row>
    <row r="56" spans="1:11" ht="14.25" hidden="1" customHeight="1">
      <c r="A56" s="129"/>
      <c r="B56" s="143" t="s">
        <v>217</v>
      </c>
      <c r="C56" s="53"/>
      <c r="D56" s="98"/>
      <c r="E56" s="53"/>
      <c r="F56" s="53"/>
      <c r="G56" s="53"/>
      <c r="H56" s="53"/>
      <c r="I56" s="157">
        <f t="shared" si="1"/>
        <v>0</v>
      </c>
      <c r="J56" s="197" t="e">
        <f t="shared" si="2"/>
        <v>#DIV/0!</v>
      </c>
      <c r="K56" s="197">
        <f t="shared" si="3"/>
        <v>0</v>
      </c>
    </row>
    <row r="57" spans="1:11" ht="14.25" hidden="1" customHeight="1">
      <c r="A57" s="129"/>
      <c r="B57" s="129" t="s">
        <v>218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7" t="e">
        <f t="shared" si="2"/>
        <v>#DIV/0!</v>
      </c>
      <c r="K57" s="197">
        <f t="shared" si="3"/>
        <v>0</v>
      </c>
    </row>
    <row r="58" spans="1:11" ht="14.25" hidden="1" customHeight="1">
      <c r="A58" s="129"/>
      <c r="B58" s="129" t="s">
        <v>219</v>
      </c>
      <c r="C58" s="53"/>
      <c r="D58" s="98"/>
      <c r="E58" s="53"/>
      <c r="F58" s="53"/>
      <c r="G58" s="53"/>
      <c r="H58" s="53"/>
      <c r="I58" s="157">
        <f t="shared" si="1"/>
        <v>0</v>
      </c>
      <c r="J58" s="197" t="e">
        <f t="shared" si="2"/>
        <v>#DIV/0!</v>
      </c>
      <c r="K58" s="197">
        <f t="shared" si="3"/>
        <v>0</v>
      </c>
    </row>
    <row r="59" spans="1:11" ht="14.25" hidden="1" customHeight="1">
      <c r="A59" s="129"/>
      <c r="B59" s="143" t="s">
        <v>220</v>
      </c>
      <c r="C59" s="53"/>
      <c r="D59" s="98"/>
      <c r="E59" s="53"/>
      <c r="F59" s="53"/>
      <c r="G59" s="53"/>
      <c r="H59" s="53"/>
      <c r="I59" s="157">
        <f t="shared" si="1"/>
        <v>0</v>
      </c>
      <c r="J59" s="197" t="e">
        <f t="shared" si="2"/>
        <v>#DIV/0!</v>
      </c>
      <c r="K59" s="197">
        <f t="shared" si="3"/>
        <v>0</v>
      </c>
    </row>
    <row r="60" spans="1:11" ht="14.25" hidden="1" customHeight="1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7" t="e">
        <f t="shared" si="2"/>
        <v>#DIV/0!</v>
      </c>
      <c r="K60" s="197">
        <f t="shared" si="3"/>
        <v>0</v>
      </c>
    </row>
    <row r="61" spans="1:11" ht="14.25" customHeight="1">
      <c r="A61" s="129"/>
      <c r="B61" s="129" t="s">
        <v>391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7">
        <f t="shared" si="2"/>
        <v>4.8407643312101909</v>
      </c>
      <c r="K61" s="197">
        <f t="shared" si="3"/>
        <v>36.17</v>
      </c>
    </row>
    <row r="62" spans="1:11" ht="14.25" customHeight="1">
      <c r="A62" s="129"/>
      <c r="B62" s="129" t="s">
        <v>392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7">
        <f t="shared" si="2"/>
        <v>21.461224489795917</v>
      </c>
      <c r="K62" s="197">
        <f t="shared" si="3"/>
        <v>262.89999999999998</v>
      </c>
    </row>
    <row r="63" spans="1:11" ht="14.25" hidden="1" customHeight="1">
      <c r="A63" s="129"/>
      <c r="B63" s="129" t="s">
        <v>393</v>
      </c>
      <c r="C63" s="98"/>
      <c r="D63" s="98"/>
      <c r="E63" s="98"/>
      <c r="F63" s="98"/>
      <c r="G63" s="98"/>
      <c r="H63" s="98"/>
      <c r="I63" s="157">
        <f t="shared" si="1"/>
        <v>0</v>
      </c>
      <c r="J63" s="197" t="e">
        <f t="shared" si="2"/>
        <v>#DIV/0!</v>
      </c>
      <c r="K63" s="197">
        <f t="shared" si="3"/>
        <v>0</v>
      </c>
    </row>
    <row r="64" spans="1:11" ht="14.25" customHeight="1">
      <c r="A64" s="129"/>
      <c r="B64" s="129" t="s">
        <v>394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7">
        <f t="shared" si="2"/>
        <v>2.0693222969477496</v>
      </c>
      <c r="K64" s="197">
        <f t="shared" si="3"/>
        <v>20.7</v>
      </c>
    </row>
    <row r="65" spans="1:11" ht="14.25" customHeight="1">
      <c r="A65" s="129"/>
      <c r="B65" s="129" t="s">
        <v>356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7">
        <f t="shared" si="2"/>
        <v>1.1343283582089552</v>
      </c>
      <c r="K65" s="197">
        <f t="shared" si="3"/>
        <v>-0.59999999999999787</v>
      </c>
    </row>
    <row r="66" spans="1:11" ht="14.25" customHeight="1">
      <c r="A66" s="129"/>
      <c r="B66" s="139" t="s">
        <v>395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7">
        <f t="shared" si="2"/>
        <v>7.5263157894736841</v>
      </c>
      <c r="K66" s="197">
        <f t="shared" si="3"/>
        <v>37.17</v>
      </c>
    </row>
    <row r="67" spans="1:11" ht="14.25" customHeight="1">
      <c r="A67" s="129"/>
      <c r="B67" s="139" t="s">
        <v>221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7">
        <f t="shared" si="2"/>
        <v>0.41420118343195272</v>
      </c>
      <c r="K67" s="197">
        <f t="shared" si="3"/>
        <v>-16.93</v>
      </c>
    </row>
    <row r="68" spans="1:11" ht="14.25" customHeight="1">
      <c r="A68" s="129"/>
      <c r="B68" s="139" t="s">
        <v>396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7">
        <f t="shared" si="2"/>
        <v>0</v>
      </c>
      <c r="K68" s="197">
        <f t="shared" si="3"/>
        <v>-4.1500000000000004</v>
      </c>
    </row>
    <row r="69" spans="1:11" ht="14.25" hidden="1" customHeight="1">
      <c r="A69" s="129"/>
      <c r="B69" s="139" t="s">
        <v>397</v>
      </c>
      <c r="C69" s="53"/>
      <c r="D69" s="98"/>
      <c r="E69" s="53"/>
      <c r="F69" s="53"/>
      <c r="G69" s="53"/>
      <c r="H69" s="53"/>
      <c r="I69" s="157">
        <f t="shared" si="1"/>
        <v>0</v>
      </c>
      <c r="J69" s="197" t="e">
        <f t="shared" si="2"/>
        <v>#DIV/0!</v>
      </c>
      <c r="K69" s="197">
        <f t="shared" si="3"/>
        <v>0</v>
      </c>
    </row>
    <row r="70" spans="1:11" ht="14.25" customHeight="1">
      <c r="A70" s="129"/>
      <c r="B70" s="139" t="s">
        <v>222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7" t="e">
        <f t="shared" si="2"/>
        <v>#DIV/0!</v>
      </c>
      <c r="K70" s="197">
        <f t="shared" si="3"/>
        <v>1</v>
      </c>
    </row>
    <row r="71" spans="1:11" ht="14.25" hidden="1" customHeight="1">
      <c r="A71" s="129"/>
      <c r="B71" s="139" t="s">
        <v>359</v>
      </c>
      <c r="C71" s="53"/>
      <c r="D71" s="98"/>
      <c r="E71" s="53"/>
      <c r="F71" s="53"/>
      <c r="G71" s="53"/>
      <c r="H71" s="53"/>
      <c r="I71" s="157">
        <f t="shared" si="1"/>
        <v>0</v>
      </c>
      <c r="J71" s="197" t="e">
        <f t="shared" ref="J71:J134" si="7">H71/F71</f>
        <v>#DIV/0!</v>
      </c>
      <c r="K71" s="197">
        <f t="shared" si="3"/>
        <v>0</v>
      </c>
    </row>
    <row r="72" spans="1:11" ht="14.25" customHeight="1">
      <c r="A72" s="129"/>
      <c r="B72" s="139" t="s">
        <v>266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7">
        <f t="shared" si="7"/>
        <v>0.83439490445859865</v>
      </c>
      <c r="K72" s="197">
        <f t="shared" ref="K72:K135" si="9">H72-G72</f>
        <v>0.39999999999999858</v>
      </c>
    </row>
    <row r="73" spans="1:11" ht="14.25" customHeight="1">
      <c r="A73" s="129"/>
      <c r="B73" s="139" t="s">
        <v>223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7">
        <f t="shared" si="7"/>
        <v>0</v>
      </c>
      <c r="K73" s="197">
        <f t="shared" si="9"/>
        <v>-8.1</v>
      </c>
    </row>
    <row r="74" spans="1:11" ht="14.25" hidden="1" customHeight="1">
      <c r="A74" s="159"/>
      <c r="B74" s="160" t="s">
        <v>224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7" t="e">
        <f t="shared" si="7"/>
        <v>#DIV/0!</v>
      </c>
      <c r="K74" s="197">
        <f t="shared" si="9"/>
        <v>0</v>
      </c>
    </row>
    <row r="75" spans="1:11" ht="14.25" hidden="1" customHeight="1">
      <c r="A75" s="129"/>
      <c r="B75" s="129" t="s">
        <v>225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7" t="e">
        <f t="shared" si="7"/>
        <v>#DIV/0!</v>
      </c>
      <c r="K75" s="197">
        <f t="shared" si="9"/>
        <v>0</v>
      </c>
    </row>
    <row r="76" spans="1:11" ht="14.25" hidden="1" customHeight="1">
      <c r="A76" s="129"/>
      <c r="B76" s="129" t="s">
        <v>398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7" t="e">
        <f t="shared" si="7"/>
        <v>#DIV/0!</v>
      </c>
      <c r="K76" s="197">
        <f t="shared" si="9"/>
        <v>0</v>
      </c>
    </row>
    <row r="77" spans="1:11" ht="14.25" hidden="1" customHeight="1">
      <c r="A77" s="129"/>
      <c r="B77" s="129" t="s">
        <v>226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7" t="e">
        <f t="shared" si="7"/>
        <v>#DIV/0!</v>
      </c>
      <c r="K77" s="197">
        <f t="shared" si="9"/>
        <v>0</v>
      </c>
    </row>
    <row r="78" spans="1:11" ht="14.25" hidden="1" customHeight="1">
      <c r="A78" s="129"/>
      <c r="B78" s="129" t="s">
        <v>227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7" t="e">
        <f t="shared" si="7"/>
        <v>#DIV/0!</v>
      </c>
      <c r="K78" s="197">
        <f t="shared" si="9"/>
        <v>0</v>
      </c>
    </row>
    <row r="79" spans="1:11" ht="14.25" hidden="1" customHeight="1">
      <c r="A79" s="129"/>
      <c r="B79" s="129" t="s">
        <v>228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7" t="e">
        <f t="shared" si="7"/>
        <v>#DIV/0!</v>
      </c>
      <c r="K79" s="197">
        <f t="shared" si="9"/>
        <v>0</v>
      </c>
    </row>
    <row r="80" spans="1:11" ht="14.25" hidden="1" customHeight="1">
      <c r="A80" s="129"/>
      <c r="B80" s="129" t="s">
        <v>229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7" t="e">
        <f t="shared" si="7"/>
        <v>#DIV/0!</v>
      </c>
      <c r="K80" s="197">
        <f t="shared" si="9"/>
        <v>0</v>
      </c>
    </row>
    <row r="81" spans="1:11" ht="14.25" hidden="1" customHeight="1">
      <c r="A81" s="129"/>
      <c r="B81" s="129" t="s">
        <v>230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7" t="e">
        <f t="shared" si="7"/>
        <v>#DIV/0!</v>
      </c>
      <c r="K81" s="197">
        <f t="shared" si="9"/>
        <v>0</v>
      </c>
    </row>
    <row r="82" spans="1:11" ht="14.25" customHeight="1">
      <c r="A82" s="154" t="s">
        <v>231</v>
      </c>
      <c r="B82" s="155" t="s">
        <v>232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7">
        <f t="shared" si="7"/>
        <v>1.4550399815469786</v>
      </c>
      <c r="K82" s="197">
        <f t="shared" si="9"/>
        <v>1152.0500000000002</v>
      </c>
    </row>
    <row r="83" spans="1:11" ht="14.25" hidden="1" customHeight="1">
      <c r="A83" s="129"/>
      <c r="B83" s="129" t="s">
        <v>233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7" t="e">
        <f t="shared" si="7"/>
        <v>#DIV/0!</v>
      </c>
      <c r="K83" s="197">
        <f t="shared" si="9"/>
        <v>0</v>
      </c>
    </row>
    <row r="84" spans="1:11" ht="14.25" hidden="1" customHeight="1">
      <c r="A84" s="129"/>
      <c r="B84" s="129" t="s">
        <v>234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7" t="e">
        <f t="shared" si="7"/>
        <v>#DIV/0!</v>
      </c>
      <c r="K84" s="197">
        <f t="shared" si="9"/>
        <v>0</v>
      </c>
    </row>
    <row r="85" spans="1:11" ht="14.25" customHeight="1">
      <c r="A85" s="129"/>
      <c r="B85" s="129" t="s">
        <v>399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7">
        <f t="shared" si="7"/>
        <v>0.69326365170157611</v>
      </c>
      <c r="K85" s="197">
        <f t="shared" si="9"/>
        <v>-754.3</v>
      </c>
    </row>
    <row r="86" spans="1:11" ht="14.25" hidden="1" customHeight="1">
      <c r="A86" s="129"/>
      <c r="B86" s="139" t="s">
        <v>235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7" t="e">
        <f t="shared" si="7"/>
        <v>#DIV/0!</v>
      </c>
      <c r="K86" s="197">
        <f t="shared" si="9"/>
        <v>0</v>
      </c>
    </row>
    <row r="87" spans="1:11" ht="14.25" customHeight="1">
      <c r="A87" s="129"/>
      <c r="B87" s="139" t="s">
        <v>362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7">
        <f t="shared" si="7"/>
        <v>29.388838060384263</v>
      </c>
      <c r="K87" s="197">
        <f t="shared" si="9"/>
        <v>1551.3999999999999</v>
      </c>
    </row>
    <row r="88" spans="1:11" ht="14.25" customHeight="1">
      <c r="A88" s="129"/>
      <c r="B88" s="139" t="s">
        <v>236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7">
        <f t="shared" si="7"/>
        <v>0.99857819905213263</v>
      </c>
      <c r="K88" s="197">
        <f t="shared" si="9"/>
        <v>0</v>
      </c>
    </row>
    <row r="89" spans="1:11" ht="14.25" hidden="1" customHeight="1">
      <c r="A89" s="129"/>
      <c r="B89" s="129" t="s">
        <v>363</v>
      </c>
      <c r="C89" s="98"/>
      <c r="D89" s="98"/>
      <c r="E89" s="98"/>
      <c r="F89" s="98"/>
      <c r="G89" s="98"/>
      <c r="H89" s="98"/>
      <c r="I89" s="157">
        <f t="shared" si="8"/>
        <v>0</v>
      </c>
      <c r="J89" s="197" t="e">
        <f t="shared" si="7"/>
        <v>#DIV/0!</v>
      </c>
      <c r="K89" s="197">
        <f t="shared" si="9"/>
        <v>0</v>
      </c>
    </row>
    <row r="90" spans="1:11" ht="14.25" customHeight="1">
      <c r="A90" s="129"/>
      <c r="B90" s="129" t="s">
        <v>400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7">
        <f t="shared" si="7"/>
        <v>1.0975741239892183</v>
      </c>
      <c r="K90" s="197">
        <f t="shared" si="9"/>
        <v>-13.350000000000009</v>
      </c>
    </row>
    <row r="91" spans="1:11" ht="14.25" customHeight="1">
      <c r="A91" s="129"/>
      <c r="B91" s="129" t="s">
        <v>237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7">
        <f t="shared" si="7"/>
        <v>142.76153846153846</v>
      </c>
      <c r="K91" s="197">
        <f t="shared" si="9"/>
        <v>368.3</v>
      </c>
    </row>
    <row r="92" spans="1:11" ht="14.25" customHeight="1">
      <c r="A92" s="154" t="s">
        <v>238</v>
      </c>
      <c r="B92" s="155" t="s">
        <v>239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7">
        <f t="shared" si="7"/>
        <v>0.63701389017102694</v>
      </c>
      <c r="K92" s="197">
        <f t="shared" si="9"/>
        <v>-2110.7199999999993</v>
      </c>
    </row>
    <row r="93" spans="1:11" ht="14.25" hidden="1" customHeight="1">
      <c r="A93" s="144"/>
      <c r="B93" s="139" t="s">
        <v>240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7" t="e">
        <f t="shared" si="7"/>
        <v>#DIV/0!</v>
      </c>
      <c r="K93" s="197">
        <f t="shared" si="9"/>
        <v>0</v>
      </c>
    </row>
    <row r="94" spans="1:11" ht="14.25" hidden="1" customHeight="1">
      <c r="A94" s="144"/>
      <c r="B94" s="139" t="s">
        <v>401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7" t="e">
        <f t="shared" si="7"/>
        <v>#DIV/0!</v>
      </c>
      <c r="K94" s="197">
        <f t="shared" si="9"/>
        <v>0</v>
      </c>
    </row>
    <row r="95" spans="1:11" ht="14.25" customHeight="1">
      <c r="A95" s="144"/>
      <c r="B95" s="139" t="s">
        <v>402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7">
        <f t="shared" si="7"/>
        <v>1.005929363237948</v>
      </c>
      <c r="K95" s="197">
        <f t="shared" si="9"/>
        <v>2.2099999999999227</v>
      </c>
    </row>
    <row r="96" spans="1:11" ht="14.25" hidden="1" customHeight="1">
      <c r="A96" s="129"/>
      <c r="B96" s="129" t="s">
        <v>241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7" t="e">
        <f t="shared" si="7"/>
        <v>#DIV/0!</v>
      </c>
      <c r="K96" s="197">
        <f t="shared" si="9"/>
        <v>0</v>
      </c>
    </row>
    <row r="97" spans="1:11" ht="14.25" customHeight="1">
      <c r="A97" s="129"/>
      <c r="B97" s="129" t="s">
        <v>242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7" t="e">
        <f t="shared" si="7"/>
        <v>#DIV/0!</v>
      </c>
      <c r="K97" s="197">
        <f t="shared" si="9"/>
        <v>44.71</v>
      </c>
    </row>
    <row r="98" spans="1:11" ht="14.25" customHeight="1">
      <c r="A98" s="129"/>
      <c r="B98" s="129" t="s">
        <v>243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7">
        <f t="shared" si="7"/>
        <v>1.2486263736263739</v>
      </c>
      <c r="K98" s="197">
        <f t="shared" si="9"/>
        <v>17.840000000000003</v>
      </c>
    </row>
    <row r="99" spans="1:11" ht="14.25" customHeight="1">
      <c r="A99" s="129"/>
      <c r="B99" s="129" t="s">
        <v>244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7">
        <f t="shared" si="7"/>
        <v>0.37793122308060434</v>
      </c>
      <c r="K99" s="197">
        <f t="shared" si="9"/>
        <v>-1819.83</v>
      </c>
    </row>
    <row r="100" spans="1:11" ht="14.25" customHeight="1">
      <c r="A100" s="129"/>
      <c r="B100" s="129" t="s">
        <v>403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7"/>
      <c r="K100" s="197">
        <f t="shared" si="9"/>
        <v>-1.96</v>
      </c>
    </row>
    <row r="101" spans="1:11" ht="14.25" hidden="1" customHeight="1">
      <c r="A101" s="129"/>
      <c r="B101" s="129" t="s">
        <v>459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7" t="e">
        <f t="shared" si="7"/>
        <v>#DIV/0!</v>
      </c>
      <c r="K101" s="197">
        <f t="shared" si="9"/>
        <v>0</v>
      </c>
    </row>
    <row r="102" spans="1:11" ht="14.25" hidden="1" customHeight="1">
      <c r="A102" s="129"/>
      <c r="B102" s="129" t="s">
        <v>245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7" t="e">
        <f t="shared" si="7"/>
        <v>#DIV/0!</v>
      </c>
      <c r="K102" s="197">
        <f t="shared" si="9"/>
        <v>0</v>
      </c>
    </row>
    <row r="103" spans="1:11" ht="14.25" hidden="1" customHeight="1">
      <c r="A103" s="129"/>
      <c r="B103" s="129" t="s">
        <v>246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7" t="e">
        <f t="shared" si="7"/>
        <v>#DIV/0!</v>
      </c>
      <c r="K103" s="197">
        <f t="shared" si="9"/>
        <v>0</v>
      </c>
    </row>
    <row r="104" spans="1:11" ht="14.25" hidden="1" customHeight="1">
      <c r="A104" s="129"/>
      <c r="B104" s="129" t="s">
        <v>247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7" t="e">
        <f t="shared" si="7"/>
        <v>#DIV/0!</v>
      </c>
      <c r="K104" s="197">
        <f t="shared" si="9"/>
        <v>0</v>
      </c>
    </row>
    <row r="105" spans="1:11" ht="14.25" hidden="1" customHeight="1">
      <c r="A105" s="129"/>
      <c r="B105" s="129" t="s">
        <v>248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7" t="e">
        <f t="shared" si="7"/>
        <v>#DIV/0!</v>
      </c>
      <c r="K105" s="197">
        <f t="shared" si="9"/>
        <v>0</v>
      </c>
    </row>
    <row r="106" spans="1:11" ht="14.25" hidden="1" customHeight="1">
      <c r="A106" s="129"/>
      <c r="B106" s="129" t="s">
        <v>249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7" t="e">
        <f t="shared" si="7"/>
        <v>#DIV/0!</v>
      </c>
      <c r="K106" s="197">
        <f t="shared" si="9"/>
        <v>0</v>
      </c>
    </row>
    <row r="107" spans="1:11" ht="14.25" customHeight="1">
      <c r="A107" s="129"/>
      <c r="B107" s="129" t="s">
        <v>404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7">
        <f t="shared" si="7"/>
        <v>1.0623451692815855</v>
      </c>
      <c r="K107" s="197">
        <f t="shared" si="9"/>
        <v>4.9500000000000028</v>
      </c>
    </row>
    <row r="108" spans="1:11" ht="14.25" customHeight="1">
      <c r="A108" s="129"/>
      <c r="B108" s="129" t="s">
        <v>367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7">
        <f t="shared" si="7"/>
        <v>0.99667774086378746</v>
      </c>
      <c r="K108" s="197">
        <f t="shared" si="9"/>
        <v>0</v>
      </c>
    </row>
    <row r="109" spans="1:11" ht="14.25" hidden="1" customHeight="1">
      <c r="A109" s="129"/>
      <c r="B109" s="129" t="s">
        <v>429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7"/>
      <c r="K109" s="197">
        <f t="shared" si="9"/>
        <v>0</v>
      </c>
    </row>
    <row r="110" spans="1:11" ht="14.25" hidden="1" customHeight="1">
      <c r="A110" s="129"/>
      <c r="B110" s="129" t="s">
        <v>250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7"/>
      <c r="K110" s="197">
        <f t="shared" si="9"/>
        <v>0</v>
      </c>
    </row>
    <row r="111" spans="1:11" ht="14.25" customHeight="1">
      <c r="A111" s="129"/>
      <c r="B111" s="129" t="s">
        <v>251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7"/>
      <c r="K111" s="197">
        <f t="shared" si="9"/>
        <v>1.6199999999999999</v>
      </c>
    </row>
    <row r="112" spans="1:11" ht="15.75" hidden="1" customHeight="1">
      <c r="A112" s="129"/>
      <c r="B112" s="129" t="s">
        <v>252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7"/>
      <c r="K112" s="197">
        <f t="shared" si="9"/>
        <v>0</v>
      </c>
    </row>
    <row r="113" spans="1:11" ht="14.25" hidden="1" customHeight="1">
      <c r="A113" s="129"/>
      <c r="B113" s="129" t="s">
        <v>253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7"/>
      <c r="K113" s="197">
        <f t="shared" si="9"/>
        <v>0</v>
      </c>
    </row>
    <row r="114" spans="1:11" ht="14.25" hidden="1" customHeight="1">
      <c r="A114" s="129"/>
      <c r="B114" s="129" t="s">
        <v>426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7"/>
      <c r="K114" s="197">
        <f t="shared" si="9"/>
        <v>0</v>
      </c>
    </row>
    <row r="115" spans="1:11" ht="14.25" hidden="1" customHeight="1">
      <c r="A115" s="129"/>
      <c r="B115" s="129" t="s">
        <v>428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7"/>
      <c r="K115" s="197">
        <f t="shared" si="9"/>
        <v>0</v>
      </c>
    </row>
    <row r="116" spans="1:11" ht="14.25" customHeight="1">
      <c r="A116" s="129"/>
      <c r="B116" s="129" t="s">
        <v>372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7">
        <f t="shared" si="7"/>
        <v>4.9692832764505113</v>
      </c>
      <c r="K116" s="197">
        <f t="shared" si="9"/>
        <v>63.199999999999996</v>
      </c>
    </row>
    <row r="117" spans="1:11" ht="14.25" customHeight="1">
      <c r="A117" s="129"/>
      <c r="B117" s="129" t="s">
        <v>405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7">
        <f t="shared" si="7"/>
        <v>0</v>
      </c>
      <c r="K117" s="197">
        <f t="shared" si="9"/>
        <v>0</v>
      </c>
    </row>
    <row r="118" spans="1:11" ht="14.25" customHeight="1">
      <c r="A118" s="129"/>
      <c r="B118" s="129" t="s">
        <v>371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7" t="e">
        <f t="shared" si="7"/>
        <v>#DIV/0!</v>
      </c>
      <c r="K118" s="197">
        <f t="shared" si="9"/>
        <v>151.9</v>
      </c>
    </row>
    <row r="119" spans="1:11" ht="14.25" customHeight="1">
      <c r="A119" s="129"/>
      <c r="B119" s="129" t="s">
        <v>406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7"/>
      <c r="K119" s="197">
        <f t="shared" si="9"/>
        <v>0</v>
      </c>
    </row>
    <row r="120" spans="1:11" ht="14.25" customHeight="1">
      <c r="A120" s="129"/>
      <c r="B120" s="129" t="s">
        <v>427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7"/>
      <c r="K120" s="197">
        <f t="shared" si="9"/>
        <v>0.12</v>
      </c>
    </row>
    <row r="121" spans="1:11" ht="14.25" customHeight="1">
      <c r="A121" s="129"/>
      <c r="B121" s="129" t="s">
        <v>407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7"/>
      <c r="K121" s="197">
        <f t="shared" si="9"/>
        <v>0</v>
      </c>
    </row>
    <row r="122" spans="1:11" ht="14.25" hidden="1" customHeight="1">
      <c r="A122" s="129"/>
      <c r="B122" s="129" t="s">
        <v>374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7" t="e">
        <f t="shared" si="7"/>
        <v>#DIV/0!</v>
      </c>
      <c r="K122" s="197">
        <f t="shared" si="9"/>
        <v>0</v>
      </c>
    </row>
    <row r="123" spans="1:11" ht="14.25" hidden="1" customHeight="1">
      <c r="A123" s="129"/>
      <c r="B123" s="129" t="s">
        <v>254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7" t="e">
        <f t="shared" si="7"/>
        <v>#DIV/0!</v>
      </c>
      <c r="K123" s="197">
        <f t="shared" si="9"/>
        <v>0</v>
      </c>
    </row>
    <row r="124" spans="1:11" ht="14.25" customHeight="1">
      <c r="A124" s="129"/>
      <c r="B124" s="129" t="s">
        <v>408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7">
        <f t="shared" si="7"/>
        <v>0</v>
      </c>
      <c r="K124" s="197">
        <f t="shared" si="9"/>
        <v>0</v>
      </c>
    </row>
    <row r="125" spans="1:11" ht="14.25" customHeight="1">
      <c r="A125" s="129"/>
      <c r="B125" s="129" t="s">
        <v>461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7" t="e">
        <f t="shared" si="7"/>
        <v>#DIV/0!</v>
      </c>
      <c r="K125" s="197">
        <f t="shared" si="9"/>
        <v>6.44</v>
      </c>
    </row>
    <row r="126" spans="1:11" ht="14.25" hidden="1" customHeight="1">
      <c r="A126" s="129"/>
      <c r="B126" s="129" t="s">
        <v>255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7" t="e">
        <f t="shared" si="7"/>
        <v>#DIV/0!</v>
      </c>
      <c r="K126" s="197">
        <f t="shared" si="9"/>
        <v>0</v>
      </c>
    </row>
    <row r="127" spans="1:11" ht="14.25" customHeight="1">
      <c r="A127" s="129"/>
      <c r="B127" s="129" t="s">
        <v>256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7">
        <f t="shared" si="7"/>
        <v>0.29571832518959335</v>
      </c>
      <c r="K127" s="197">
        <f t="shared" si="9"/>
        <v>-697.34</v>
      </c>
    </row>
    <row r="128" spans="1:11" ht="14.25" hidden="1" customHeight="1">
      <c r="A128" s="129"/>
      <c r="B128" s="14" t="s">
        <v>257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7"/>
      <c r="K128" s="197">
        <f t="shared" si="9"/>
        <v>0</v>
      </c>
    </row>
    <row r="129" spans="1:11" ht="14.25" hidden="1" customHeight="1">
      <c r="A129" s="129"/>
      <c r="B129" s="14" t="s">
        <v>375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7" t="e">
        <f t="shared" si="7"/>
        <v>#DIV/0!</v>
      </c>
      <c r="K129" s="197">
        <f t="shared" si="9"/>
        <v>0</v>
      </c>
    </row>
    <row r="130" spans="1:11" ht="14.25" customHeight="1">
      <c r="A130" s="129"/>
      <c r="B130" s="14" t="s">
        <v>376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7" t="e">
        <f t="shared" si="7"/>
        <v>#DIV/0!</v>
      </c>
      <c r="K130" s="197">
        <f t="shared" si="9"/>
        <v>43.16</v>
      </c>
    </row>
    <row r="131" spans="1:11" ht="14.25" hidden="1" customHeight="1">
      <c r="A131" s="129"/>
      <c r="B131" s="14" t="s">
        <v>258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7" t="e">
        <f t="shared" si="7"/>
        <v>#DIV/0!</v>
      </c>
      <c r="K131" s="197">
        <f t="shared" si="9"/>
        <v>0</v>
      </c>
    </row>
    <row r="132" spans="1:11" ht="14.25" hidden="1" customHeight="1">
      <c r="A132" s="129"/>
      <c r="B132" s="14" t="s">
        <v>377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7" t="e">
        <f t="shared" si="7"/>
        <v>#DIV/0!</v>
      </c>
      <c r="K132" s="197">
        <f t="shared" si="9"/>
        <v>0</v>
      </c>
    </row>
    <row r="133" spans="1:11" ht="14.25" customHeight="1">
      <c r="A133" s="129"/>
      <c r="B133" s="129" t="s">
        <v>409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7" t="e">
        <f t="shared" si="7"/>
        <v>#DIV/0!</v>
      </c>
      <c r="K133" s="197">
        <f t="shared" si="9"/>
        <v>-2.2000000000000002</v>
      </c>
    </row>
    <row r="134" spans="1:11" ht="14.25" hidden="1" customHeight="1">
      <c r="A134" s="129"/>
      <c r="B134" s="129" t="s">
        <v>378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7" t="e">
        <f t="shared" si="7"/>
        <v>#DIV/0!</v>
      </c>
      <c r="K134" s="197">
        <f t="shared" si="9"/>
        <v>0</v>
      </c>
    </row>
    <row r="135" spans="1:11">
      <c r="A135" s="129"/>
      <c r="B135" s="129" t="s">
        <v>460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7" t="e">
        <f t="shared" ref="J135:J143" si="12">H135/F135</f>
        <v>#DIV/0!</v>
      </c>
      <c r="K135" s="197">
        <f t="shared" si="9"/>
        <v>2.5299999999999998</v>
      </c>
    </row>
    <row r="136" spans="1:11" ht="14.25" hidden="1" customHeight="1">
      <c r="A136" s="129"/>
      <c r="B136" s="129" t="s">
        <v>259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7" t="e">
        <f t="shared" si="12"/>
        <v>#DIV/0!</v>
      </c>
      <c r="K136" s="197">
        <f t="shared" ref="K136:K143" si="14">H136-G136</f>
        <v>0</v>
      </c>
    </row>
    <row r="137" spans="1:11" ht="14.25" customHeight="1">
      <c r="A137" s="129"/>
      <c r="B137" s="129" t="s">
        <v>366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7">
        <f t="shared" si="12"/>
        <v>1.3614768562508484</v>
      </c>
      <c r="K137" s="197">
        <f t="shared" si="14"/>
        <v>71.929999999999836</v>
      </c>
    </row>
    <row r="138" spans="1:11" ht="14.25" customHeight="1">
      <c r="A138" s="129"/>
      <c r="B138" s="129" t="s">
        <v>380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7">
        <f t="shared" si="12"/>
        <v>1</v>
      </c>
      <c r="K138" s="197">
        <f t="shared" si="14"/>
        <v>0</v>
      </c>
    </row>
    <row r="139" spans="1:11" ht="14.25" customHeight="1">
      <c r="A139" s="129"/>
      <c r="B139" s="129" t="s">
        <v>286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7"/>
      <c r="K139" s="197">
        <f t="shared" si="14"/>
        <v>0</v>
      </c>
    </row>
    <row r="140" spans="1:11" ht="14.25" customHeight="1">
      <c r="A140" s="159"/>
      <c r="B140" s="160" t="s">
        <v>260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7">
        <f t="shared" si="12"/>
        <v>0.93824671558343253</v>
      </c>
      <c r="K140" s="197">
        <f t="shared" si="14"/>
        <v>-328.93000000000029</v>
      </c>
    </row>
    <row r="141" spans="1:11" ht="14.25" customHeight="1">
      <c r="A141" s="144" t="s">
        <v>261</v>
      </c>
      <c r="B141" s="146" t="s">
        <v>262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7">
        <f t="shared" si="12"/>
        <v>9.423362189208935E-2</v>
      </c>
      <c r="K141" s="197">
        <f t="shared" si="14"/>
        <v>-3673.3</v>
      </c>
    </row>
    <row r="142" spans="1:11" ht="14.25" customHeight="1">
      <c r="A142" s="144" t="s">
        <v>263</v>
      </c>
      <c r="B142" s="146" t="s">
        <v>264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7">
        <f t="shared" si="12"/>
        <v>1.4172606026391927</v>
      </c>
      <c r="K142" s="197">
        <f t="shared" si="14"/>
        <v>344.39999999999964</v>
      </c>
    </row>
    <row r="143" spans="1:11" ht="14.25" customHeight="1">
      <c r="A143" s="154"/>
      <c r="B143" s="155" t="s">
        <v>265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7">
        <f t="shared" si="12"/>
        <v>0.85592448269293619</v>
      </c>
      <c r="K143" s="197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00" customWidth="1"/>
    <col min="2" max="2" width="31" style="220" customWidth="1"/>
    <col min="3" max="3" width="7.7109375" style="221" customWidth="1"/>
    <col min="4" max="5" width="7.42578125" style="222" customWidth="1"/>
    <col min="6" max="6" width="8.85546875" style="200" customWidth="1"/>
    <col min="7" max="7" width="5.85546875" style="200" customWidth="1"/>
    <col min="8" max="8" width="7.140625" style="222" customWidth="1"/>
    <col min="9" max="9" width="6.5703125" style="222" customWidth="1"/>
    <col min="10" max="10" width="6.7109375" style="200" customWidth="1"/>
    <col min="11" max="11" width="4" style="200" customWidth="1"/>
    <col min="12" max="12" width="7.7109375" style="222" customWidth="1"/>
    <col min="13" max="13" width="7.42578125" style="222" customWidth="1"/>
    <col min="14" max="14" width="7.42578125" style="200" customWidth="1"/>
    <col min="15" max="15" width="5.85546875" style="200" customWidth="1"/>
    <col min="16" max="16" width="7.140625" style="222" customWidth="1"/>
    <col min="17" max="17" width="6.7109375" style="222" customWidth="1"/>
    <col min="18" max="18" width="7.42578125" style="200" customWidth="1"/>
    <col min="19" max="19" width="3.85546875" style="200" customWidth="1"/>
    <col min="20" max="20" width="6.7109375" style="222" customWidth="1"/>
    <col min="21" max="21" width="7" style="222" customWidth="1"/>
    <col min="22" max="22" width="6.7109375" style="200" customWidth="1"/>
    <col min="23" max="23" width="5.7109375" style="200" customWidth="1"/>
    <col min="24" max="24" width="4.140625" style="223" hidden="1" customWidth="1"/>
    <col min="25" max="25" width="9.140625" style="223" hidden="1" customWidth="1"/>
    <col min="26" max="27" width="9.140625" style="200" hidden="1" customWidth="1"/>
    <col min="28" max="29" width="9.140625" style="222" hidden="1" customWidth="1"/>
    <col min="30" max="34" width="9.140625" style="200" hidden="1" customWidth="1"/>
    <col min="35" max="35" width="9.140625" style="222" hidden="1" customWidth="1"/>
    <col min="36" max="36" width="6.28515625" style="222" hidden="1" customWidth="1"/>
    <col min="37" max="37" width="5.85546875" style="200" hidden="1" customWidth="1"/>
    <col min="38" max="38" width="5.7109375" style="200" hidden="1" customWidth="1"/>
    <col min="39" max="39" width="5.85546875" style="222" hidden="1" customWidth="1"/>
    <col min="40" max="40" width="6" style="222" hidden="1" customWidth="1"/>
    <col min="41" max="41" width="5.7109375" style="200" hidden="1" customWidth="1"/>
    <col min="42" max="42" width="4" style="200" customWidth="1"/>
    <col min="43" max="43" width="4.140625" style="200" hidden="1" customWidth="1"/>
    <col min="44" max="44" width="5.7109375" style="200" hidden="1" customWidth="1"/>
    <col min="45" max="45" width="5.85546875" style="200" hidden="1" customWidth="1"/>
    <col min="46" max="46" width="4.140625" style="200" hidden="1" customWidth="1"/>
    <col min="47" max="47" width="5.7109375" style="222" customWidth="1"/>
    <col min="48" max="48" width="7" style="222" customWidth="1"/>
    <col min="49" max="49" width="6.5703125" style="200" customWidth="1"/>
    <col min="50" max="50" width="4.140625" style="200" customWidth="1"/>
    <col min="51" max="51" width="4.28515625" style="200" hidden="1" customWidth="1"/>
    <col min="52" max="54" width="9.140625" style="200" hidden="1" customWidth="1"/>
    <col min="55" max="56" width="9.140625" style="222" hidden="1" customWidth="1"/>
    <col min="57" max="58" width="9.140625" style="200" hidden="1" customWidth="1"/>
    <col min="59" max="60" width="9.140625" style="222" hidden="1" customWidth="1"/>
    <col min="61" max="61" width="9.140625" style="200" hidden="1" customWidth="1"/>
    <col min="62" max="62" width="3.85546875" style="200" hidden="1" customWidth="1"/>
    <col min="63" max="64" width="6.42578125" style="200" customWidth="1"/>
    <col min="65" max="65" width="6.7109375" style="200" customWidth="1"/>
    <col min="66" max="66" width="5.140625" style="200" customWidth="1"/>
    <col min="67" max="67" width="5.85546875" style="200" customWidth="1"/>
    <col min="68" max="68" width="5.7109375" style="200" customWidth="1"/>
    <col min="69" max="69" width="5.28515625" style="200" customWidth="1"/>
    <col min="70" max="70" width="5" style="200" customWidth="1"/>
    <col min="71" max="71" width="4.7109375" style="200" hidden="1" customWidth="1"/>
    <col min="72" max="73" width="9.140625" style="200" hidden="1" customWidth="1"/>
    <col min="74" max="74" width="4.42578125" style="200" hidden="1" customWidth="1"/>
    <col min="75" max="75" width="4.28515625" style="222" hidden="1" customWidth="1"/>
    <col min="76" max="76" width="9.140625" style="222" hidden="1" customWidth="1"/>
    <col min="77" max="77" width="9.140625" style="200" hidden="1" customWidth="1"/>
    <col min="78" max="79" width="4.140625" style="200" hidden="1" customWidth="1"/>
    <col min="80" max="81" width="9.140625" style="200" hidden="1" customWidth="1"/>
    <col min="82" max="82" width="4.42578125" style="200" hidden="1" customWidth="1"/>
    <col min="83" max="83" width="6.42578125" style="222" customWidth="1"/>
    <col min="84" max="84" width="7.140625" style="222" customWidth="1"/>
    <col min="85" max="85" width="7.85546875" style="200" customWidth="1"/>
    <col min="86" max="86" width="5.42578125" style="200" customWidth="1"/>
    <col min="87" max="87" width="6.28515625" style="222" customWidth="1"/>
    <col min="88" max="88" width="6.140625" style="222" customWidth="1"/>
    <col min="89" max="89" width="5.42578125" style="200" customWidth="1"/>
    <col min="90" max="90" width="4" style="200" customWidth="1"/>
    <col min="91" max="91" width="6.28515625" style="200" customWidth="1"/>
    <col min="92" max="92" width="5.85546875" style="200" customWidth="1"/>
    <col min="93" max="93" width="6.140625" style="200" customWidth="1"/>
    <col min="94" max="94" width="4.7109375" style="200" customWidth="1"/>
    <col min="95" max="95" width="5.5703125" style="200" hidden="1" customWidth="1"/>
    <col min="96" max="97" width="9.140625" style="200" hidden="1" customWidth="1"/>
    <col min="98" max="98" width="4.7109375" style="200" hidden="1" customWidth="1"/>
    <col min="99" max="99" width="4.28515625" style="222" hidden="1" customWidth="1"/>
    <col min="100" max="100" width="9.140625" style="222" hidden="1" customWidth="1"/>
    <col min="101" max="101" width="9.140625" style="200" hidden="1" customWidth="1"/>
    <col min="102" max="102" width="4.5703125" style="200" hidden="1" customWidth="1"/>
    <col min="103" max="103" width="4.5703125" style="222" hidden="1" customWidth="1"/>
    <col min="104" max="104" width="9.140625" style="222" hidden="1" customWidth="1"/>
    <col min="105" max="105" width="9.140625" style="200" hidden="1" customWidth="1"/>
    <col min="106" max="106" width="4.28515625" style="200" hidden="1" customWidth="1"/>
    <col min="107" max="107" width="4.42578125" style="200" customWidth="1"/>
    <col min="108" max="16384" width="9.140625" style="200"/>
  </cols>
  <sheetData>
    <row r="1" spans="1:106" ht="28.5" customHeight="1">
      <c r="A1" s="116"/>
      <c r="B1" s="116" t="s">
        <v>432</v>
      </c>
      <c r="C1" s="198"/>
      <c r="D1" s="199" t="s">
        <v>462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468" t="s">
        <v>310</v>
      </c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464" t="s">
        <v>179</v>
      </c>
      <c r="B2" s="470" t="s">
        <v>180</v>
      </c>
      <c r="C2" s="473" t="s">
        <v>181</v>
      </c>
      <c r="D2" s="474"/>
      <c r="E2" s="475"/>
      <c r="F2" s="479" t="s">
        <v>311</v>
      </c>
      <c r="G2" s="479" t="s">
        <v>312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313</v>
      </c>
      <c r="AG2" s="121" t="s">
        <v>313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469"/>
      <c r="B3" s="471"/>
      <c r="C3" s="476"/>
      <c r="D3" s="477"/>
      <c r="E3" s="478"/>
      <c r="F3" s="480"/>
      <c r="G3" s="480"/>
      <c r="H3" s="466" t="s">
        <v>314</v>
      </c>
      <c r="I3" s="467"/>
      <c r="J3" s="464" t="s">
        <v>315</v>
      </c>
      <c r="K3" s="464" t="s">
        <v>312</v>
      </c>
      <c r="L3" s="466" t="s">
        <v>316</v>
      </c>
      <c r="M3" s="467"/>
      <c r="N3" s="464" t="s">
        <v>315</v>
      </c>
      <c r="O3" s="464" t="s">
        <v>312</v>
      </c>
      <c r="P3" s="466" t="s">
        <v>317</v>
      </c>
      <c r="Q3" s="467"/>
      <c r="R3" s="464" t="s">
        <v>315</v>
      </c>
      <c r="S3" s="464" t="s">
        <v>312</v>
      </c>
      <c r="T3" s="466" t="s">
        <v>318</v>
      </c>
      <c r="U3" s="467"/>
      <c r="V3" s="464" t="s">
        <v>319</v>
      </c>
      <c r="W3" s="464" t="s">
        <v>312</v>
      </c>
      <c r="X3" s="466" t="s">
        <v>320</v>
      </c>
      <c r="Y3" s="467"/>
      <c r="Z3" s="464" t="s">
        <v>315</v>
      </c>
      <c r="AA3" s="464" t="s">
        <v>312</v>
      </c>
      <c r="AB3" s="466" t="s">
        <v>321</v>
      </c>
      <c r="AC3" s="467"/>
      <c r="AD3" s="464" t="s">
        <v>322</v>
      </c>
      <c r="AE3" s="464" t="s">
        <v>323</v>
      </c>
      <c r="AF3" s="466" t="s">
        <v>324</v>
      </c>
      <c r="AG3" s="467"/>
      <c r="AH3" s="464" t="s">
        <v>325</v>
      </c>
      <c r="AI3" s="466" t="s">
        <v>326</v>
      </c>
      <c r="AJ3" s="467"/>
      <c r="AK3" s="464" t="s">
        <v>322</v>
      </c>
      <c r="AL3" s="464" t="s">
        <v>312</v>
      </c>
      <c r="AM3" s="466" t="s">
        <v>327</v>
      </c>
      <c r="AN3" s="467"/>
      <c r="AO3" s="464" t="s">
        <v>315</v>
      </c>
      <c r="AP3" s="464" t="s">
        <v>312</v>
      </c>
      <c r="AQ3" s="466" t="s">
        <v>328</v>
      </c>
      <c r="AR3" s="467"/>
      <c r="AS3" s="464" t="s">
        <v>315</v>
      </c>
      <c r="AT3" s="464" t="s">
        <v>312</v>
      </c>
      <c r="AU3" s="466" t="s">
        <v>329</v>
      </c>
      <c r="AV3" s="467"/>
      <c r="AW3" s="464" t="s">
        <v>330</v>
      </c>
      <c r="AX3" s="464" t="s">
        <v>323</v>
      </c>
      <c r="AY3" s="466" t="s">
        <v>331</v>
      </c>
      <c r="AZ3" s="467"/>
      <c r="BA3" s="464" t="s">
        <v>330</v>
      </c>
      <c r="BB3" s="464" t="s">
        <v>323</v>
      </c>
      <c r="BC3" s="466" t="s">
        <v>332</v>
      </c>
      <c r="BD3" s="467"/>
      <c r="BE3" s="464" t="s">
        <v>330</v>
      </c>
      <c r="BF3" s="464" t="s">
        <v>323</v>
      </c>
      <c r="BG3" s="466" t="s">
        <v>333</v>
      </c>
      <c r="BH3" s="467"/>
      <c r="BI3" s="464" t="s">
        <v>330</v>
      </c>
      <c r="BJ3" s="464" t="s">
        <v>323</v>
      </c>
      <c r="BK3" s="466" t="s">
        <v>433</v>
      </c>
      <c r="BL3" s="467"/>
      <c r="BM3" s="464" t="s">
        <v>330</v>
      </c>
      <c r="BN3" s="464" t="s">
        <v>323</v>
      </c>
      <c r="BO3" s="466" t="s">
        <v>434</v>
      </c>
      <c r="BP3" s="467"/>
      <c r="BQ3" s="464" t="s">
        <v>330</v>
      </c>
      <c r="BR3" s="464" t="s">
        <v>323</v>
      </c>
      <c r="BS3" s="466" t="s">
        <v>334</v>
      </c>
      <c r="BT3" s="467"/>
      <c r="BU3" s="464" t="s">
        <v>330</v>
      </c>
      <c r="BV3" s="464" t="s">
        <v>323</v>
      </c>
      <c r="BW3" s="466" t="s">
        <v>335</v>
      </c>
      <c r="BX3" s="467"/>
      <c r="BY3" s="464" t="s">
        <v>330</v>
      </c>
      <c r="BZ3" s="464" t="s">
        <v>323</v>
      </c>
      <c r="CA3" s="466" t="s">
        <v>336</v>
      </c>
      <c r="CB3" s="467"/>
      <c r="CC3" s="464" t="s">
        <v>330</v>
      </c>
      <c r="CD3" s="464" t="s">
        <v>323</v>
      </c>
      <c r="CE3" s="466" t="s">
        <v>337</v>
      </c>
      <c r="CF3" s="467"/>
      <c r="CG3" s="464" t="s">
        <v>330</v>
      </c>
      <c r="CH3" s="464" t="s">
        <v>323</v>
      </c>
      <c r="CI3" s="466" t="s">
        <v>338</v>
      </c>
      <c r="CJ3" s="467"/>
      <c r="CK3" s="464" t="s">
        <v>330</v>
      </c>
      <c r="CL3" s="464" t="s">
        <v>323</v>
      </c>
      <c r="CM3" s="466" t="s">
        <v>339</v>
      </c>
      <c r="CN3" s="467"/>
      <c r="CO3" s="464" t="s">
        <v>330</v>
      </c>
      <c r="CP3" s="464" t="s">
        <v>323</v>
      </c>
      <c r="CQ3" s="482" t="s">
        <v>413</v>
      </c>
      <c r="CR3" s="483"/>
      <c r="CS3" s="484" t="s">
        <v>330</v>
      </c>
      <c r="CT3" s="484" t="s">
        <v>323</v>
      </c>
      <c r="CU3" s="482" t="s">
        <v>414</v>
      </c>
      <c r="CV3" s="483"/>
      <c r="CW3" s="484" t="s">
        <v>330</v>
      </c>
      <c r="CX3" s="484" t="s">
        <v>323</v>
      </c>
      <c r="CY3" s="482" t="s">
        <v>415</v>
      </c>
      <c r="CZ3" s="483"/>
      <c r="DA3" s="484" t="s">
        <v>330</v>
      </c>
      <c r="DB3" s="484" t="s">
        <v>323</v>
      </c>
    </row>
    <row r="4" spans="1:106" ht="25.5" customHeight="1">
      <c r="A4" s="465"/>
      <c r="B4" s="472"/>
      <c r="C4" s="123" t="s">
        <v>340</v>
      </c>
      <c r="D4" s="123" t="s">
        <v>435</v>
      </c>
      <c r="E4" s="124" t="s">
        <v>463</v>
      </c>
      <c r="F4" s="481"/>
      <c r="G4" s="481"/>
      <c r="H4" s="123" t="s">
        <v>435</v>
      </c>
      <c r="I4" s="124" t="s">
        <v>463</v>
      </c>
      <c r="J4" s="465"/>
      <c r="K4" s="465"/>
      <c r="L4" s="123" t="s">
        <v>435</v>
      </c>
      <c r="M4" s="124" t="s">
        <v>463</v>
      </c>
      <c r="N4" s="465"/>
      <c r="O4" s="465"/>
      <c r="P4" s="123" t="s">
        <v>435</v>
      </c>
      <c r="Q4" s="124" t="s">
        <v>463</v>
      </c>
      <c r="R4" s="465"/>
      <c r="S4" s="465"/>
      <c r="T4" s="123" t="s">
        <v>435</v>
      </c>
      <c r="U4" s="124" t="s">
        <v>463</v>
      </c>
      <c r="V4" s="465"/>
      <c r="W4" s="465"/>
      <c r="X4" s="123" t="s">
        <v>341</v>
      </c>
      <c r="Y4" s="123" t="s">
        <v>342</v>
      </c>
      <c r="Z4" s="465"/>
      <c r="AA4" s="465"/>
      <c r="AB4" s="123" t="s">
        <v>343</v>
      </c>
      <c r="AC4" s="123" t="s">
        <v>342</v>
      </c>
      <c r="AD4" s="465"/>
      <c r="AE4" s="465"/>
      <c r="AF4" s="123" t="s">
        <v>341</v>
      </c>
      <c r="AG4" s="123" t="s">
        <v>342</v>
      </c>
      <c r="AH4" s="465"/>
      <c r="AI4" s="123" t="s">
        <v>435</v>
      </c>
      <c r="AJ4" s="124" t="s">
        <v>463</v>
      </c>
      <c r="AK4" s="465"/>
      <c r="AL4" s="465"/>
      <c r="AM4" s="123" t="s">
        <v>435</v>
      </c>
      <c r="AN4" s="124" t="s">
        <v>463</v>
      </c>
      <c r="AO4" s="465"/>
      <c r="AP4" s="465"/>
      <c r="AQ4" s="123" t="s">
        <v>309</v>
      </c>
      <c r="AR4" s="124" t="s">
        <v>436</v>
      </c>
      <c r="AS4" s="465"/>
      <c r="AT4" s="465"/>
      <c r="AU4" s="123" t="s">
        <v>435</v>
      </c>
      <c r="AV4" s="124" t="s">
        <v>463</v>
      </c>
      <c r="AW4" s="465"/>
      <c r="AX4" s="465"/>
      <c r="AY4" s="123" t="s">
        <v>437</v>
      </c>
      <c r="AZ4" s="123" t="s">
        <v>438</v>
      </c>
      <c r="BA4" s="465"/>
      <c r="BB4" s="465"/>
      <c r="BC4" s="123" t="s">
        <v>341</v>
      </c>
      <c r="BD4" s="123" t="s">
        <v>342</v>
      </c>
      <c r="BE4" s="465"/>
      <c r="BF4" s="465"/>
      <c r="BG4" s="123" t="s">
        <v>341</v>
      </c>
      <c r="BH4" s="123" t="s">
        <v>342</v>
      </c>
      <c r="BI4" s="465"/>
      <c r="BJ4" s="465"/>
      <c r="BK4" s="123" t="s">
        <v>435</v>
      </c>
      <c r="BL4" s="124" t="s">
        <v>463</v>
      </c>
      <c r="BM4" s="465"/>
      <c r="BN4" s="465"/>
      <c r="BO4" s="123" t="s">
        <v>435</v>
      </c>
      <c r="BP4" s="124" t="s">
        <v>463</v>
      </c>
      <c r="BQ4" s="465"/>
      <c r="BR4" s="465"/>
      <c r="BS4" s="123" t="s">
        <v>435</v>
      </c>
      <c r="BT4" s="124" t="s">
        <v>439</v>
      </c>
      <c r="BU4" s="465"/>
      <c r="BV4" s="465"/>
      <c r="BW4" s="123" t="s">
        <v>341</v>
      </c>
      <c r="BX4" s="123" t="s">
        <v>342</v>
      </c>
      <c r="BY4" s="465"/>
      <c r="BZ4" s="465"/>
      <c r="CA4" s="123" t="s">
        <v>341</v>
      </c>
      <c r="CB4" s="123" t="s">
        <v>344</v>
      </c>
      <c r="CC4" s="465"/>
      <c r="CD4" s="465"/>
      <c r="CE4" s="123" t="s">
        <v>435</v>
      </c>
      <c r="CF4" s="124" t="s">
        <v>463</v>
      </c>
      <c r="CG4" s="465"/>
      <c r="CH4" s="465"/>
      <c r="CI4" s="123" t="s">
        <v>435</v>
      </c>
      <c r="CJ4" s="124" t="s">
        <v>463</v>
      </c>
      <c r="CK4" s="465"/>
      <c r="CL4" s="465"/>
      <c r="CM4" s="123" t="s">
        <v>435</v>
      </c>
      <c r="CN4" s="124" t="s">
        <v>463</v>
      </c>
      <c r="CO4" s="465"/>
      <c r="CP4" s="465"/>
      <c r="CQ4" s="229" t="s">
        <v>341</v>
      </c>
      <c r="CR4" s="229" t="s">
        <v>342</v>
      </c>
      <c r="CS4" s="485"/>
      <c r="CT4" s="485"/>
      <c r="CU4" s="229" t="s">
        <v>341</v>
      </c>
      <c r="CV4" s="229" t="s">
        <v>416</v>
      </c>
      <c r="CW4" s="485"/>
      <c r="CX4" s="485"/>
      <c r="CY4" s="229" t="s">
        <v>341</v>
      </c>
      <c r="CZ4" s="229" t="s">
        <v>342</v>
      </c>
      <c r="DA4" s="485"/>
      <c r="DB4" s="485"/>
    </row>
    <row r="5" spans="1:106" s="201" customFormat="1" ht="24.75" customHeight="1">
      <c r="A5" s="230" t="s">
        <v>182</v>
      </c>
      <c r="B5" s="205" t="s">
        <v>183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09"/>
      <c r="B6" s="209" t="s">
        <v>184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>
      <c r="A7" s="209"/>
      <c r="B7" s="209" t="s">
        <v>185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>
      <c r="A8" s="209"/>
      <c r="B8" s="208" t="s">
        <v>345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>
      <c r="A9" s="209"/>
      <c r="B9" s="208" t="s">
        <v>186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>
      <c r="A10" s="209"/>
      <c r="B10" s="208" t="s">
        <v>346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>
      <c r="A11" s="209"/>
      <c r="B11" s="208" t="s">
        <v>347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>
      <c r="A12" s="209"/>
      <c r="B12" s="208" t="s">
        <v>187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>
      <c r="A13" s="209"/>
      <c r="B13" s="208" t="s">
        <v>440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>
      <c r="A14" s="209"/>
      <c r="B14" s="208" t="s">
        <v>188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>
      <c r="A15" s="209"/>
      <c r="B15" s="208" t="s">
        <v>441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>
      <c r="A16" s="209"/>
      <c r="B16" s="208" t="s">
        <v>189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>
      <c r="A17" s="209"/>
      <c r="B17" s="208" t="s">
        <v>348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1" customFormat="1" ht="14.25" customHeight="1">
      <c r="A18" s="230" t="s">
        <v>190</v>
      </c>
      <c r="B18" s="205" t="s">
        <v>191</v>
      </c>
      <c r="C18" s="202">
        <f>SUM(C19:C33)</f>
        <v>7.6</v>
      </c>
      <c r="D18" s="108">
        <f>SUM(D19:D33)</f>
        <v>0</v>
      </c>
      <c r="E18" s="108">
        <f>SUM(E19:E33)</f>
        <v>1.165</v>
      </c>
      <c r="F18" s="203">
        <f>E18-D18</f>
        <v>1.165</v>
      </c>
      <c r="G18" s="203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>
      <c r="A19" s="209"/>
      <c r="B19" s="209" t="s">
        <v>192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>
      <c r="A20" s="209"/>
      <c r="B20" s="208" t="s">
        <v>193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>
      <c r="A21" s="209"/>
      <c r="B21" s="208" t="s">
        <v>387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>
      <c r="A22" s="209"/>
      <c r="B22" s="209" t="s">
        <v>194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>
      <c r="A23" s="209"/>
      <c r="B23" s="209" t="s">
        <v>442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>
      <c r="A24" s="209"/>
      <c r="B24" s="208" t="s">
        <v>349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>
      <c r="A25" s="209"/>
      <c r="B25" s="208" t="s">
        <v>350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>
      <c r="A26" s="209"/>
      <c r="B26" s="208" t="s">
        <v>443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>
      <c r="A27" s="209"/>
      <c r="B27" s="208" t="s">
        <v>195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>
      <c r="A28" s="209"/>
      <c r="B28" s="208" t="s">
        <v>196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>
      <c r="A29" s="209"/>
      <c r="B29" s="208" t="s">
        <v>197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>
      <c r="A30" s="209"/>
      <c r="B30" s="208" t="s">
        <v>198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>
      <c r="A31" s="209"/>
      <c r="B31" s="209" t="s">
        <v>351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>
      <c r="A32" s="209"/>
      <c r="B32" s="209" t="s">
        <v>199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>
      <c r="A33" s="209"/>
      <c r="B33" s="209" t="s">
        <v>352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1" customFormat="1" ht="14.25" customHeight="1">
      <c r="A34" s="230" t="s">
        <v>200</v>
      </c>
      <c r="B34" s="205" t="s">
        <v>201</v>
      </c>
      <c r="C34" s="204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3">
        <f>E34-D34</f>
        <v>57.469699999999989</v>
      </c>
      <c r="G34" s="203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7" customFormat="1" ht="13.5" customHeight="1">
      <c r="A35" s="230"/>
      <c r="B35" s="205" t="s">
        <v>202</v>
      </c>
      <c r="C35" s="202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6">
        <f>SUM(F36:F57)</f>
        <v>-7.6829999999999998</v>
      </c>
      <c r="G35" s="206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>
      <c r="A36" s="209"/>
      <c r="B36" s="208" t="s">
        <v>203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>
      <c r="A37" s="209"/>
      <c r="B37" s="208" t="s">
        <v>204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>
      <c r="A38" s="209"/>
      <c r="B38" s="208" t="s">
        <v>205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>
      <c r="A39" s="209"/>
      <c r="B39" s="209" t="s">
        <v>206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>
      <c r="A40" s="209"/>
      <c r="B40" s="209" t="s">
        <v>207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>
      <c r="A41" s="209"/>
      <c r="B41" s="209" t="s">
        <v>208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>
      <c r="A42" s="209"/>
      <c r="B42" s="209" t="s">
        <v>209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>
      <c r="A43" s="209"/>
      <c r="B43" s="209" t="s">
        <v>210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>
      <c r="A44" s="209"/>
      <c r="B44" s="209" t="s">
        <v>211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>
      <c r="A45" s="209"/>
      <c r="B45" s="209" t="s">
        <v>212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>
      <c r="A46" s="209"/>
      <c r="B46" s="209" t="s">
        <v>213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>
      <c r="A47" s="209"/>
      <c r="B47" s="210" t="s">
        <v>214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>
      <c r="A48" s="209"/>
      <c r="B48" s="209" t="s">
        <v>353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>
      <c r="A49" s="209"/>
      <c r="B49" s="209" t="s">
        <v>215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>
      <c r="A50" s="209"/>
      <c r="B50" s="209" t="s">
        <v>216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>
      <c r="A51" s="209"/>
      <c r="B51" s="209" t="s">
        <v>444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>
      <c r="A52" s="209"/>
      <c r="B52" s="209" t="s">
        <v>445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>
      <c r="A53" s="209"/>
      <c r="B53" s="210" t="s">
        <v>217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>
      <c r="A54" s="209"/>
      <c r="B54" s="209" t="s">
        <v>218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>
      <c r="A55" s="209"/>
      <c r="B55" s="209" t="s">
        <v>219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>
      <c r="A56" s="209"/>
      <c r="B56" s="210" t="s">
        <v>220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>
      <c r="A57" s="209"/>
      <c r="B57" s="209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>
      <c r="A58" s="209"/>
      <c r="B58" s="209" t="s">
        <v>354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>
      <c r="A59" s="209"/>
      <c r="B59" s="209" t="s">
        <v>355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>
      <c r="A60" s="209"/>
      <c r="B60" s="208" t="s">
        <v>446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>
      <c r="A61" s="209"/>
      <c r="B61" s="209" t="s">
        <v>356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>
      <c r="A62" s="209"/>
      <c r="B62" s="208" t="s">
        <v>447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>
      <c r="A63" s="209"/>
      <c r="B63" s="208" t="s">
        <v>357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>
      <c r="A64" s="209"/>
      <c r="B64" s="208" t="s">
        <v>448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>
      <c r="A65" s="209"/>
      <c r="B65" s="208" t="s">
        <v>221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>
      <c r="A66" s="209"/>
      <c r="B66" s="208" t="s">
        <v>358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>
      <c r="A67" s="209"/>
      <c r="B67" s="208" t="s">
        <v>222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>
      <c r="A68" s="209"/>
      <c r="B68" s="208" t="s">
        <v>359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>
      <c r="A69" s="209"/>
      <c r="B69" s="208" t="s">
        <v>266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>
      <c r="A70" s="209"/>
      <c r="B70" s="208" t="s">
        <v>223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1" customFormat="1" ht="14.25" hidden="1" customHeight="1">
      <c r="A71" s="231"/>
      <c r="B71" s="211" t="s">
        <v>224</v>
      </c>
      <c r="C71" s="212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3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>
      <c r="A72" s="209"/>
      <c r="B72" s="209" t="s">
        <v>225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>
      <c r="A73" s="209"/>
      <c r="B73" s="209" t="s">
        <v>360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>
      <c r="A74" s="209"/>
      <c r="B74" s="209" t="s">
        <v>226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>
      <c r="A75" s="209"/>
      <c r="B75" s="209" t="s">
        <v>227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>
      <c r="A76" s="209"/>
      <c r="B76" s="209" t="s">
        <v>228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>
      <c r="A77" s="209"/>
      <c r="B77" s="209" t="s">
        <v>229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>
      <c r="A78" s="209"/>
      <c r="B78" s="209" t="s">
        <v>230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1" customFormat="1" ht="14.25" customHeight="1">
      <c r="A79" s="230" t="s">
        <v>231</v>
      </c>
      <c r="B79" s="205" t="s">
        <v>232</v>
      </c>
      <c r="C79" s="213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3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>
      <c r="A80" s="209"/>
      <c r="B80" s="209" t="s">
        <v>233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>
      <c r="A81" s="209"/>
      <c r="B81" s="209" t="s">
        <v>234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>
      <c r="A82" s="209"/>
      <c r="B82" s="209" t="s">
        <v>361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>
      <c r="A83" s="209"/>
      <c r="B83" s="208" t="s">
        <v>235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>
      <c r="A84" s="209"/>
      <c r="B84" s="208" t="s">
        <v>362</v>
      </c>
      <c r="C84" s="214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>
      <c r="A85" s="209"/>
      <c r="B85" s="208" t="s">
        <v>236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>
      <c r="A86" s="232"/>
      <c r="B86" s="208" t="s">
        <v>449</v>
      </c>
      <c r="C86" s="214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>
      <c r="A87" s="209"/>
      <c r="B87" s="209" t="s">
        <v>363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>
      <c r="A88" s="209"/>
      <c r="B88" s="209" t="s">
        <v>237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1" customFormat="1" ht="14.25" customHeight="1">
      <c r="A89" s="230" t="s">
        <v>238</v>
      </c>
      <c r="B89" s="205" t="s">
        <v>239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6">
        <f>SUM(F91:F136)</f>
        <v>-2110.7230799999998</v>
      </c>
      <c r="G89" s="206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>
      <c r="A90" s="232"/>
      <c r="B90" s="208" t="s">
        <v>240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>
      <c r="A91" s="232"/>
      <c r="B91" s="208" t="s">
        <v>364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>
      <c r="A92" s="209"/>
      <c r="B92" s="209" t="s">
        <v>241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>
      <c r="A93" s="209"/>
      <c r="B93" s="209" t="s">
        <v>242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>
      <c r="A94" s="209"/>
      <c r="B94" s="209" t="s">
        <v>243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>
      <c r="A95" s="209"/>
      <c r="B95" s="209" t="s">
        <v>244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>
      <c r="A96" s="209"/>
      <c r="B96" s="209" t="s">
        <v>365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>
      <c r="A97" s="209"/>
      <c r="B97" s="209" t="s">
        <v>366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>
      <c r="A98" s="209"/>
      <c r="B98" s="209" t="s">
        <v>245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>
      <c r="A99" s="209"/>
      <c r="B99" s="209" t="s">
        <v>246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>
      <c r="A100" s="209"/>
      <c r="B100" s="209" t="s">
        <v>450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>
      <c r="A101" s="209"/>
      <c r="B101" s="209" t="s">
        <v>451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>
      <c r="A102" s="209"/>
      <c r="B102" s="209" t="s">
        <v>248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>
      <c r="A103" s="209"/>
      <c r="B103" s="209" t="s">
        <v>249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>
      <c r="A104" s="209"/>
      <c r="B104" s="209" t="s">
        <v>404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>
      <c r="A105" s="209"/>
      <c r="B105" s="209" t="s">
        <v>367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>
      <c r="A106" s="209"/>
      <c r="B106" s="209" t="s">
        <v>368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>
      <c r="A107" s="209"/>
      <c r="B107" s="209" t="s">
        <v>250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>
      <c r="A108" s="209"/>
      <c r="B108" s="209" t="s">
        <v>427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>
      <c r="A109" s="209"/>
      <c r="B109" s="209" t="s">
        <v>409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>
      <c r="A110" s="209"/>
      <c r="B110" s="209" t="s">
        <v>251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>
      <c r="A111" s="209"/>
      <c r="B111" s="209" t="s">
        <v>452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>
      <c r="A112" s="209"/>
      <c r="B112" s="209" t="s">
        <v>379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>
      <c r="A113" s="209"/>
      <c r="B113" s="209" t="s">
        <v>453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>
      <c r="A114" s="209"/>
      <c r="B114" s="209" t="s">
        <v>426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>
      <c r="A115" s="209"/>
      <c r="B115" s="209" t="s">
        <v>369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>
      <c r="A116" s="209"/>
      <c r="B116" s="209" t="s">
        <v>370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>
      <c r="A117" s="209"/>
      <c r="B117" s="209" t="s">
        <v>371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>
      <c r="A118" s="209"/>
      <c r="B118" s="209" t="s">
        <v>372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>
      <c r="A119" s="209"/>
      <c r="B119" s="209" t="s">
        <v>454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>
      <c r="A120" s="209"/>
      <c r="B120" s="209" t="s">
        <v>455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>
      <c r="A121" s="209"/>
      <c r="B121" s="209" t="s">
        <v>373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>
      <c r="A122" s="209"/>
      <c r="B122" s="209" t="s">
        <v>374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>
      <c r="A123" s="209"/>
      <c r="B123" s="209" t="s">
        <v>254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>
      <c r="A124" s="209"/>
      <c r="B124" s="209" t="s">
        <v>456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>
      <c r="A125" s="209"/>
      <c r="B125" s="209" t="s">
        <v>255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>
      <c r="A126" s="209"/>
      <c r="B126" s="209" t="s">
        <v>256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>
      <c r="A127" s="209"/>
      <c r="B127" s="215" t="s">
        <v>257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>
      <c r="A128" s="209"/>
      <c r="B128" s="215" t="s">
        <v>376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>
      <c r="A129" s="209"/>
      <c r="B129" s="215" t="s">
        <v>258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>
      <c r="A130" s="209"/>
      <c r="B130" s="215" t="s">
        <v>377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>
      <c r="A131" s="209"/>
      <c r="B131" s="209" t="s">
        <v>378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>
      <c r="A132" s="209"/>
      <c r="B132" s="209" t="s">
        <v>410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>
      <c r="A133" s="209"/>
      <c r="B133" s="209" t="s">
        <v>259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>
      <c r="A134" s="209"/>
      <c r="B134" s="209" t="s">
        <v>457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>
      <c r="A135" s="209"/>
      <c r="B135" s="209" t="s">
        <v>380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>
      <c r="A136" s="129"/>
      <c r="B136" s="129" t="s">
        <v>286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8" customFormat="1" ht="14.25" customHeight="1">
      <c r="A137" s="216"/>
      <c r="B137" s="217" t="s">
        <v>260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>
      <c r="A138" s="144" t="s">
        <v>261</v>
      </c>
      <c r="B138" s="146" t="s">
        <v>262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>
      <c r="A139" s="144" t="s">
        <v>263</v>
      </c>
      <c r="B139" s="146" t="s">
        <v>264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8" customFormat="1">
      <c r="A140" s="147"/>
      <c r="B140" s="219" t="s">
        <v>265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>
      <c r="AH141" s="224"/>
    </row>
    <row r="142" spans="1:106" ht="11.25" customHeight="1">
      <c r="D142" s="225"/>
      <c r="E142" s="226"/>
      <c r="AH142" s="224"/>
    </row>
    <row r="143" spans="1:106" s="222" customFormat="1">
      <c r="B143" s="220"/>
      <c r="C143" s="221"/>
      <c r="E143" s="227"/>
      <c r="F143" s="200"/>
      <c r="G143" s="200"/>
      <c r="J143" s="200"/>
      <c r="K143" s="200"/>
      <c r="N143" s="200"/>
      <c r="O143" s="200"/>
      <c r="R143" s="200"/>
      <c r="S143" s="200"/>
      <c r="V143" s="200"/>
      <c r="W143" s="200"/>
      <c r="X143" s="223"/>
      <c r="Y143" s="223"/>
      <c r="Z143" s="200"/>
      <c r="AA143" s="200"/>
      <c r="AD143" s="200"/>
      <c r="AE143" s="200"/>
      <c r="AF143" s="200"/>
      <c r="AG143" s="200"/>
      <c r="AH143" s="224"/>
      <c r="AK143" s="200"/>
      <c r="AL143" s="200"/>
      <c r="AO143" s="200"/>
      <c r="AP143" s="200"/>
      <c r="AQ143" s="200"/>
      <c r="AR143" s="200"/>
      <c r="AS143" s="200"/>
      <c r="AT143" s="200"/>
      <c r="AW143" s="200"/>
      <c r="AX143" s="200"/>
      <c r="AY143" s="200"/>
      <c r="AZ143" s="200"/>
      <c r="BA143" s="200"/>
      <c r="BB143" s="200"/>
      <c r="BE143" s="200"/>
      <c r="BF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Y143" s="200"/>
      <c r="BZ143" s="200"/>
      <c r="CA143" s="200"/>
      <c r="CB143" s="200"/>
      <c r="CC143" s="200"/>
      <c r="CD143" s="200"/>
      <c r="CG143" s="200"/>
      <c r="CH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W143" s="200"/>
      <c r="CX143" s="200"/>
    </row>
    <row r="144" spans="1:106" s="222" customFormat="1">
      <c r="B144" s="220"/>
      <c r="C144" s="221"/>
      <c r="E144" s="226"/>
      <c r="F144" s="200"/>
      <c r="G144" s="200"/>
      <c r="J144" s="200"/>
      <c r="K144" s="200"/>
      <c r="N144" s="200"/>
      <c r="O144" s="200"/>
      <c r="R144" s="200"/>
      <c r="S144" s="200"/>
      <c r="V144" s="200"/>
      <c r="W144" s="200"/>
      <c r="X144" s="223"/>
      <c r="Y144" s="223"/>
      <c r="Z144" s="200"/>
      <c r="AA144" s="200"/>
      <c r="AD144" s="200"/>
      <c r="AE144" s="200"/>
      <c r="AF144" s="200"/>
      <c r="AG144" s="200"/>
      <c r="AH144" s="224"/>
      <c r="AK144" s="200"/>
      <c r="AL144" s="200"/>
      <c r="AO144" s="200"/>
      <c r="AP144" s="200"/>
      <c r="AQ144" s="200"/>
      <c r="AR144" s="200"/>
      <c r="AS144" s="200"/>
      <c r="AT144" s="200"/>
      <c r="AW144" s="200"/>
      <c r="AX144" s="200"/>
      <c r="AY144" s="200"/>
      <c r="AZ144" s="200"/>
      <c r="BA144" s="200"/>
      <c r="BB144" s="200"/>
      <c r="BE144" s="200"/>
      <c r="BF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Y144" s="200"/>
      <c r="BZ144" s="200"/>
      <c r="CA144" s="200"/>
      <c r="CB144" s="200"/>
      <c r="CC144" s="200"/>
      <c r="CD144" s="200"/>
      <c r="CG144" s="200"/>
      <c r="CH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W144" s="200"/>
      <c r="CX144" s="200"/>
    </row>
    <row r="145" spans="2:102" s="222" customFormat="1">
      <c r="B145" s="220"/>
      <c r="C145" s="221"/>
      <c r="F145" s="200"/>
      <c r="G145" s="200"/>
      <c r="J145" s="200"/>
      <c r="K145" s="200"/>
      <c r="N145" s="200"/>
      <c r="O145" s="200"/>
      <c r="R145" s="200"/>
      <c r="S145" s="200"/>
      <c r="V145" s="200"/>
      <c r="W145" s="200"/>
      <c r="X145" s="223"/>
      <c r="Y145" s="223"/>
      <c r="Z145" s="200"/>
      <c r="AA145" s="200"/>
      <c r="AD145" s="200"/>
      <c r="AE145" s="200"/>
      <c r="AF145" s="200"/>
      <c r="AG145" s="200"/>
      <c r="AH145" s="224"/>
      <c r="AK145" s="200"/>
      <c r="AL145" s="200"/>
      <c r="AO145" s="200"/>
      <c r="AP145" s="200"/>
      <c r="AQ145" s="200"/>
      <c r="AR145" s="200"/>
      <c r="AS145" s="200"/>
      <c r="AT145" s="200"/>
      <c r="AW145" s="200"/>
      <c r="AX145" s="200"/>
      <c r="AY145" s="200"/>
      <c r="AZ145" s="200"/>
      <c r="BA145" s="200"/>
      <c r="BB145" s="200"/>
      <c r="BE145" s="200"/>
      <c r="BF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Y145" s="200"/>
      <c r="BZ145" s="200"/>
      <c r="CA145" s="200"/>
      <c r="CB145" s="200"/>
      <c r="CC145" s="200"/>
      <c r="CD145" s="200"/>
      <c r="CG145" s="200"/>
      <c r="CH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W145" s="200"/>
      <c r="CX145" s="200"/>
    </row>
    <row r="146" spans="2:102" s="222" customFormat="1">
      <c r="B146" s="220"/>
      <c r="C146" s="221"/>
      <c r="F146" s="200"/>
      <c r="G146" s="200"/>
      <c r="J146" s="200"/>
      <c r="K146" s="200"/>
      <c r="N146" s="200"/>
      <c r="O146" s="200"/>
      <c r="R146" s="200"/>
      <c r="S146" s="200"/>
      <c r="V146" s="200"/>
      <c r="W146" s="200"/>
      <c r="X146" s="223"/>
      <c r="Y146" s="223"/>
      <c r="Z146" s="200"/>
      <c r="AA146" s="200"/>
      <c r="AD146" s="200"/>
      <c r="AE146" s="200"/>
      <c r="AF146" s="200"/>
      <c r="AG146" s="200"/>
      <c r="AH146" s="224"/>
      <c r="AK146" s="200"/>
      <c r="AL146" s="200"/>
      <c r="AO146" s="200"/>
      <c r="AP146" s="200"/>
      <c r="AQ146" s="200"/>
      <c r="AR146" s="200"/>
      <c r="AS146" s="200"/>
      <c r="AT146" s="200"/>
      <c r="AW146" s="200"/>
      <c r="AX146" s="200"/>
      <c r="AY146" s="200"/>
      <c r="AZ146" s="200"/>
      <c r="BA146" s="200"/>
      <c r="BB146" s="200"/>
      <c r="BE146" s="200"/>
      <c r="BF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Y146" s="200"/>
      <c r="BZ146" s="200"/>
      <c r="CA146" s="200"/>
      <c r="CB146" s="200"/>
      <c r="CC146" s="200"/>
      <c r="CD146" s="200"/>
      <c r="CG146" s="200"/>
      <c r="CH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W146" s="200"/>
      <c r="CX146" s="200"/>
    </row>
    <row r="147" spans="2:102" s="222" customFormat="1">
      <c r="B147" s="220"/>
      <c r="C147" s="221"/>
      <c r="F147" s="200"/>
      <c r="G147" s="200"/>
      <c r="J147" s="200"/>
      <c r="K147" s="200"/>
      <c r="N147" s="200"/>
      <c r="O147" s="200"/>
      <c r="R147" s="200"/>
      <c r="S147" s="200"/>
      <c r="V147" s="200"/>
      <c r="W147" s="200"/>
      <c r="X147" s="223"/>
      <c r="Y147" s="223"/>
      <c r="Z147" s="200"/>
      <c r="AA147" s="200"/>
      <c r="AD147" s="200"/>
      <c r="AE147" s="200"/>
      <c r="AF147" s="200"/>
      <c r="AG147" s="200"/>
      <c r="AH147" s="224"/>
      <c r="AK147" s="200"/>
      <c r="AL147" s="200"/>
      <c r="AO147" s="200"/>
      <c r="AP147" s="200"/>
      <c r="AQ147" s="200"/>
      <c r="AR147" s="200"/>
      <c r="AS147" s="200"/>
      <c r="AT147" s="200"/>
      <c r="AW147" s="200"/>
      <c r="AX147" s="200"/>
      <c r="AY147" s="200"/>
      <c r="AZ147" s="200"/>
      <c r="BA147" s="200"/>
      <c r="BB147" s="200"/>
      <c r="BE147" s="200"/>
      <c r="BF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Y147" s="200"/>
      <c r="BZ147" s="200"/>
      <c r="CA147" s="200"/>
      <c r="CB147" s="200"/>
      <c r="CC147" s="200"/>
      <c r="CD147" s="200"/>
      <c r="CG147" s="200"/>
      <c r="CH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W147" s="200"/>
      <c r="CX147" s="200"/>
    </row>
    <row r="148" spans="2:102" s="222" customFormat="1">
      <c r="B148" s="220"/>
      <c r="C148" s="221"/>
      <c r="F148" s="200"/>
      <c r="G148" s="200"/>
      <c r="J148" s="200"/>
      <c r="K148" s="200"/>
      <c r="N148" s="200"/>
      <c r="O148" s="200"/>
      <c r="R148" s="200"/>
      <c r="S148" s="200"/>
      <c r="V148" s="200"/>
      <c r="W148" s="200"/>
      <c r="X148" s="223"/>
      <c r="Y148" s="223"/>
      <c r="Z148" s="200"/>
      <c r="AA148" s="200"/>
      <c r="AD148" s="200"/>
      <c r="AE148" s="200"/>
      <c r="AF148" s="200"/>
      <c r="AG148" s="200"/>
      <c r="AH148" s="224"/>
      <c r="AK148" s="200"/>
      <c r="AL148" s="200"/>
      <c r="AO148" s="200"/>
      <c r="AP148" s="200"/>
      <c r="AQ148" s="200"/>
      <c r="AR148" s="200"/>
      <c r="AS148" s="200"/>
      <c r="AT148" s="200"/>
      <c r="AW148" s="200"/>
      <c r="AX148" s="200"/>
      <c r="AY148" s="200"/>
      <c r="AZ148" s="200"/>
      <c r="BA148" s="200"/>
      <c r="BB148" s="200"/>
      <c r="BE148" s="200"/>
      <c r="BF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Y148" s="200"/>
      <c r="BZ148" s="200"/>
      <c r="CA148" s="200"/>
      <c r="CB148" s="200"/>
      <c r="CC148" s="200"/>
      <c r="CD148" s="200"/>
      <c r="CG148" s="200"/>
      <c r="CH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W148" s="200"/>
      <c r="CX148" s="200"/>
    </row>
    <row r="149" spans="2:102" s="222" customFormat="1">
      <c r="B149" s="220"/>
      <c r="C149" s="221"/>
      <c r="F149" s="200"/>
      <c r="G149" s="200"/>
      <c r="J149" s="200"/>
      <c r="K149" s="200"/>
      <c r="N149" s="200"/>
      <c r="O149" s="200"/>
      <c r="R149" s="200"/>
      <c r="S149" s="200"/>
      <c r="V149" s="200"/>
      <c r="W149" s="200"/>
      <c r="X149" s="223"/>
      <c r="Y149" s="223"/>
      <c r="Z149" s="200"/>
      <c r="AA149" s="200"/>
      <c r="AD149" s="200"/>
      <c r="AE149" s="200"/>
      <c r="AF149" s="200"/>
      <c r="AG149" s="200"/>
      <c r="AH149" s="228"/>
      <c r="AK149" s="200"/>
      <c r="AL149" s="200"/>
      <c r="AO149" s="200"/>
      <c r="AP149" s="200"/>
      <c r="AQ149" s="200"/>
      <c r="AR149" s="200"/>
      <c r="AS149" s="200"/>
      <c r="AT149" s="200"/>
      <c r="AW149" s="200"/>
      <c r="AX149" s="200"/>
      <c r="AY149" s="200"/>
      <c r="AZ149" s="200"/>
      <c r="BA149" s="200"/>
      <c r="BB149" s="200"/>
      <c r="BE149" s="200"/>
      <c r="BF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Y149" s="200"/>
      <c r="BZ149" s="200"/>
      <c r="CA149" s="200"/>
      <c r="CB149" s="200"/>
      <c r="CC149" s="200"/>
      <c r="CD149" s="200"/>
      <c r="CG149" s="200"/>
      <c r="CH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W149" s="200"/>
      <c r="CX149" s="200"/>
    </row>
    <row r="150" spans="2:102" s="222" customFormat="1">
      <c r="B150" s="220"/>
      <c r="C150" s="221"/>
      <c r="F150" s="200"/>
      <c r="G150" s="200"/>
      <c r="J150" s="200"/>
      <c r="K150" s="200"/>
      <c r="N150" s="200"/>
      <c r="O150" s="200"/>
      <c r="R150" s="200"/>
      <c r="S150" s="200"/>
      <c r="V150" s="200"/>
      <c r="W150" s="200"/>
      <c r="X150" s="223"/>
      <c r="Y150" s="223"/>
      <c r="Z150" s="200"/>
      <c r="AA150" s="200"/>
      <c r="AD150" s="200"/>
      <c r="AE150" s="200"/>
      <c r="AF150" s="200"/>
      <c r="AG150" s="200"/>
      <c r="AH150" s="224"/>
      <c r="AK150" s="200"/>
      <c r="AL150" s="200"/>
      <c r="AO150" s="200"/>
      <c r="AP150" s="200"/>
      <c r="AQ150" s="200"/>
      <c r="AR150" s="200"/>
      <c r="AS150" s="200"/>
      <c r="AT150" s="200"/>
      <c r="AW150" s="200"/>
      <c r="AX150" s="200"/>
      <c r="AY150" s="200"/>
      <c r="AZ150" s="200"/>
      <c r="BA150" s="200"/>
      <c r="BB150" s="200"/>
      <c r="BE150" s="200"/>
      <c r="BF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Y150" s="200"/>
      <c r="BZ150" s="200"/>
      <c r="CA150" s="200"/>
      <c r="CB150" s="200"/>
      <c r="CC150" s="200"/>
      <c r="CD150" s="200"/>
      <c r="CG150" s="200"/>
      <c r="CH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W150" s="200"/>
      <c r="CX150" s="200"/>
    </row>
    <row r="151" spans="2:102" s="222" customFormat="1">
      <c r="B151" s="220"/>
      <c r="C151" s="221"/>
      <c r="F151" s="200"/>
      <c r="G151" s="200"/>
      <c r="J151" s="200"/>
      <c r="K151" s="200"/>
      <c r="N151" s="200"/>
      <c r="O151" s="200"/>
      <c r="R151" s="200"/>
      <c r="S151" s="200"/>
      <c r="V151" s="200"/>
      <c r="W151" s="200"/>
      <c r="X151" s="223"/>
      <c r="Y151" s="223"/>
      <c r="Z151" s="200"/>
      <c r="AA151" s="200"/>
      <c r="AD151" s="200"/>
      <c r="AE151" s="200"/>
      <c r="AF151" s="200"/>
      <c r="AG151" s="200"/>
      <c r="AH151" s="224"/>
      <c r="AK151" s="200"/>
      <c r="AL151" s="200"/>
      <c r="AO151" s="200"/>
      <c r="AP151" s="200"/>
      <c r="AQ151" s="200"/>
      <c r="AR151" s="200"/>
      <c r="AS151" s="200"/>
      <c r="AT151" s="200"/>
      <c r="AW151" s="200"/>
      <c r="AX151" s="200"/>
      <c r="AY151" s="200"/>
      <c r="AZ151" s="200"/>
      <c r="BA151" s="200"/>
      <c r="BB151" s="200"/>
      <c r="BE151" s="200"/>
      <c r="BF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Y151" s="200"/>
      <c r="BZ151" s="200"/>
      <c r="CA151" s="200"/>
      <c r="CB151" s="200"/>
      <c r="CC151" s="200"/>
      <c r="CD151" s="200"/>
      <c r="CG151" s="200"/>
      <c r="CH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W151" s="200"/>
      <c r="CX151" s="200"/>
    </row>
    <row r="152" spans="2:102" s="222" customFormat="1">
      <c r="B152" s="220"/>
      <c r="C152" s="221"/>
      <c r="F152" s="200"/>
      <c r="G152" s="200"/>
      <c r="J152" s="200"/>
      <c r="K152" s="200"/>
      <c r="N152" s="200"/>
      <c r="O152" s="200"/>
      <c r="R152" s="200"/>
      <c r="S152" s="200"/>
      <c r="V152" s="200"/>
      <c r="W152" s="200"/>
      <c r="X152" s="223"/>
      <c r="Y152" s="223"/>
      <c r="Z152" s="200"/>
      <c r="AA152" s="200"/>
      <c r="AD152" s="200"/>
      <c r="AE152" s="200"/>
      <c r="AF152" s="200"/>
      <c r="AG152" s="200"/>
      <c r="AH152" s="228"/>
      <c r="AK152" s="200"/>
      <c r="AL152" s="200"/>
      <c r="AO152" s="200"/>
      <c r="AP152" s="200"/>
      <c r="AQ152" s="200"/>
      <c r="AR152" s="200"/>
      <c r="AS152" s="200"/>
      <c r="AT152" s="200"/>
      <c r="AW152" s="200"/>
      <c r="AX152" s="200"/>
      <c r="AY152" s="200"/>
      <c r="AZ152" s="200"/>
      <c r="BA152" s="200"/>
      <c r="BB152" s="200"/>
      <c r="BE152" s="200"/>
      <c r="BF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Y152" s="200"/>
      <c r="BZ152" s="200"/>
      <c r="CA152" s="200"/>
      <c r="CB152" s="200"/>
      <c r="CC152" s="200"/>
      <c r="CD152" s="200"/>
      <c r="CG152" s="200"/>
      <c r="CH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W152" s="200"/>
      <c r="CX152" s="200"/>
    </row>
    <row r="153" spans="2:102" s="222" customFormat="1">
      <c r="B153" s="220"/>
      <c r="C153" s="221"/>
      <c r="F153" s="200"/>
      <c r="G153" s="200"/>
      <c r="J153" s="200"/>
      <c r="K153" s="200"/>
      <c r="N153" s="200"/>
      <c r="O153" s="200"/>
      <c r="R153" s="200"/>
      <c r="S153" s="200"/>
      <c r="V153" s="200"/>
      <c r="W153" s="200"/>
      <c r="X153" s="223"/>
      <c r="Y153" s="223"/>
      <c r="Z153" s="200"/>
      <c r="AA153" s="200"/>
      <c r="AD153" s="200"/>
      <c r="AE153" s="200"/>
      <c r="AF153" s="200"/>
      <c r="AG153" s="200"/>
      <c r="AH153" s="224"/>
      <c r="AK153" s="200"/>
      <c r="AL153" s="200"/>
      <c r="AO153" s="200"/>
      <c r="AP153" s="200"/>
      <c r="AQ153" s="200"/>
      <c r="AR153" s="200"/>
      <c r="AS153" s="200"/>
      <c r="AT153" s="200"/>
      <c r="AW153" s="200"/>
      <c r="AX153" s="200"/>
      <c r="AY153" s="200"/>
      <c r="AZ153" s="200"/>
      <c r="BA153" s="200"/>
      <c r="BB153" s="200"/>
      <c r="BE153" s="200"/>
      <c r="BF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Y153" s="200"/>
      <c r="BZ153" s="200"/>
      <c r="CA153" s="200"/>
      <c r="CB153" s="200"/>
      <c r="CC153" s="200"/>
      <c r="CD153" s="200"/>
      <c r="CG153" s="200"/>
      <c r="CH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W153" s="200"/>
      <c r="CX153" s="200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96" t="s">
        <v>294</v>
      </c>
    </row>
    <row r="2" spans="1:22" ht="12.75" customHeight="1" thickBot="1">
      <c r="A2" s="497" t="s">
        <v>301</v>
      </c>
      <c r="B2" s="497"/>
      <c r="C2" s="497"/>
      <c r="D2" s="497"/>
      <c r="E2" s="497"/>
      <c r="F2" s="497"/>
      <c r="G2" s="497"/>
      <c r="H2" s="497"/>
      <c r="I2" s="23"/>
      <c r="J2" s="23"/>
      <c r="K2" s="498" t="s">
        <v>143</v>
      </c>
      <c r="L2" s="498"/>
      <c r="M2" s="498"/>
      <c r="N2" s="499">
        <v>224950.67</v>
      </c>
      <c r="O2" s="499"/>
      <c r="P2" s="110"/>
      <c r="Q2" s="500" t="s">
        <v>152</v>
      </c>
      <c r="R2" s="500"/>
      <c r="S2" s="111">
        <v>9570953.3300000001</v>
      </c>
    </row>
    <row r="3" spans="1:22" s="45" customFormat="1" ht="12.75" customHeight="1">
      <c r="A3" s="486" t="s">
        <v>6</v>
      </c>
      <c r="B3" s="486" t="s">
        <v>7</v>
      </c>
      <c r="C3" s="486" t="s">
        <v>137</v>
      </c>
      <c r="D3" s="495" t="s">
        <v>8</v>
      </c>
      <c r="E3" s="496"/>
      <c r="F3" s="486" t="s">
        <v>48</v>
      </c>
      <c r="G3" s="486" t="s">
        <v>153</v>
      </c>
      <c r="H3" s="486" t="s">
        <v>154</v>
      </c>
      <c r="I3" s="486" t="s">
        <v>9</v>
      </c>
      <c r="J3" s="486" t="s">
        <v>70</v>
      </c>
      <c r="K3" s="486" t="s">
        <v>10</v>
      </c>
      <c r="L3" s="486" t="s">
        <v>302</v>
      </c>
      <c r="M3" s="486" t="s">
        <v>4</v>
      </c>
      <c r="N3" s="486" t="s">
        <v>12</v>
      </c>
      <c r="O3" s="486" t="s">
        <v>5</v>
      </c>
      <c r="P3" s="105"/>
      <c r="Q3" s="501" t="s">
        <v>138</v>
      </c>
      <c r="R3" s="486" t="s">
        <v>13</v>
      </c>
      <c r="S3" s="486" t="s">
        <v>14</v>
      </c>
    </row>
    <row r="4" spans="1:22" s="45" customFormat="1" ht="51">
      <c r="A4" s="487"/>
      <c r="B4" s="487"/>
      <c r="C4" s="487"/>
      <c r="D4" s="35" t="s">
        <v>15</v>
      </c>
      <c r="E4" s="35" t="s">
        <v>139</v>
      </c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104"/>
      <c r="Q4" s="487"/>
      <c r="R4" s="487"/>
      <c r="S4" s="487"/>
    </row>
    <row r="5" spans="1:22" s="45" customFormat="1">
      <c r="A5" s="37" t="s">
        <v>16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17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18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19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20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21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22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23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24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12" t="s">
        <v>267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25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26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27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28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29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30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31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71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32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33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34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13" t="s">
        <v>155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13" t="s">
        <v>170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75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155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>
      <c r="A30" s="31" t="s">
        <v>268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156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13" t="s">
        <v>269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122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35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36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72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157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158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37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38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123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12" t="s">
        <v>171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12" t="s">
        <v>289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40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290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39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12" t="s">
        <v>270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271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12" t="s">
        <v>172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41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159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160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73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124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303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75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43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12" t="s">
        <v>272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76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125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12" t="s">
        <v>273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12" t="s">
        <v>173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126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161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127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4" t="s">
        <v>140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128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14" t="s">
        <v>174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44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45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46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291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51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162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163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52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53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54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55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164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141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129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131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142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56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57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292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175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304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130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78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274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58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59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60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61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62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177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63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165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64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65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78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12" t="s">
        <v>275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12" t="s">
        <v>305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66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79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67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69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489" t="s">
        <v>166</v>
      </c>
      <c r="P122" s="490"/>
      <c r="Q122" s="490"/>
      <c r="R122" s="491"/>
      <c r="S122" s="12" t="e">
        <f>S118</f>
        <v>#REF!</v>
      </c>
    </row>
    <row r="123" spans="1:21" ht="13.5" thickBot="1">
      <c r="A123" s="11"/>
      <c r="O123" s="489" t="s">
        <v>306</v>
      </c>
      <c r="P123" s="490"/>
      <c r="Q123" s="490"/>
      <c r="R123" s="491"/>
      <c r="S123" s="12" t="e">
        <f>N2+S2-S118</f>
        <v>#REF!</v>
      </c>
    </row>
    <row r="124" spans="1:21" ht="15">
      <c r="A124" s="492" t="s">
        <v>288</v>
      </c>
      <c r="B124" s="492"/>
      <c r="C124" s="492"/>
      <c r="D124" s="492"/>
      <c r="E124" s="492"/>
      <c r="F124" s="492"/>
      <c r="G124" s="492"/>
      <c r="H124" s="492"/>
      <c r="I124" s="23"/>
      <c r="J124" s="23"/>
      <c r="K124" s="493" t="s">
        <v>143</v>
      </c>
      <c r="L124" s="493"/>
      <c r="M124" s="493"/>
      <c r="N124" s="494">
        <v>69654.48</v>
      </c>
      <c r="O124" s="494"/>
      <c r="P124" s="94"/>
      <c r="Q124" s="493" t="s">
        <v>152</v>
      </c>
      <c r="R124" s="493"/>
      <c r="S124" s="95">
        <v>8066595.2999999998</v>
      </c>
    </row>
    <row r="125" spans="1:21">
      <c r="A125" s="486" t="s">
        <v>6</v>
      </c>
      <c r="B125" s="486" t="s">
        <v>7</v>
      </c>
      <c r="C125" s="486" t="s">
        <v>137</v>
      </c>
      <c r="D125" s="495" t="s">
        <v>8</v>
      </c>
      <c r="E125" s="496"/>
      <c r="F125" s="486" t="s">
        <v>48</v>
      </c>
      <c r="G125" s="486" t="s">
        <v>153</v>
      </c>
      <c r="H125" s="486" t="s">
        <v>154</v>
      </c>
      <c r="I125" s="486" t="s">
        <v>9</v>
      </c>
      <c r="J125" s="486" t="s">
        <v>70</v>
      </c>
      <c r="K125" s="488" t="s">
        <v>10</v>
      </c>
      <c r="L125" s="488" t="s">
        <v>11</v>
      </c>
      <c r="M125" s="488" t="s">
        <v>4</v>
      </c>
      <c r="N125" s="488" t="s">
        <v>12</v>
      </c>
      <c r="O125" s="488" t="s">
        <v>5</v>
      </c>
      <c r="P125" s="34"/>
      <c r="Q125" s="488" t="s">
        <v>138</v>
      </c>
      <c r="R125" s="488" t="s">
        <v>13</v>
      </c>
      <c r="S125" s="488" t="s">
        <v>14</v>
      </c>
    </row>
    <row r="126" spans="1:21" ht="51">
      <c r="A126" s="487"/>
      <c r="B126" s="487"/>
      <c r="C126" s="487"/>
      <c r="D126" s="35" t="s">
        <v>15</v>
      </c>
      <c r="E126" s="35" t="s">
        <v>139</v>
      </c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36"/>
      <c r="Q126" s="487"/>
      <c r="R126" s="487"/>
      <c r="S126" s="487"/>
    </row>
    <row r="127" spans="1:21">
      <c r="A127" s="37" t="s">
        <v>16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17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18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19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20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21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22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23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24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267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25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26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27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28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29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30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4" t="s">
        <v>31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71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32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33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34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155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170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75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155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>
      <c r="A152" s="31" t="s">
        <v>268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156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269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122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35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36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72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157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158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37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38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123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171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289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40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290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39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270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271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172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41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159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160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73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124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75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43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272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76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125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273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173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126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161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127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4" t="s">
        <v>140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128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174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44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45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46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291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51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162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163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52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53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54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55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164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141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129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131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142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56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57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292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175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176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130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78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274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58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59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60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61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62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177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63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165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64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65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78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275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178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66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79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67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69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489" t="s">
        <v>166</v>
      </c>
      <c r="P244" s="490"/>
      <c r="Q244" s="490"/>
      <c r="R244" s="491"/>
      <c r="S244" s="12">
        <f>S240</f>
        <v>7587339.1399999997</v>
      </c>
    </row>
    <row r="245" spans="1:19" ht="13.5" thickBot="1">
      <c r="A245" s="11"/>
      <c r="O245" s="489" t="s">
        <v>293</v>
      </c>
      <c r="P245" s="490"/>
      <c r="Q245" s="490"/>
      <c r="R245" s="491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>
      <c r="A1" s="509" t="s">
        <v>423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  <c r="AT1" s="509"/>
      <c r="AU1" s="509"/>
      <c r="AV1" s="509"/>
      <c r="AW1" s="509"/>
      <c r="AX1" s="509"/>
      <c r="AY1" s="509"/>
      <c r="AZ1" s="509"/>
      <c r="BA1" s="509"/>
      <c r="BB1" s="509"/>
      <c r="BC1" s="509"/>
      <c r="BD1" s="509"/>
      <c r="BE1" s="509"/>
      <c r="BF1" s="509"/>
      <c r="BG1" s="509"/>
      <c r="BH1" s="509"/>
      <c r="BI1" s="509"/>
      <c r="BJ1" s="509"/>
      <c r="BK1" s="509"/>
      <c r="BL1" s="509"/>
      <c r="BM1" s="509"/>
      <c r="BN1" s="509"/>
      <c r="BO1" s="509"/>
      <c r="BP1" s="509"/>
      <c r="BQ1" s="509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73"/>
      <c r="Y2" s="183"/>
      <c r="Z2" s="183"/>
      <c r="AA2" s="73"/>
      <c r="AB2" s="73"/>
      <c r="AC2" s="183"/>
      <c r="AD2" s="18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3"/>
      <c r="BR2" s="183"/>
      <c r="BS2" s="73"/>
      <c r="BT2" s="73"/>
      <c r="BU2" s="183"/>
      <c r="BV2" s="18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144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>
      <c r="A3" s="398"/>
      <c r="B3" s="398"/>
      <c r="C3" s="398"/>
      <c r="D3" s="398"/>
      <c r="E3" s="505" t="s">
        <v>80</v>
      </c>
      <c r="F3" s="505"/>
      <c r="G3" s="505"/>
      <c r="H3" s="505"/>
      <c r="I3" s="505" t="s">
        <v>81</v>
      </c>
      <c r="J3" s="505"/>
      <c r="K3" s="505"/>
      <c r="L3" s="505"/>
      <c r="M3" s="505" t="s">
        <v>82</v>
      </c>
      <c r="N3" s="505"/>
      <c r="O3" s="505"/>
      <c r="P3" s="505"/>
      <c r="Q3" s="505" t="s">
        <v>83</v>
      </c>
      <c r="R3" s="505"/>
      <c r="S3" s="505"/>
      <c r="T3" s="505"/>
      <c r="U3" s="505" t="s">
        <v>84</v>
      </c>
      <c r="V3" s="505"/>
      <c r="W3" s="505"/>
      <c r="X3" s="505"/>
      <c r="Y3" s="505" t="s">
        <v>85</v>
      </c>
      <c r="Z3" s="505"/>
      <c r="AA3" s="505"/>
      <c r="AB3" s="505"/>
      <c r="AC3" s="505" t="s">
        <v>86</v>
      </c>
      <c r="AD3" s="505"/>
      <c r="AE3" s="505"/>
      <c r="AF3" s="505"/>
      <c r="AG3" s="506" t="s">
        <v>87</v>
      </c>
      <c r="AH3" s="507"/>
      <c r="AI3" s="507"/>
      <c r="AJ3" s="508"/>
      <c r="AK3" s="502" t="s">
        <v>167</v>
      </c>
      <c r="AL3" s="503"/>
      <c r="AM3" s="503"/>
      <c r="AN3" s="504"/>
      <c r="AO3" s="502" t="s">
        <v>278</v>
      </c>
      <c r="AP3" s="503"/>
      <c r="AQ3" s="503"/>
      <c r="AR3" s="504"/>
      <c r="AS3" s="502" t="s">
        <v>279</v>
      </c>
      <c r="AT3" s="503"/>
      <c r="AU3" s="503"/>
      <c r="AV3" s="504"/>
      <c r="AW3" s="502" t="s">
        <v>280</v>
      </c>
      <c r="AX3" s="503"/>
      <c r="AY3" s="503"/>
      <c r="AZ3" s="504"/>
      <c r="BA3" s="506" t="s">
        <v>282</v>
      </c>
      <c r="BB3" s="507"/>
      <c r="BC3" s="507"/>
      <c r="BD3" s="508"/>
      <c r="BE3" s="502" t="s">
        <v>412</v>
      </c>
      <c r="BF3" s="503"/>
      <c r="BG3" s="503"/>
      <c r="BH3" s="504"/>
      <c r="BI3" s="502" t="s">
        <v>297</v>
      </c>
      <c r="BJ3" s="503"/>
      <c r="BK3" s="503"/>
      <c r="BL3" s="504"/>
      <c r="BM3" s="502" t="s">
        <v>281</v>
      </c>
      <c r="BN3" s="503"/>
      <c r="BO3" s="503"/>
      <c r="BP3" s="504"/>
      <c r="BQ3" s="505" t="s">
        <v>4</v>
      </c>
      <c r="BR3" s="505"/>
      <c r="BS3" s="505"/>
      <c r="BT3" s="505"/>
      <c r="BU3" s="505" t="s">
        <v>422</v>
      </c>
      <c r="BV3" s="505"/>
      <c r="BW3" s="505"/>
      <c r="BX3" s="502"/>
      <c r="BY3" s="502" t="s">
        <v>276</v>
      </c>
      <c r="BZ3" s="503"/>
      <c r="CA3" s="503"/>
      <c r="CB3" s="504"/>
      <c r="CC3" s="502" t="s">
        <v>419</v>
      </c>
      <c r="CD3" s="503"/>
      <c r="CE3" s="503"/>
      <c r="CF3" s="504"/>
      <c r="CG3" s="506" t="s">
        <v>88</v>
      </c>
      <c r="CH3" s="507"/>
      <c r="CI3" s="507"/>
      <c r="CJ3" s="508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>
      <c r="A4" s="79" t="s">
        <v>89</v>
      </c>
      <c r="B4" s="398" t="s">
        <v>90</v>
      </c>
      <c r="C4" s="398"/>
      <c r="D4" s="398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184" t="s">
        <v>1</v>
      </c>
      <c r="AH4" s="184" t="s">
        <v>2</v>
      </c>
      <c r="AI4" s="184" t="s">
        <v>3</v>
      </c>
      <c r="AJ4" s="184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184" t="s">
        <v>1</v>
      </c>
      <c r="BB4" s="184" t="s">
        <v>2</v>
      </c>
      <c r="BC4" s="184" t="s">
        <v>3</v>
      </c>
      <c r="BD4" s="184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0" t="s">
        <v>1</v>
      </c>
      <c r="CD4" s="80" t="s">
        <v>2</v>
      </c>
      <c r="CE4" s="80" t="s">
        <v>3</v>
      </c>
      <c r="CF4" s="80" t="s">
        <v>93</v>
      </c>
      <c r="CG4" s="195" t="s">
        <v>1</v>
      </c>
      <c r="CH4" s="195" t="s">
        <v>2</v>
      </c>
      <c r="CI4" s="195" t="s">
        <v>3</v>
      </c>
      <c r="CJ4" s="184" t="s">
        <v>93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>
      <c r="A5" s="59">
        <v>200</v>
      </c>
      <c r="B5" s="405" t="s">
        <v>94</v>
      </c>
      <c r="C5" s="406"/>
      <c r="D5" s="407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5">
        <f t="shared" ref="AG5:AH65" si="3">E5+I5+M5+Q5+U5+Y5+AC5</f>
        <v>1372</v>
      </c>
      <c r="AH5" s="185">
        <f>AH7+AH9+AH10+AH45+AH6</f>
        <v>0</v>
      </c>
      <c r="AI5" s="185">
        <f>AH5/AG5*100</f>
        <v>0</v>
      </c>
      <c r="AJ5" s="185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5">
        <f t="shared" ref="BA5:BB65" si="8">AK5+AO5+AS5+AW5</f>
        <v>110</v>
      </c>
      <c r="BB5" s="185">
        <f>BB7+BB9+BB10+BB45</f>
        <v>0</v>
      </c>
      <c r="BC5" s="185">
        <f>BB5/BA5*100</f>
        <v>0</v>
      </c>
      <c r="BD5" s="185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5">
        <f t="shared" ref="CG5:CG10" si="12">AG5+BA5+BE5+BI5+BM5+BQ5+BU5+BY5</f>
        <v>2473.5</v>
      </c>
      <c r="CH5" s="185">
        <f>CH7+CH9+CH10+CH45+CH6</f>
        <v>3.6999999999999998E-2</v>
      </c>
      <c r="CI5" s="185">
        <f t="shared" ref="CI5:CI66" si="13">CH5/CG5*100</f>
        <v>1.4958560743885182E-3</v>
      </c>
      <c r="CJ5" s="185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>
      <c r="A6" s="59">
        <v>211</v>
      </c>
      <c r="B6" s="179" t="s">
        <v>296</v>
      </c>
      <c r="C6" s="180"/>
      <c r="D6" s="181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5">
        <f t="shared" si="3"/>
        <v>0</v>
      </c>
      <c r="AH6" s="185">
        <f>F6+R6</f>
        <v>0</v>
      </c>
      <c r="AI6" s="185" t="e">
        <f>AH6/AG6*100</f>
        <v>#DIV/0!</v>
      </c>
      <c r="AJ6" s="185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5">
        <f t="shared" si="8"/>
        <v>0</v>
      </c>
      <c r="BB6" s="185"/>
      <c r="BC6" s="185"/>
      <c r="BD6" s="18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5">
        <f t="shared" si="12"/>
        <v>0</v>
      </c>
      <c r="CH6" s="185">
        <f>F6+R6+AT6</f>
        <v>0</v>
      </c>
      <c r="CI6" s="185" t="e">
        <f t="shared" si="13"/>
        <v>#DIV/0!</v>
      </c>
      <c r="CJ6" s="185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>
      <c r="A7" s="68">
        <v>212</v>
      </c>
      <c r="B7" s="399" t="s">
        <v>19</v>
      </c>
      <c r="C7" s="400"/>
      <c r="D7" s="401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5">
        <f t="shared" si="3"/>
        <v>18</v>
      </c>
      <c r="AH7" s="186">
        <f>AH8</f>
        <v>0</v>
      </c>
      <c r="AI7" s="185">
        <f>AH7/AG7*100</f>
        <v>0</v>
      </c>
      <c r="AJ7" s="185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5">
        <f t="shared" si="8"/>
        <v>0</v>
      </c>
      <c r="BB7" s="186">
        <f>BB8</f>
        <v>0</v>
      </c>
      <c r="BC7" s="185"/>
      <c r="BD7" s="185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5">
        <f t="shared" si="12"/>
        <v>52.5</v>
      </c>
      <c r="CH7" s="186">
        <f>CH8</f>
        <v>0</v>
      </c>
      <c r="CI7" s="186">
        <f t="shared" si="13"/>
        <v>0</v>
      </c>
      <c r="CJ7" s="186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>
      <c r="A8" s="67"/>
      <c r="B8" s="391" t="s">
        <v>95</v>
      </c>
      <c r="C8" s="392"/>
      <c r="D8" s="393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5">
        <f t="shared" si="3"/>
        <v>18</v>
      </c>
      <c r="AH8" s="187">
        <f>F8+J8+N8+R8+V8+Z8+AD8</f>
        <v>0</v>
      </c>
      <c r="AI8" s="185">
        <f>AH8/AG8*100</f>
        <v>0</v>
      </c>
      <c r="AJ8" s="187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5">
        <f t="shared" si="8"/>
        <v>0</v>
      </c>
      <c r="BB8" s="187">
        <f>AL8+AP8+AT8+AX8</f>
        <v>0</v>
      </c>
      <c r="BC8" s="187"/>
      <c r="BD8" s="187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7">
        <f t="shared" si="12"/>
        <v>52.5</v>
      </c>
      <c r="CH8" s="176">
        <f>R8+V8+Z8+AD8+BR8+BV8+F8+J8+N8+AL8+BZ8+AP8+AT8+AX8+BF8</f>
        <v>0</v>
      </c>
      <c r="CI8" s="187">
        <f t="shared" si="13"/>
        <v>0</v>
      </c>
      <c r="CJ8" s="187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>
      <c r="A9" s="67">
        <v>213</v>
      </c>
      <c r="B9" s="402" t="s">
        <v>96</v>
      </c>
      <c r="C9" s="403"/>
      <c r="D9" s="404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5">
        <f t="shared" si="3"/>
        <v>0</v>
      </c>
      <c r="AH9" s="187"/>
      <c r="AI9" s="187"/>
      <c r="AJ9" s="187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5">
        <f t="shared" si="8"/>
        <v>0</v>
      </c>
      <c r="BB9" s="187"/>
      <c r="BC9" s="185"/>
      <c r="BD9" s="187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7">
        <f t="shared" si="12"/>
        <v>0</v>
      </c>
      <c r="CH9" s="176">
        <f>R9+V9+Z9+AD9+BR9+BV9+F9+J9+N9+AL9+BZ9+AP9+AT9+AX9+BF9</f>
        <v>0</v>
      </c>
      <c r="CI9" s="187"/>
      <c r="CJ9" s="187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>
      <c r="A10" s="59">
        <v>220</v>
      </c>
      <c r="B10" s="405" t="s">
        <v>23</v>
      </c>
      <c r="C10" s="406"/>
      <c r="D10" s="407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5">
        <f t="shared" si="3"/>
        <v>1354</v>
      </c>
      <c r="AH10" s="185">
        <f>AH11+AH12+AH16+AH25+AH14</f>
        <v>0</v>
      </c>
      <c r="AI10" s="185">
        <f>AH10/AG10*100</f>
        <v>0</v>
      </c>
      <c r="AJ10" s="185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5">
        <f t="shared" si="8"/>
        <v>110</v>
      </c>
      <c r="BB10" s="191">
        <f>BB11+BB12+BB16+BB25+BB14</f>
        <v>0</v>
      </c>
      <c r="BC10" s="185">
        <f>BB10/BA10*100</f>
        <v>0</v>
      </c>
      <c r="BD10" s="185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5">
        <f t="shared" si="12"/>
        <v>2092</v>
      </c>
      <c r="CH10" s="191">
        <f>CH11+CH12+CH16+CH25+CH14+CH15</f>
        <v>0</v>
      </c>
      <c r="CI10" s="185">
        <f t="shared" si="13"/>
        <v>0</v>
      </c>
      <c r="CJ10" s="185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>
      <c r="A11" s="67">
        <v>221</v>
      </c>
      <c r="B11" s="402" t="s">
        <v>24</v>
      </c>
      <c r="C11" s="403"/>
      <c r="D11" s="404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5">
        <f t="shared" si="3"/>
        <v>234</v>
      </c>
      <c r="AH11" s="187">
        <f>F11+J11+N11+R11+V11+Z11+AD11</f>
        <v>0</v>
      </c>
      <c r="AI11" s="187">
        <f>AH11/AG11*100</f>
        <v>0</v>
      </c>
      <c r="AJ11" s="187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5">
        <f t="shared" si="8"/>
        <v>60</v>
      </c>
      <c r="BB11" s="187">
        <f>AL11+AP11+AT11+AX11</f>
        <v>0</v>
      </c>
      <c r="BC11" s="187">
        <f>BB11/BA11*100</f>
        <v>0</v>
      </c>
      <c r="BD11" s="187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7">
        <f>AG11+BA11+BE11+BI11+BM11+BQ11+BU11+BY11</f>
        <v>477</v>
      </c>
      <c r="CH11" s="176">
        <f>R11+V11+Z11+AD11+BR11+BV11+F11+J11+N11+AL11+BZ11+AP11+AT11+AX11+BF11+BN11+BJ11</f>
        <v>0</v>
      </c>
      <c r="CI11" s="187">
        <f t="shared" si="13"/>
        <v>0</v>
      </c>
      <c r="CJ11" s="187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>
      <c r="A12" s="68">
        <v>222</v>
      </c>
      <c r="B12" s="399" t="s">
        <v>97</v>
      </c>
      <c r="C12" s="400"/>
      <c r="D12" s="401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5">
        <f t="shared" si="3"/>
        <v>0</v>
      </c>
      <c r="AH12" s="186">
        <f>AH13</f>
        <v>0</v>
      </c>
      <c r="AI12" s="186" t="e">
        <f>AH12/AG12*100</f>
        <v>#DIV/0!</v>
      </c>
      <c r="AJ12" s="188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5">
        <f t="shared" si="8"/>
        <v>0</v>
      </c>
      <c r="BB12" s="186"/>
      <c r="BC12" s="185" t="e">
        <f>BB12/BA12*100</f>
        <v>#DIV/0!</v>
      </c>
      <c r="BD12" s="186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5">
        <f>Q12+U12+Y12+AC12+BQ12+BU12+E12+I12+M12+AK12+BY12+AO12+AS12+AW12+BE12</f>
        <v>52</v>
      </c>
      <c r="CH12" s="194">
        <f>CH13</f>
        <v>0</v>
      </c>
      <c r="CI12" s="186">
        <f t="shared" si="13"/>
        <v>0</v>
      </c>
      <c r="CJ12" s="186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>
      <c r="A13" s="67"/>
      <c r="B13" s="379" t="s">
        <v>98</v>
      </c>
      <c r="C13" s="380"/>
      <c r="D13" s="381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5">
        <f t="shared" si="3"/>
        <v>0</v>
      </c>
      <c r="AH13" s="187">
        <f>F13+J13+N13+R13+V13+Z13+AD13</f>
        <v>0</v>
      </c>
      <c r="AI13" s="187" t="e">
        <f>AH13/AG13*100</f>
        <v>#DIV/0!</v>
      </c>
      <c r="AJ13" s="189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5">
        <f t="shared" si="8"/>
        <v>0</v>
      </c>
      <c r="BB13" s="187">
        <f>AL13+AP13+AT13+AX13</f>
        <v>0</v>
      </c>
      <c r="BC13" s="187" t="e">
        <f>BB13/BA13*100</f>
        <v>#DIV/0!</v>
      </c>
      <c r="BD13" s="187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7">
        <f t="shared" ref="CG13:CH15" si="28">Q13+U13+Y13+AC13+BQ13+BU13+E13+I13+M13+AK13+BY13+AO13+AS13+AW13+BE13</f>
        <v>52</v>
      </c>
      <c r="CH13" s="176">
        <f>R13+V13+Z13+AD13+BR13+BV13+F13+J13+N13+AL13+BZ13+AP13+AT13+AX13+BF13+BJ13</f>
        <v>0</v>
      </c>
      <c r="CI13" s="187">
        <f t="shared" si="13"/>
        <v>0</v>
      </c>
      <c r="CJ13" s="187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>
      <c r="A14" s="69">
        <v>223</v>
      </c>
      <c r="B14" s="382" t="s">
        <v>420</v>
      </c>
      <c r="C14" s="383"/>
      <c r="D14" s="384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5">
        <f t="shared" si="3"/>
        <v>0</v>
      </c>
      <c r="AH14" s="185">
        <f>F14+J14+N14+R14+V14+Z14+AD14</f>
        <v>0</v>
      </c>
      <c r="AI14" s="185"/>
      <c r="AJ14" s="190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5">
        <f t="shared" si="8"/>
        <v>0</v>
      </c>
      <c r="BB14" s="185">
        <f>AL14+AP14+AT14+AX14</f>
        <v>0</v>
      </c>
      <c r="BC14" s="185"/>
      <c r="BD14" s="185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5">
        <f t="shared" si="28"/>
        <v>0</v>
      </c>
      <c r="CH14" s="191">
        <f t="shared" si="28"/>
        <v>0</v>
      </c>
      <c r="CI14" s="185" t="e">
        <f>CH14/CG14*100</f>
        <v>#DIV/0!</v>
      </c>
      <c r="CJ14" s="185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>
      <c r="A15" s="70">
        <v>224</v>
      </c>
      <c r="B15" s="385" t="s">
        <v>277</v>
      </c>
      <c r="C15" s="386"/>
      <c r="D15" s="387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5">
        <f t="shared" si="3"/>
        <v>0</v>
      </c>
      <c r="AH15" s="187"/>
      <c r="AI15" s="187"/>
      <c r="AJ15" s="189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5">
        <f t="shared" si="8"/>
        <v>0</v>
      </c>
      <c r="BB15" s="187">
        <f>AL15+AP15+AT15+AX15</f>
        <v>0</v>
      </c>
      <c r="BC15" s="187"/>
      <c r="BD15" s="187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7">
        <f t="shared" si="28"/>
        <v>0</v>
      </c>
      <c r="CH15" s="176">
        <f t="shared" si="28"/>
        <v>0</v>
      </c>
      <c r="CI15" s="187"/>
      <c r="CJ15" s="187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>
      <c r="A16" s="68">
        <v>225</v>
      </c>
      <c r="B16" s="439" t="s">
        <v>99</v>
      </c>
      <c r="C16" s="440"/>
      <c r="D16" s="441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5">
        <f t="shared" si="3"/>
        <v>99</v>
      </c>
      <c r="AH16" s="186">
        <f>SUM(AH17:AH24)</f>
        <v>0</v>
      </c>
      <c r="AI16" s="186">
        <f t="shared" ref="AI16:AI34" si="29">AH16/AG16*100</f>
        <v>0</v>
      </c>
      <c r="AJ16" s="188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5">
        <f t="shared" si="8"/>
        <v>50</v>
      </c>
      <c r="BB16" s="194">
        <f>SUM(BB17:BB24)</f>
        <v>0</v>
      </c>
      <c r="BC16" s="185">
        <f>BB16/BA16*100</f>
        <v>0</v>
      </c>
      <c r="BD16" s="186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6">
        <f>SUM(CG17:CG24)</f>
        <v>204.9</v>
      </c>
      <c r="CH16" s="194">
        <f>SUM(CH17:CH24)</f>
        <v>0</v>
      </c>
      <c r="CI16" s="186">
        <f t="shared" si="13"/>
        <v>0</v>
      </c>
      <c r="CJ16" s="186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>
      <c r="A17" s="67"/>
      <c r="B17" s="379" t="s">
        <v>145</v>
      </c>
      <c r="C17" s="380"/>
      <c r="D17" s="381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5">
        <f t="shared" si="3"/>
        <v>0</v>
      </c>
      <c r="AH17" s="187">
        <f t="shared" si="3"/>
        <v>0</v>
      </c>
      <c r="AI17" s="187" t="e">
        <f t="shared" si="29"/>
        <v>#DIV/0!</v>
      </c>
      <c r="AJ17" s="189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5">
        <f t="shared" si="8"/>
        <v>0</v>
      </c>
      <c r="BB17" s="187"/>
      <c r="BC17" s="187" t="e">
        <f>BB17/BA17*100</f>
        <v>#DIV/0!</v>
      </c>
      <c r="BD17" s="187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5">
        <f t="shared" ref="CG17:CG65" si="32">AG17+BA17+BE17+BI17+BM17+BQ17+BU17+BY17</f>
        <v>0</v>
      </c>
      <c r="CH17" s="176">
        <f t="shared" ref="CH17:CH23" si="33">R17+V17+Z17+AD17+BR17+BV17+F17+J17+N17+AL17+BZ17+AP17+AT17+AX17+BF17</f>
        <v>0</v>
      </c>
      <c r="CI17" s="192" t="e">
        <f t="shared" si="13"/>
        <v>#DIV/0!</v>
      </c>
      <c r="CJ17" s="187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>
      <c r="A18" s="67"/>
      <c r="B18" s="379" t="s">
        <v>283</v>
      </c>
      <c r="C18" s="380"/>
      <c r="D18" s="381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5">
        <f t="shared" si="3"/>
        <v>0</v>
      </c>
      <c r="AH18" s="187">
        <f t="shared" si="3"/>
        <v>0</v>
      </c>
      <c r="AI18" s="187" t="e">
        <f t="shared" si="29"/>
        <v>#DIV/0!</v>
      </c>
      <c r="AJ18" s="189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5">
        <f t="shared" si="8"/>
        <v>0</v>
      </c>
      <c r="BB18" s="187">
        <f t="shared" si="8"/>
        <v>0</v>
      </c>
      <c r="BC18" s="187"/>
      <c r="BD18" s="187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5">
        <f t="shared" si="32"/>
        <v>0</v>
      </c>
      <c r="CH18" s="176">
        <f t="shared" si="33"/>
        <v>0</v>
      </c>
      <c r="CI18" s="192" t="e">
        <f t="shared" si="13"/>
        <v>#DIV/0!</v>
      </c>
      <c r="CJ18" s="187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>
      <c r="A19" s="67"/>
      <c r="B19" s="379" t="s">
        <v>100</v>
      </c>
      <c r="C19" s="380"/>
      <c r="D19" s="381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5">
        <f t="shared" si="3"/>
        <v>0</v>
      </c>
      <c r="AH19" s="187">
        <f t="shared" si="3"/>
        <v>0</v>
      </c>
      <c r="AI19" s="187" t="e">
        <f t="shared" si="29"/>
        <v>#DIV/0!</v>
      </c>
      <c r="AJ19" s="189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5">
        <f t="shared" si="8"/>
        <v>0</v>
      </c>
      <c r="BB19" s="187">
        <f t="shared" si="8"/>
        <v>0</v>
      </c>
      <c r="BC19" s="187"/>
      <c r="BD19" s="187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5">
        <f t="shared" si="32"/>
        <v>14</v>
      </c>
      <c r="CH19" s="176">
        <f t="shared" si="33"/>
        <v>0</v>
      </c>
      <c r="CI19" s="192">
        <f t="shared" si="13"/>
        <v>0</v>
      </c>
      <c r="CJ19" s="187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>
      <c r="A20" s="67"/>
      <c r="B20" s="379" t="s">
        <v>149</v>
      </c>
      <c r="C20" s="380"/>
      <c r="D20" s="381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5">
        <f t="shared" si="3"/>
        <v>0</v>
      </c>
      <c r="AH20" s="187">
        <f t="shared" si="3"/>
        <v>0</v>
      </c>
      <c r="AI20" s="187" t="e">
        <f t="shared" si="29"/>
        <v>#DIV/0!</v>
      </c>
      <c r="AJ20" s="189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5">
        <f t="shared" si="8"/>
        <v>0</v>
      </c>
      <c r="BB20" s="187">
        <f t="shared" si="8"/>
        <v>0</v>
      </c>
      <c r="BC20" s="187"/>
      <c r="BD20" s="187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5">
        <f t="shared" si="32"/>
        <v>0</v>
      </c>
      <c r="CH20" s="176">
        <f t="shared" si="33"/>
        <v>0</v>
      </c>
      <c r="CI20" s="192" t="e">
        <f t="shared" si="13"/>
        <v>#DIV/0!</v>
      </c>
      <c r="CJ20" s="187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>
      <c r="A21" s="67"/>
      <c r="B21" s="379" t="s">
        <v>169</v>
      </c>
      <c r="C21" s="380"/>
      <c r="D21" s="381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5">
        <f t="shared" si="3"/>
        <v>0</v>
      </c>
      <c r="AH21" s="187">
        <f t="shared" si="3"/>
        <v>0</v>
      </c>
      <c r="AI21" s="187" t="e">
        <f t="shared" si="29"/>
        <v>#DIV/0!</v>
      </c>
      <c r="AJ21" s="189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5">
        <f t="shared" si="8"/>
        <v>50</v>
      </c>
      <c r="BB21" s="187">
        <f t="shared" si="8"/>
        <v>0</v>
      </c>
      <c r="BC21" s="187"/>
      <c r="BD21" s="18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5">
        <f t="shared" si="32"/>
        <v>50.4</v>
      </c>
      <c r="CH21" s="176">
        <f t="shared" si="33"/>
        <v>0</v>
      </c>
      <c r="CI21" s="192">
        <f t="shared" si="13"/>
        <v>0</v>
      </c>
      <c r="CJ21" s="187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>
      <c r="A22" s="67"/>
      <c r="B22" s="379" t="s">
        <v>147</v>
      </c>
      <c r="C22" s="380"/>
      <c r="D22" s="381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5">
        <f t="shared" si="3"/>
        <v>0</v>
      </c>
      <c r="AH22" s="187">
        <f t="shared" si="3"/>
        <v>0</v>
      </c>
      <c r="AI22" s="187" t="e">
        <f t="shared" si="29"/>
        <v>#DIV/0!</v>
      </c>
      <c r="AJ22" s="189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5">
        <f t="shared" si="8"/>
        <v>0</v>
      </c>
      <c r="BB22" s="187">
        <f t="shared" si="8"/>
        <v>0</v>
      </c>
      <c r="BC22" s="187"/>
      <c r="BD22" s="187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5">
        <f t="shared" si="32"/>
        <v>41.5</v>
      </c>
      <c r="CH22" s="176">
        <f t="shared" si="33"/>
        <v>0</v>
      </c>
      <c r="CI22" s="192">
        <f t="shared" si="13"/>
        <v>0</v>
      </c>
      <c r="CJ22" s="187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>
      <c r="A23" s="67"/>
      <c r="B23" s="379" t="s">
        <v>101</v>
      </c>
      <c r="C23" s="380"/>
      <c r="D23" s="381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5">
        <f t="shared" si="3"/>
        <v>0</v>
      </c>
      <c r="AH23" s="187">
        <f t="shared" si="3"/>
        <v>0</v>
      </c>
      <c r="AI23" s="187" t="e">
        <f t="shared" si="29"/>
        <v>#DIV/0!</v>
      </c>
      <c r="AJ23" s="189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5">
        <f t="shared" si="8"/>
        <v>0</v>
      </c>
      <c r="BB23" s="187">
        <f t="shared" si="8"/>
        <v>0</v>
      </c>
      <c r="BC23" s="187"/>
      <c r="BD23" s="187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5">
        <f t="shared" si="32"/>
        <v>0</v>
      </c>
      <c r="CH23" s="176">
        <f t="shared" si="33"/>
        <v>0</v>
      </c>
      <c r="CI23" s="187" t="e">
        <f t="shared" si="13"/>
        <v>#DIV/0!</v>
      </c>
      <c r="CJ23" s="187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>
      <c r="A24" s="67"/>
      <c r="B24" s="391" t="s">
        <v>136</v>
      </c>
      <c r="C24" s="392"/>
      <c r="D24" s="393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5">
        <f>E24+I24+M24+Q24+U24+Y24+AC24</f>
        <v>99</v>
      </c>
      <c r="AH24" s="187">
        <f>F24+J24+N24+R24+V24+Z24+AD24</f>
        <v>0</v>
      </c>
      <c r="AI24" s="187">
        <f>AH24/AG24*100</f>
        <v>0</v>
      </c>
      <c r="AJ24" s="187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5">
        <f>AK24+AO24+AS24+AW24</f>
        <v>0</v>
      </c>
      <c r="BB24" s="187">
        <f>AL24+AP24+AT24+AX24</f>
        <v>0</v>
      </c>
      <c r="BC24" s="187"/>
      <c r="BD24" s="187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5">
        <f>AG24+BA24+BE24+BI24+BM24+BQ24+BU24+BY24</f>
        <v>99</v>
      </c>
      <c r="CH24" s="176">
        <f>R24+V24+Z24+AD24+BR24+BV24+F24+J24+N24+AL24+BZ24+AP24+AT24+AX24+BF24</f>
        <v>0</v>
      </c>
      <c r="CI24" s="187">
        <f>CH24/CG24*100</f>
        <v>0</v>
      </c>
      <c r="CJ24" s="187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>
      <c r="A25" s="68">
        <v>226</v>
      </c>
      <c r="B25" s="399" t="s">
        <v>35</v>
      </c>
      <c r="C25" s="400"/>
      <c r="D25" s="401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5">
        <f t="shared" si="3"/>
        <v>1021</v>
      </c>
      <c r="AH25" s="186">
        <f>SUM(AH26:AH44)</f>
        <v>0</v>
      </c>
      <c r="AI25" s="186">
        <f t="shared" si="29"/>
        <v>0</v>
      </c>
      <c r="AJ25" s="186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5">
        <f t="shared" si="8"/>
        <v>0</v>
      </c>
      <c r="BB25" s="194">
        <f>SUM(BB26:BB44)</f>
        <v>0</v>
      </c>
      <c r="BC25" s="185" t="e">
        <f>BB25/BA25*100</f>
        <v>#DIV/0!</v>
      </c>
      <c r="BD25" s="186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5">
        <f t="shared" si="32"/>
        <v>1358.1</v>
      </c>
      <c r="CH25" s="194">
        <f>SUM(CH26:CH44)</f>
        <v>0</v>
      </c>
      <c r="CI25" s="186">
        <f t="shared" si="13"/>
        <v>0</v>
      </c>
      <c r="CJ25" s="186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>
      <c r="A26" s="67"/>
      <c r="B26" s="379" t="s">
        <v>102</v>
      </c>
      <c r="C26" s="380"/>
      <c r="D26" s="381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5">
        <f t="shared" si="3"/>
        <v>0</v>
      </c>
      <c r="AH26" s="187">
        <f t="shared" si="3"/>
        <v>0</v>
      </c>
      <c r="AI26" s="187" t="e">
        <f t="shared" si="29"/>
        <v>#DIV/0!</v>
      </c>
      <c r="AJ26" s="187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5">
        <f t="shared" si="8"/>
        <v>0</v>
      </c>
      <c r="BB26" s="187">
        <f t="shared" si="8"/>
        <v>0</v>
      </c>
      <c r="BC26" s="187"/>
      <c r="BD26" s="187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5">
        <f t="shared" si="32"/>
        <v>0</v>
      </c>
      <c r="CH26" s="176">
        <f>R26+V26+Z26+AD26+BR26+BV26+F26+J26+N26+AL26+BZ26+AP26+AT26+AX26+BF26</f>
        <v>0</v>
      </c>
      <c r="CI26" s="187" t="e">
        <f t="shared" si="13"/>
        <v>#DIV/0!</v>
      </c>
      <c r="CJ26" s="187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>
      <c r="A27" s="67"/>
      <c r="B27" s="379" t="s">
        <v>285</v>
      </c>
      <c r="C27" s="380"/>
      <c r="D27" s="381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5">
        <f t="shared" si="3"/>
        <v>0</v>
      </c>
      <c r="AH27" s="187">
        <f>F27+J27+N27+R27+V27+Z27+AD27</f>
        <v>0</v>
      </c>
      <c r="AI27" s="187" t="e">
        <f>AH27/AG27*100</f>
        <v>#DIV/0!</v>
      </c>
      <c r="AJ27" s="187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5">
        <f t="shared" si="8"/>
        <v>0</v>
      </c>
      <c r="BB27" s="176">
        <f>AL27+AP27+AT27+AX27</f>
        <v>0</v>
      </c>
      <c r="BC27" s="187" t="e">
        <f>BB27/BA27*100</f>
        <v>#DIV/0!</v>
      </c>
      <c r="BD27" s="187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5">
        <f t="shared" si="32"/>
        <v>0</v>
      </c>
      <c r="CH27" s="176">
        <f>R27+V27+Z27+AD27+BR27+BV27+F27+J27+N27+AL27+BZ27+AP27+AT27+AX27+BF27</f>
        <v>0</v>
      </c>
      <c r="CI27" s="187" t="e">
        <f>CH27/CG27*100</f>
        <v>#DIV/0!</v>
      </c>
      <c r="CJ27" s="187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>
      <c r="A28" s="67"/>
      <c r="B28" s="391" t="s">
        <v>103</v>
      </c>
      <c r="C28" s="392"/>
      <c r="D28" s="393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5">
        <f t="shared" si="3"/>
        <v>0</v>
      </c>
      <c r="AH28" s="187">
        <f t="shared" si="3"/>
        <v>0</v>
      </c>
      <c r="AI28" s="187"/>
      <c r="AJ28" s="187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5">
        <f t="shared" si="8"/>
        <v>0</v>
      </c>
      <c r="BB28" s="187">
        <f t="shared" si="8"/>
        <v>0</v>
      </c>
      <c r="BC28" s="187"/>
      <c r="BD28" s="187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5">
        <f t="shared" si="32"/>
        <v>0</v>
      </c>
      <c r="CH28" s="176">
        <f>R28+V28+Z28+AD28+BR28+BV28+F28+J28+N28+AL28+BZ28+AP28+AT28+AX28+BF28+BN28</f>
        <v>0</v>
      </c>
      <c r="CI28" s="187"/>
      <c r="CJ28" s="187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>
      <c r="A29" s="67"/>
      <c r="B29" s="391" t="s">
        <v>104</v>
      </c>
      <c r="C29" s="392"/>
      <c r="D29" s="393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5">
        <f t="shared" si="3"/>
        <v>75</v>
      </c>
      <c r="AH29" s="187">
        <f t="shared" si="3"/>
        <v>0</v>
      </c>
      <c r="AI29" s="187">
        <f t="shared" si="29"/>
        <v>0</v>
      </c>
      <c r="AJ29" s="187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5">
        <f t="shared" si="8"/>
        <v>0</v>
      </c>
      <c r="BB29" s="187">
        <f t="shared" si="8"/>
        <v>0</v>
      </c>
      <c r="BC29" s="187" t="e">
        <f>BB29/BA29*100</f>
        <v>#DIV/0!</v>
      </c>
      <c r="BD29" s="187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5">
        <f t="shared" si="32"/>
        <v>75</v>
      </c>
      <c r="CH29" s="176">
        <f>R29+V29+Z29+AD29+BR29+BV29+F29+J29+N29+AL29+BZ29+AP29+AT29+AX29+BF29</f>
        <v>0</v>
      </c>
      <c r="CI29" s="187">
        <f t="shared" si="13"/>
        <v>0</v>
      </c>
      <c r="CJ29" s="187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>
      <c r="A30" s="67"/>
      <c r="B30" s="391" t="s">
        <v>298</v>
      </c>
      <c r="C30" s="392"/>
      <c r="D30" s="393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5">
        <f t="shared" si="3"/>
        <v>0</v>
      </c>
      <c r="AH30" s="187">
        <f t="shared" si="3"/>
        <v>0</v>
      </c>
      <c r="AI30" s="187" t="e">
        <f t="shared" si="29"/>
        <v>#DIV/0!</v>
      </c>
      <c r="AJ30" s="187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5">
        <f t="shared" si="8"/>
        <v>0</v>
      </c>
      <c r="BB30" s="187">
        <f t="shared" si="8"/>
        <v>0</v>
      </c>
      <c r="BC30" s="187"/>
      <c r="BD30" s="187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5">
        <f t="shared" si="32"/>
        <v>0</v>
      </c>
      <c r="CH30" s="176">
        <f>R30+V30+Z30+AD30+BR30+BV30+F30+J30+N30+AL30+BZ30+AP30+AT30+AX30+BF30</f>
        <v>0</v>
      </c>
      <c r="CI30" s="187" t="e">
        <f t="shared" si="13"/>
        <v>#DIV/0!</v>
      </c>
      <c r="CJ30" s="187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>
      <c r="A31" s="67"/>
      <c r="B31" s="376" t="s">
        <v>146</v>
      </c>
      <c r="C31" s="377"/>
      <c r="D31" s="378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5">
        <f t="shared" si="3"/>
        <v>0</v>
      </c>
      <c r="AH31" s="187">
        <f t="shared" si="3"/>
        <v>0</v>
      </c>
      <c r="AI31" s="187" t="e">
        <f t="shared" si="29"/>
        <v>#DIV/0!</v>
      </c>
      <c r="AJ31" s="187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5">
        <f t="shared" si="8"/>
        <v>0</v>
      </c>
      <c r="BB31" s="187">
        <f t="shared" si="8"/>
        <v>0</v>
      </c>
      <c r="BC31" s="187"/>
      <c r="BD31" s="187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5">
        <f t="shared" si="32"/>
        <v>0</v>
      </c>
      <c r="CH31" s="176">
        <f>R31+V31+Z31+AD31+BR31+BV31+F31+J31+N31+AL31+BZ31+AP31+AT31+AX31+BF31</f>
        <v>0</v>
      </c>
      <c r="CI31" s="187" t="e">
        <f t="shared" si="13"/>
        <v>#DIV/0!</v>
      </c>
      <c r="CJ31" s="187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>
      <c r="A32" s="67"/>
      <c r="B32" s="376" t="s">
        <v>295</v>
      </c>
      <c r="C32" s="377"/>
      <c r="D32" s="378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5">
        <f t="shared" si="3"/>
        <v>0</v>
      </c>
      <c r="AH32" s="187">
        <f t="shared" si="3"/>
        <v>0</v>
      </c>
      <c r="AI32" s="187"/>
      <c r="AJ32" s="187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5">
        <f t="shared" si="8"/>
        <v>0</v>
      </c>
      <c r="BB32" s="187">
        <f t="shared" si="8"/>
        <v>0</v>
      </c>
      <c r="BC32" s="187"/>
      <c r="BD32" s="187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5">
        <f t="shared" si="32"/>
        <v>0</v>
      </c>
      <c r="CH32" s="176">
        <f>R32+V32+Z32+AD32+BR32+BV32+F32+J32+N32+AL32+BZ32+AP32+AT32+AX32+BF32+BJ32</f>
        <v>0</v>
      </c>
      <c r="CI32" s="187" t="e">
        <f t="shared" si="13"/>
        <v>#DIV/0!</v>
      </c>
      <c r="CJ32" s="187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>
      <c r="A33" s="67"/>
      <c r="B33" s="376" t="s">
        <v>133</v>
      </c>
      <c r="C33" s="377"/>
      <c r="D33" s="378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5">
        <f t="shared" si="3"/>
        <v>0</v>
      </c>
      <c r="AH33" s="187">
        <f t="shared" si="3"/>
        <v>0</v>
      </c>
      <c r="AI33" s="187" t="e">
        <f t="shared" si="29"/>
        <v>#DIV/0!</v>
      </c>
      <c r="AJ33" s="187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5">
        <f t="shared" si="8"/>
        <v>0</v>
      </c>
      <c r="BB33" s="187">
        <f t="shared" si="8"/>
        <v>0</v>
      </c>
      <c r="BC33" s="187"/>
      <c r="BD33" s="187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5">
        <f t="shared" si="32"/>
        <v>0</v>
      </c>
      <c r="CH33" s="176">
        <f>R33+V33+Z33+AD33+BR33+BV33+F33+J33+N33+AL33+BZ33+AP33+AT33+AX33+BF33</f>
        <v>0</v>
      </c>
      <c r="CI33" s="187" t="e">
        <f t="shared" si="13"/>
        <v>#DIV/0!</v>
      </c>
      <c r="CJ33" s="187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>
      <c r="A34" s="67"/>
      <c r="B34" s="376" t="s">
        <v>299</v>
      </c>
      <c r="C34" s="377"/>
      <c r="D34" s="378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5">
        <f t="shared" si="3"/>
        <v>115</v>
      </c>
      <c r="AH34" s="187">
        <f t="shared" si="3"/>
        <v>0</v>
      </c>
      <c r="AI34" s="187">
        <f t="shared" si="29"/>
        <v>0</v>
      </c>
      <c r="AJ34" s="187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5">
        <f t="shared" si="8"/>
        <v>0</v>
      </c>
      <c r="BB34" s="187">
        <f t="shared" si="8"/>
        <v>0</v>
      </c>
      <c r="BC34" s="187"/>
      <c r="BD34" s="187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5">
        <f t="shared" si="32"/>
        <v>115</v>
      </c>
      <c r="CH34" s="176">
        <f>R34+V34+Z34+AD34+BR34+BV34+F34+J34+N34+AL34+BZ34+AP34+AT34+AX34+BF34</f>
        <v>0</v>
      </c>
      <c r="CI34" s="187">
        <f t="shared" si="13"/>
        <v>0</v>
      </c>
      <c r="CJ34" s="187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>
      <c r="A35" s="67"/>
      <c r="B35" s="376" t="s">
        <v>105</v>
      </c>
      <c r="C35" s="377"/>
      <c r="D35" s="378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5">
        <f t="shared" si="3"/>
        <v>0</v>
      </c>
      <c r="AH35" s="187">
        <f t="shared" si="3"/>
        <v>0</v>
      </c>
      <c r="AI35" s="187" t="e">
        <f>AH35/AG35*100</f>
        <v>#DIV/0!</v>
      </c>
      <c r="AJ35" s="187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5">
        <f t="shared" si="8"/>
        <v>0</v>
      </c>
      <c r="BB35" s="176">
        <f t="shared" si="8"/>
        <v>0</v>
      </c>
      <c r="BC35" s="187"/>
      <c r="BD35" s="187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5">
        <f t="shared" si="32"/>
        <v>58.1</v>
      </c>
      <c r="CH35" s="176">
        <f>R35+V35+Z35+AD35+BR35+BV35+F35+J35+N35+AL35+BZ35+AP35+AT35+AX35+BF35+BN35+BJ35</f>
        <v>0</v>
      </c>
      <c r="CI35" s="187">
        <f t="shared" si="13"/>
        <v>0</v>
      </c>
      <c r="CJ35" s="187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>
      <c r="A36" s="67"/>
      <c r="B36" s="376" t="s">
        <v>150</v>
      </c>
      <c r="C36" s="377"/>
      <c r="D36" s="378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5">
        <f t="shared" si="3"/>
        <v>0</v>
      </c>
      <c r="AH36" s="187">
        <f t="shared" si="3"/>
        <v>0</v>
      </c>
      <c r="AI36" s="187" t="e">
        <f>AH36/AG36*100</f>
        <v>#DIV/0!</v>
      </c>
      <c r="AJ36" s="187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5">
        <f t="shared" si="8"/>
        <v>0</v>
      </c>
      <c r="BB36" s="187">
        <f t="shared" si="8"/>
        <v>0</v>
      </c>
      <c r="BC36" s="187"/>
      <c r="BD36" s="187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5">
        <f t="shared" si="32"/>
        <v>0</v>
      </c>
      <c r="CH36" s="176">
        <f>R36+V36+Z36+AD36+BR36+BV36+F36+J36+N36+AL36+BZ36+AP36+AT36+AX36+BF36</f>
        <v>0</v>
      </c>
      <c r="CI36" s="187" t="e">
        <f t="shared" si="13"/>
        <v>#DIV/0!</v>
      </c>
      <c r="CJ36" s="187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>
      <c r="A37" s="67"/>
      <c r="B37" s="376" t="s">
        <v>106</v>
      </c>
      <c r="C37" s="377"/>
      <c r="D37" s="378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5">
        <f t="shared" si="3"/>
        <v>0</v>
      </c>
      <c r="AH37" s="187">
        <f t="shared" si="3"/>
        <v>0</v>
      </c>
      <c r="AI37" s="187"/>
      <c r="AJ37" s="187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5">
        <f t="shared" si="8"/>
        <v>0</v>
      </c>
      <c r="BB37" s="187">
        <f t="shared" si="8"/>
        <v>0</v>
      </c>
      <c r="BC37" s="187"/>
      <c r="BD37" s="187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5">
        <f t="shared" si="32"/>
        <v>0</v>
      </c>
      <c r="CH37" s="176">
        <f>R37+V37+Z37+AD37+BR37+BV37+F37+J37+N37+AL37+BZ37+AP37+AT37+AX37+BF37</f>
        <v>0</v>
      </c>
      <c r="CI37" s="187" t="e">
        <f t="shared" si="13"/>
        <v>#DIV/0!</v>
      </c>
      <c r="CJ37" s="187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>
      <c r="A38" s="67"/>
      <c r="B38" s="391" t="s">
        <v>284</v>
      </c>
      <c r="C38" s="392"/>
      <c r="D38" s="393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5">
        <f t="shared" si="3"/>
        <v>0</v>
      </c>
      <c r="AH38" s="187">
        <f t="shared" si="3"/>
        <v>0</v>
      </c>
      <c r="AI38" s="187"/>
      <c r="AJ38" s="187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5">
        <f t="shared" si="8"/>
        <v>0</v>
      </c>
      <c r="BB38" s="187">
        <f t="shared" si="8"/>
        <v>0</v>
      </c>
      <c r="BC38" s="187"/>
      <c r="BD38" s="187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5">
        <f t="shared" si="32"/>
        <v>0</v>
      </c>
      <c r="CH38" s="176">
        <f>R38+V38+Z38+AD38+BR38+BV38+F38+J38+N38+AL38+BZ38+AP38+AT38+AX38+BF38+BN38</f>
        <v>0</v>
      </c>
      <c r="CI38" s="187"/>
      <c r="CJ38" s="187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>
      <c r="A39" s="67"/>
      <c r="B39" s="391" t="s">
        <v>151</v>
      </c>
      <c r="C39" s="392"/>
      <c r="D39" s="393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5">
        <f t="shared" si="3"/>
        <v>424</v>
      </c>
      <c r="AH39" s="187">
        <f t="shared" si="3"/>
        <v>0</v>
      </c>
      <c r="AI39" s="187"/>
      <c r="AJ39" s="187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5">
        <f t="shared" si="8"/>
        <v>0</v>
      </c>
      <c r="BB39" s="187">
        <f t="shared" si="8"/>
        <v>0</v>
      </c>
      <c r="BC39" s="187"/>
      <c r="BD39" s="187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5">
        <f t="shared" si="32"/>
        <v>456</v>
      </c>
      <c r="CH39" s="176">
        <f t="shared" ref="CH39:CH44" si="48">R39+V39+Z39+AD39+BR39+BV39+F39+J39+N39+AL39+BZ39+AP39+AT39+AX39+BF39</f>
        <v>0</v>
      </c>
      <c r="CI39" s="187">
        <f t="shared" si="13"/>
        <v>0</v>
      </c>
      <c r="CJ39" s="187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>
      <c r="A40" s="67"/>
      <c r="B40" s="391" t="s">
        <v>107</v>
      </c>
      <c r="C40" s="392"/>
      <c r="D40" s="393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5">
        <f t="shared" si="3"/>
        <v>407</v>
      </c>
      <c r="AH40" s="187">
        <f t="shared" si="3"/>
        <v>0</v>
      </c>
      <c r="AI40" s="187">
        <f>AH40/AG40*100</f>
        <v>0</v>
      </c>
      <c r="AJ40" s="187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5">
        <f t="shared" si="8"/>
        <v>0</v>
      </c>
      <c r="BB40" s="187">
        <f t="shared" si="8"/>
        <v>0</v>
      </c>
      <c r="BC40" s="187"/>
      <c r="BD40" s="187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5">
        <f t="shared" si="32"/>
        <v>407</v>
      </c>
      <c r="CH40" s="176">
        <f t="shared" si="48"/>
        <v>0</v>
      </c>
      <c r="CI40" s="187">
        <f t="shared" si="13"/>
        <v>0</v>
      </c>
      <c r="CJ40" s="187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>
      <c r="A41" s="67"/>
      <c r="B41" s="391" t="s">
        <v>308</v>
      </c>
      <c r="C41" s="392"/>
      <c r="D41" s="393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5">
        <f>E41+I41+M41+Q41+U41+Y41+AC41</f>
        <v>0</v>
      </c>
      <c r="AH41" s="187">
        <f>F41+J41+N41+R41+V41+Z41+AD41</f>
        <v>0</v>
      </c>
      <c r="AI41" s="187"/>
      <c r="AJ41" s="187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5">
        <f>AK41+AO41+AS41+AW41</f>
        <v>0</v>
      </c>
      <c r="BB41" s="187">
        <f>AL41+AP41+AT41+AX41</f>
        <v>0</v>
      </c>
      <c r="BC41" s="187"/>
      <c r="BD41" s="187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5">
        <f>AG41+BA41+BE41+BI41+BM41+BQ41+BU41+BY41</f>
        <v>0</v>
      </c>
      <c r="CH41" s="176">
        <f t="shared" si="48"/>
        <v>0</v>
      </c>
      <c r="CI41" s="187"/>
      <c r="CJ41" s="187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>
      <c r="A42" s="67"/>
      <c r="B42" s="391" t="s">
        <v>421</v>
      </c>
      <c r="C42" s="392"/>
      <c r="D42" s="393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5">
        <f>E42+I42+M42+Q42+U42+Y42+AC42</f>
        <v>0</v>
      </c>
      <c r="AH42" s="187">
        <f>F42+J42+N42+R42+V42+Z42+AD42</f>
        <v>0</v>
      </c>
      <c r="AI42" s="187"/>
      <c r="AJ42" s="187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5">
        <f>AK42+AO42+AS42+AW42</f>
        <v>0</v>
      </c>
      <c r="BB42" s="187">
        <f>AL42+AP42+AT42+AX42</f>
        <v>0</v>
      </c>
      <c r="BC42" s="187"/>
      <c r="BD42" s="187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5">
        <f>AG42+BA42+BE42+BI42+BM42+BQ42+BU42+BY42</f>
        <v>247</v>
      </c>
      <c r="CH42" s="176">
        <f t="shared" si="48"/>
        <v>0</v>
      </c>
      <c r="CI42" s="187"/>
      <c r="CJ42" s="187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>
      <c r="A43" s="67"/>
      <c r="B43" s="391" t="s">
        <v>382</v>
      </c>
      <c r="C43" s="392"/>
      <c r="D43" s="393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5">
        <f t="shared" si="3"/>
        <v>0</v>
      </c>
      <c r="AH43" s="187">
        <f t="shared" si="3"/>
        <v>0</v>
      </c>
      <c r="AI43" s="187" t="e">
        <f>AH43/AG43*100</f>
        <v>#DIV/0!</v>
      </c>
      <c r="AJ43" s="187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5">
        <f t="shared" si="8"/>
        <v>0</v>
      </c>
      <c r="BB43" s="187">
        <f t="shared" si="8"/>
        <v>0</v>
      </c>
      <c r="BC43" s="187"/>
      <c r="BD43" s="187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5">
        <f t="shared" si="32"/>
        <v>0</v>
      </c>
      <c r="CH43" s="176">
        <f t="shared" si="48"/>
        <v>0</v>
      </c>
      <c r="CI43" s="187" t="e">
        <f t="shared" si="13"/>
        <v>#DIV/0!</v>
      </c>
      <c r="CJ43" s="187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>
      <c r="A44" s="67"/>
      <c r="B44" s="391" t="s">
        <v>148</v>
      </c>
      <c r="C44" s="392"/>
      <c r="D44" s="393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5">
        <f t="shared" si="3"/>
        <v>0</v>
      </c>
      <c r="AH44" s="187">
        <f t="shared" si="3"/>
        <v>0</v>
      </c>
      <c r="AI44" s="187"/>
      <c r="AJ44" s="187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5">
        <f t="shared" si="8"/>
        <v>0</v>
      </c>
      <c r="BB44" s="187">
        <f t="shared" si="8"/>
        <v>0</v>
      </c>
      <c r="BC44" s="187"/>
      <c r="BD44" s="187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5">
        <f t="shared" si="32"/>
        <v>0</v>
      </c>
      <c r="CH44" s="176">
        <f t="shared" si="48"/>
        <v>0</v>
      </c>
      <c r="CI44" s="187"/>
      <c r="CJ44" s="187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>
      <c r="A45" s="68">
        <v>290</v>
      </c>
      <c r="B45" s="399" t="s">
        <v>0</v>
      </c>
      <c r="C45" s="400"/>
      <c r="D45" s="401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5">
        <f t="shared" si="3"/>
        <v>0</v>
      </c>
      <c r="AH45" s="186">
        <f>AH46+AH47+AH48+AH50+AH49</f>
        <v>0</v>
      </c>
      <c r="AI45" s="186" t="e">
        <f>AH45/AG45*100</f>
        <v>#DIV/0!</v>
      </c>
      <c r="AJ45" s="186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5">
        <f t="shared" si="8"/>
        <v>0</v>
      </c>
      <c r="BB45" s="186">
        <f t="shared" si="51"/>
        <v>0</v>
      </c>
      <c r="BC45" s="186">
        <f t="shared" si="51"/>
        <v>0</v>
      </c>
      <c r="BD45" s="186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5">
        <f t="shared" si="32"/>
        <v>329</v>
      </c>
      <c r="CH45" s="194">
        <f>CH46+CH50+CH47</f>
        <v>3.6999999999999998E-2</v>
      </c>
      <c r="CI45" s="186" t="e">
        <f>CI46+CI50+CI47</f>
        <v>#DIV/0!</v>
      </c>
      <c r="CJ45" s="186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>
      <c r="A46" s="67"/>
      <c r="B46" s="402" t="s">
        <v>135</v>
      </c>
      <c r="C46" s="403"/>
      <c r="D46" s="404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5">
        <f t="shared" si="3"/>
        <v>0</v>
      </c>
      <c r="AH46" s="187">
        <f>F46+J46+N46+R46+V46+Z46+AD46</f>
        <v>0</v>
      </c>
      <c r="AI46" s="187"/>
      <c r="AJ46" s="187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5">
        <f t="shared" si="8"/>
        <v>0</v>
      </c>
      <c r="BB46" s="187">
        <f>AL46+AP46+AT46+AX46</f>
        <v>0</v>
      </c>
      <c r="BC46" s="187"/>
      <c r="BD46" s="187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5">
        <f t="shared" si="32"/>
        <v>0</v>
      </c>
      <c r="CH46" s="176">
        <f>R46+V46+Z46+AD46+BR46+BV46+F46+J46+N46+AL46+BZ46+AP46+AT46+AX46+BF46</f>
        <v>3.6999999999999998E-2</v>
      </c>
      <c r="CI46" s="187" t="e">
        <f t="shared" si="13"/>
        <v>#DIV/0!</v>
      </c>
      <c r="CJ46" s="187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>
      <c r="A47" s="67"/>
      <c r="B47" s="391" t="s">
        <v>108</v>
      </c>
      <c r="C47" s="392"/>
      <c r="D47" s="393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5">
        <f t="shared" si="3"/>
        <v>0</v>
      </c>
      <c r="AH47" s="187">
        <f>F47+J47+N47+R47+V47+Z47+AD47</f>
        <v>0</v>
      </c>
      <c r="AI47" s="187" t="e">
        <f>AH47/AG47*100</f>
        <v>#DIV/0!</v>
      </c>
      <c r="AJ47" s="187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5">
        <f t="shared" si="8"/>
        <v>0</v>
      </c>
      <c r="BB47" s="187">
        <f>AL47+AP47+AT47+AX47</f>
        <v>0</v>
      </c>
      <c r="BC47" s="187"/>
      <c r="BD47" s="187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5">
        <f t="shared" si="32"/>
        <v>21</v>
      </c>
      <c r="CH47" s="176">
        <f>R47+V47+Z47+AD47+BR47+BV47+F47+J47+N47+AL47+BZ47+AP47+AT47+AX47+BF47</f>
        <v>0</v>
      </c>
      <c r="CI47" s="187">
        <f t="shared" si="13"/>
        <v>0</v>
      </c>
      <c r="CJ47" s="187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>
      <c r="A48" s="67"/>
      <c r="B48" s="391" t="s">
        <v>109</v>
      </c>
      <c r="C48" s="392"/>
      <c r="D48" s="393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5">
        <f t="shared" si="3"/>
        <v>0</v>
      </c>
      <c r="AH48" s="187">
        <f>F48+J48+N48+R48+V48+Z48+AD48</f>
        <v>0</v>
      </c>
      <c r="AI48" s="187" t="e">
        <f>AH48/AG48*100</f>
        <v>#DIV/0!</v>
      </c>
      <c r="AJ48" s="187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5">
        <f t="shared" si="8"/>
        <v>0</v>
      </c>
      <c r="BB48" s="187">
        <f>AL48+AP48+AT48+AX48</f>
        <v>0</v>
      </c>
      <c r="BC48" s="187"/>
      <c r="BD48" s="187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5">
        <f t="shared" si="32"/>
        <v>0</v>
      </c>
      <c r="CH48" s="176">
        <f>R48+V48+Z48+AD48+BR48+BV48+F48+J48+N48+AL48+BZ48+AP48+AT48+AX48+BF48</f>
        <v>0</v>
      </c>
      <c r="CI48" s="187" t="e">
        <f t="shared" si="13"/>
        <v>#DIV/0!</v>
      </c>
      <c r="CJ48" s="187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>
      <c r="A49" s="67"/>
      <c r="B49" s="391" t="s">
        <v>131</v>
      </c>
      <c r="C49" s="392"/>
      <c r="D49" s="393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5">
        <f t="shared" si="3"/>
        <v>0</v>
      </c>
      <c r="AH49" s="187">
        <f>F49+J49+N49+R49+V49+Z49+AD49</f>
        <v>0</v>
      </c>
      <c r="AI49" s="187" t="e">
        <f>AH49/AG49*100</f>
        <v>#DIV/0!</v>
      </c>
      <c r="AJ49" s="187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5">
        <f t="shared" si="8"/>
        <v>0</v>
      </c>
      <c r="BB49" s="187">
        <f>AL49+AP49+AT49+AX49</f>
        <v>0</v>
      </c>
      <c r="BC49" s="187"/>
      <c r="BD49" s="187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5">
        <f t="shared" si="32"/>
        <v>0</v>
      </c>
      <c r="CH49" s="176">
        <f>R49+V49+Z49+AD49+BR49+BV49+F49+J49+N49+AL49+BZ49+AP49+AT49+AX49+BF49</f>
        <v>0</v>
      </c>
      <c r="CI49" s="187"/>
      <c r="CJ49" s="187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>
      <c r="A50" s="67"/>
      <c r="B50" s="379" t="s">
        <v>103</v>
      </c>
      <c r="C50" s="380"/>
      <c r="D50" s="381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5">
        <f t="shared" si="3"/>
        <v>0</v>
      </c>
      <c r="AH50" s="187">
        <f>F50+J50+N50+R50+V50+Z50+AD50</f>
        <v>0</v>
      </c>
      <c r="AI50" s="187"/>
      <c r="AJ50" s="187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5">
        <f t="shared" si="8"/>
        <v>0</v>
      </c>
      <c r="BB50" s="187">
        <f>AL50+AP50+AT50+AX50</f>
        <v>0</v>
      </c>
      <c r="BC50" s="187"/>
      <c r="BD50" s="187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5">
        <f t="shared" si="32"/>
        <v>308</v>
      </c>
      <c r="CH50" s="176">
        <f>R50+V50+Z50+AD50+BR50+BV50+F50+J50+N50+AL50+BZ50+AP50+AT50+AX50+BF50</f>
        <v>0</v>
      </c>
      <c r="CI50" s="187">
        <f t="shared" si="13"/>
        <v>0</v>
      </c>
      <c r="CJ50" s="187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>
      <c r="A51" s="71">
        <v>300</v>
      </c>
      <c r="B51" s="436" t="s">
        <v>110</v>
      </c>
      <c r="C51" s="437"/>
      <c r="D51" s="438"/>
      <c r="E51" s="58">
        <f>E52+E55</f>
        <v>1525</v>
      </c>
      <c r="F51" s="58">
        <f>F52+F55</f>
        <v>0</v>
      </c>
      <c r="G51" s="58">
        <f>F51/E51*100</f>
        <v>0</v>
      </c>
      <c r="H51" s="182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1">
        <f t="shared" si="3"/>
        <v>26770</v>
      </c>
      <c r="AH51" s="191">
        <f>AH52+AH55</f>
        <v>0</v>
      </c>
      <c r="AI51" s="185">
        <f t="shared" ref="AI51:AI66" si="59">AH51/AG51*100</f>
        <v>0</v>
      </c>
      <c r="AJ51" s="189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2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2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2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2">
        <f>AX51-AW51</f>
        <v>-425</v>
      </c>
      <c r="BA51" s="185">
        <f t="shared" si="8"/>
        <v>1470</v>
      </c>
      <c r="BB51" s="185">
        <f>BB52+BB55</f>
        <v>0</v>
      </c>
      <c r="BC51" s="185">
        <f>BB51/BA51*100</f>
        <v>0</v>
      </c>
      <c r="BD51" s="187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2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2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2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5">
        <f t="shared" si="32"/>
        <v>29008.3</v>
      </c>
      <c r="CH51" s="191">
        <f>CH52+CH55</f>
        <v>0</v>
      </c>
      <c r="CI51" s="185">
        <f t="shared" si="13"/>
        <v>0</v>
      </c>
      <c r="CJ51" s="185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>
      <c r="A52" s="72">
        <v>310</v>
      </c>
      <c r="B52" s="394" t="s">
        <v>111</v>
      </c>
      <c r="C52" s="395"/>
      <c r="D52" s="396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2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5">
        <f t="shared" si="3"/>
        <v>1300</v>
      </c>
      <c r="AH52" s="192">
        <f>AH53+AH54</f>
        <v>0</v>
      </c>
      <c r="AI52" s="192">
        <f t="shared" si="59"/>
        <v>0</v>
      </c>
      <c r="AJ52" s="193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5">
        <f t="shared" si="8"/>
        <v>20</v>
      </c>
      <c r="BB52" s="192">
        <f>BB53+BB54</f>
        <v>0</v>
      </c>
      <c r="BC52" s="192">
        <f>BB52/BA52*100</f>
        <v>0</v>
      </c>
      <c r="BD52" s="192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5">
        <f t="shared" si="32"/>
        <v>1504</v>
      </c>
      <c r="CH52" s="196">
        <f>CH53+CH54</f>
        <v>0</v>
      </c>
      <c r="CI52" s="192">
        <f t="shared" si="13"/>
        <v>0</v>
      </c>
      <c r="CJ52" s="192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>
      <c r="A53" s="67"/>
      <c r="B53" s="430" t="s">
        <v>112</v>
      </c>
      <c r="C53" s="431"/>
      <c r="D53" s="432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5">
        <f t="shared" si="3"/>
        <v>1300</v>
      </c>
      <c r="AH53" s="187">
        <f>F53+J53+N53+R53+V53+Z53+AD53</f>
        <v>0</v>
      </c>
      <c r="AI53" s="192">
        <f t="shared" si="59"/>
        <v>0</v>
      </c>
      <c r="AJ53" s="189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5">
        <f t="shared" si="8"/>
        <v>0</v>
      </c>
      <c r="BB53" s="187">
        <f>AL53+AP53+AT53+AX53</f>
        <v>0</v>
      </c>
      <c r="BC53" s="187" t="e">
        <f>BB53/BA53*100</f>
        <v>#DIV/0!</v>
      </c>
      <c r="BD53" s="187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5">
        <f t="shared" si="32"/>
        <v>1424</v>
      </c>
      <c r="CH53" s="176">
        <f>R53+V53+Z53+AD53+BR53+BV53+F53+J53+N53+AL53+BZ53+AP53+AT53+AX53+BF53</f>
        <v>0</v>
      </c>
      <c r="CI53" s="187">
        <f t="shared" si="13"/>
        <v>0</v>
      </c>
      <c r="CJ53" s="187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>
      <c r="A54" s="67"/>
      <c r="B54" s="430" t="s">
        <v>113</v>
      </c>
      <c r="C54" s="431"/>
      <c r="D54" s="432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5">
        <f t="shared" si="3"/>
        <v>0</v>
      </c>
      <c r="AH54" s="187">
        <f>F54+J54+N54+R54+V54+Z54+AD54</f>
        <v>0</v>
      </c>
      <c r="AI54" s="192" t="e">
        <f t="shared" si="59"/>
        <v>#DIV/0!</v>
      </c>
      <c r="AJ54" s="189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5">
        <f t="shared" si="8"/>
        <v>20</v>
      </c>
      <c r="BB54" s="187">
        <f>AL54+AP54+AT54+AX54</f>
        <v>0</v>
      </c>
      <c r="BC54" s="187"/>
      <c r="BD54" s="187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5">
        <f t="shared" si="32"/>
        <v>80</v>
      </c>
      <c r="CH54" s="176">
        <f>R54+V54+Z54+AD54+BR54+BV54+F54+J54+N54+BJ54+BB54</f>
        <v>0</v>
      </c>
      <c r="CI54" s="187">
        <f>CH54/CG54*100</f>
        <v>0</v>
      </c>
      <c r="CJ54" s="187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>
      <c r="A55" s="68">
        <v>340</v>
      </c>
      <c r="B55" s="433" t="s">
        <v>58</v>
      </c>
      <c r="C55" s="434"/>
      <c r="D55" s="435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1">
        <f t="shared" si="3"/>
        <v>25470</v>
      </c>
      <c r="AH55" s="194">
        <f>AH56+AH57+AH58+AH59+AH60+AH61+AH62+AH63+AH64+AH65</f>
        <v>0</v>
      </c>
      <c r="AI55" s="186">
        <f t="shared" si="59"/>
        <v>0</v>
      </c>
      <c r="AJ55" s="188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5">
        <f t="shared" si="8"/>
        <v>1450</v>
      </c>
      <c r="BB55" s="194">
        <f>SUM(BB56:BB65)</f>
        <v>0</v>
      </c>
      <c r="BC55" s="186">
        <f>BB55/BA55*100</f>
        <v>0</v>
      </c>
      <c r="BD55" s="186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5">
        <f t="shared" si="32"/>
        <v>27504.3</v>
      </c>
      <c r="CH55" s="194">
        <f>CH56+CH57+CH58+CH59+CH60+CH61+CH62+CH63+CH64+CH65</f>
        <v>0</v>
      </c>
      <c r="CI55" s="186">
        <f t="shared" si="13"/>
        <v>0</v>
      </c>
      <c r="CJ55" s="186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>
      <c r="A56" s="67"/>
      <c r="B56" s="388" t="s">
        <v>114</v>
      </c>
      <c r="C56" s="389"/>
      <c r="D56" s="390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5">
        <f t="shared" si="3"/>
        <v>21700</v>
      </c>
      <c r="AH56" s="187">
        <f t="shared" si="3"/>
        <v>0</v>
      </c>
      <c r="AI56" s="187">
        <f t="shared" si="59"/>
        <v>0</v>
      </c>
      <c r="AJ56" s="189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5">
        <f t="shared" si="8"/>
        <v>825</v>
      </c>
      <c r="BB56" s="187">
        <f t="shared" si="8"/>
        <v>0</v>
      </c>
      <c r="BC56" s="187">
        <f>BB56/BA56*100</f>
        <v>0</v>
      </c>
      <c r="BD56" s="187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5">
        <f t="shared" si="32"/>
        <v>22570</v>
      </c>
      <c r="CH56" s="176">
        <f>R56+V56+Z56+AD56+BR56+BV56+F56+J56+N56+AL56+BZ56+AP56+AT56+AX56+BF56+BJ56</f>
        <v>0</v>
      </c>
      <c r="CI56" s="187">
        <f t="shared" si="13"/>
        <v>0</v>
      </c>
      <c r="CJ56" s="187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>
      <c r="A57" s="67"/>
      <c r="B57" s="388" t="s">
        <v>300</v>
      </c>
      <c r="C57" s="389"/>
      <c r="D57" s="390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5">
        <f t="shared" si="3"/>
        <v>1750</v>
      </c>
      <c r="AH57" s="187">
        <f t="shared" si="3"/>
        <v>0</v>
      </c>
      <c r="AI57" s="187">
        <f t="shared" si="59"/>
        <v>0</v>
      </c>
      <c r="AJ57" s="189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5">
        <f t="shared" si="8"/>
        <v>190</v>
      </c>
      <c r="BB57" s="187">
        <f t="shared" si="8"/>
        <v>0</v>
      </c>
      <c r="BC57" s="187">
        <f>BB57/BA57*100</f>
        <v>0</v>
      </c>
      <c r="BD57" s="187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5">
        <f t="shared" si="32"/>
        <v>2099.3000000000002</v>
      </c>
      <c r="CH57" s="176">
        <f>R57+V57+Z57+AD57+BR57+BV57+F57+J57+N57+AL57+BZ57+AP57+AT57+AX57+BF57+BJ57+BN57</f>
        <v>0</v>
      </c>
      <c r="CI57" s="187">
        <f t="shared" si="13"/>
        <v>0</v>
      </c>
      <c r="CJ57" s="187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>
      <c r="A58" s="67"/>
      <c r="B58" s="388" t="s">
        <v>115</v>
      </c>
      <c r="C58" s="389"/>
      <c r="D58" s="390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5">
        <f t="shared" si="3"/>
        <v>155</v>
      </c>
      <c r="AH58" s="187">
        <f t="shared" si="3"/>
        <v>0</v>
      </c>
      <c r="AI58" s="187">
        <f t="shared" si="59"/>
        <v>0</v>
      </c>
      <c r="AJ58" s="189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5">
        <f t="shared" si="8"/>
        <v>20</v>
      </c>
      <c r="BB58" s="187">
        <f t="shared" si="8"/>
        <v>0</v>
      </c>
      <c r="BC58" s="187"/>
      <c r="BD58" s="187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5">
        <f t="shared" si="32"/>
        <v>190</v>
      </c>
      <c r="CH58" s="176">
        <f>R58+V58+Z58+AD58+BR58+BV58+F58+J58+N58+AL58+BZ58+AP58+AT58+AX58+BF58+BJ58+BN58</f>
        <v>0</v>
      </c>
      <c r="CI58" s="187">
        <f t="shared" si="13"/>
        <v>0</v>
      </c>
      <c r="CJ58" s="187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>
      <c r="A59" s="67"/>
      <c r="B59" s="388" t="s">
        <v>116</v>
      </c>
      <c r="C59" s="389"/>
      <c r="D59" s="390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5">
        <f t="shared" si="3"/>
        <v>1145</v>
      </c>
      <c r="AH59" s="187">
        <f t="shared" si="3"/>
        <v>0</v>
      </c>
      <c r="AI59" s="187">
        <f t="shared" si="59"/>
        <v>0</v>
      </c>
      <c r="AJ59" s="189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5">
        <f t="shared" si="8"/>
        <v>80</v>
      </c>
      <c r="BB59" s="187">
        <f t="shared" si="8"/>
        <v>0</v>
      </c>
      <c r="BC59" s="187">
        <f>BB59/BA59*100</f>
        <v>0</v>
      </c>
      <c r="BD59" s="187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5">
        <f t="shared" si="32"/>
        <v>1275</v>
      </c>
      <c r="CH59" s="176">
        <f>R59+V59+Z59+AD59+BR59+BV59+F59+J59+N59+AL59+BZ59+AP59+AT59+AX59+BF59+BJ59+BN59</f>
        <v>0</v>
      </c>
      <c r="CI59" s="187">
        <f t="shared" si="13"/>
        <v>0</v>
      </c>
      <c r="CJ59" s="187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>
      <c r="A60" s="67"/>
      <c r="B60" s="388" t="s">
        <v>117</v>
      </c>
      <c r="C60" s="389"/>
      <c r="D60" s="390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5">
        <f t="shared" si="3"/>
        <v>720</v>
      </c>
      <c r="AH60" s="187">
        <f t="shared" si="3"/>
        <v>0</v>
      </c>
      <c r="AI60" s="187"/>
      <c r="AJ60" s="189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5">
        <f t="shared" si="8"/>
        <v>320</v>
      </c>
      <c r="BB60" s="187">
        <f t="shared" si="8"/>
        <v>0</v>
      </c>
      <c r="BC60" s="187"/>
      <c r="BD60" s="187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5">
        <f>AG60+BA60+BE60+BI60+BM60+BQ60+BU60+BY60</f>
        <v>1150</v>
      </c>
      <c r="CH60" s="176">
        <f>R60+V60+Z60+AD60+BR60+BV60+F60+J60+N60+AL60+BZ60+AP60+AT60+AX60+BF60+BJ60</f>
        <v>0</v>
      </c>
      <c r="CI60" s="187">
        <f>CH60/CG60*100</f>
        <v>0</v>
      </c>
      <c r="CJ60" s="187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>
      <c r="A61" s="67"/>
      <c r="B61" s="388" t="s">
        <v>418</v>
      </c>
      <c r="C61" s="389"/>
      <c r="D61" s="390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5">
        <f t="shared" si="3"/>
        <v>0</v>
      </c>
      <c r="AH61" s="187">
        <f t="shared" si="3"/>
        <v>0</v>
      </c>
      <c r="AI61" s="187" t="e">
        <f t="shared" si="59"/>
        <v>#DIV/0!</v>
      </c>
      <c r="AJ61" s="189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5">
        <f t="shared" si="8"/>
        <v>15</v>
      </c>
      <c r="BB61" s="187">
        <f t="shared" si="8"/>
        <v>0</v>
      </c>
      <c r="BC61" s="187"/>
      <c r="BD61" s="187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5">
        <f t="shared" si="32"/>
        <v>15</v>
      </c>
      <c r="CH61" s="176">
        <f>R61+V61+Z61+AD61+BR61+BV61+F61+J61+N61+AL61+BZ61+AP61+AT61+AX61+BF61+BJ61</f>
        <v>0</v>
      </c>
      <c r="CI61" s="187">
        <f>CH61/CG61*100</f>
        <v>0</v>
      </c>
      <c r="CJ61" s="187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>
      <c r="A62" s="67"/>
      <c r="B62" s="388" t="s">
        <v>134</v>
      </c>
      <c r="C62" s="389"/>
      <c r="D62" s="390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5">
        <f t="shared" si="3"/>
        <v>0</v>
      </c>
      <c r="AH62" s="187">
        <f t="shared" si="3"/>
        <v>0</v>
      </c>
      <c r="AI62" s="187" t="e">
        <f t="shared" si="59"/>
        <v>#DIV/0!</v>
      </c>
      <c r="AJ62" s="189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5">
        <f t="shared" si="8"/>
        <v>0</v>
      </c>
      <c r="BB62" s="187">
        <f t="shared" si="8"/>
        <v>0</v>
      </c>
      <c r="BC62" s="187"/>
      <c r="BD62" s="187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5">
        <f t="shared" si="32"/>
        <v>0</v>
      </c>
      <c r="CH62" s="176">
        <f>R62+V62+Z62+AD62+BR62+BV62+F62+J62+N62+AL62+BZ62+AP62+AT62+AX62+BF62</f>
        <v>0</v>
      </c>
      <c r="CI62" s="187" t="e">
        <f>CH62/CG62*100</f>
        <v>#DIV/0!</v>
      </c>
      <c r="CJ62" s="187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>
      <c r="A63" s="67"/>
      <c r="B63" s="388" t="s">
        <v>65</v>
      </c>
      <c r="C63" s="389"/>
      <c r="D63" s="390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5">
        <f t="shared" si="3"/>
        <v>0</v>
      </c>
      <c r="AH63" s="187">
        <f t="shared" si="3"/>
        <v>0</v>
      </c>
      <c r="AI63" s="187"/>
      <c r="AJ63" s="189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5">
        <f t="shared" si="8"/>
        <v>0</v>
      </c>
      <c r="BB63" s="187">
        <f t="shared" si="8"/>
        <v>0</v>
      </c>
      <c r="BC63" s="187"/>
      <c r="BD63" s="187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5">
        <f t="shared" si="32"/>
        <v>25</v>
      </c>
      <c r="CH63" s="176">
        <f>R63+V63+Z63+AD63+BR63+BV63+F63+J63+N63+AL63+BZ63+AP63+AT63+AX63+BF63</f>
        <v>0</v>
      </c>
      <c r="CI63" s="187">
        <f t="shared" si="13"/>
        <v>0</v>
      </c>
      <c r="CJ63" s="187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>
      <c r="A64" s="67"/>
      <c r="B64" s="388" t="s">
        <v>119</v>
      </c>
      <c r="C64" s="389"/>
      <c r="D64" s="390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5">
        <f t="shared" si="3"/>
        <v>0</v>
      </c>
      <c r="AH64" s="187">
        <f t="shared" si="3"/>
        <v>0</v>
      </c>
      <c r="AI64" s="187" t="e">
        <f t="shared" si="59"/>
        <v>#DIV/0!</v>
      </c>
      <c r="AJ64" s="189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5">
        <f t="shared" si="8"/>
        <v>0</v>
      </c>
      <c r="BB64" s="187">
        <f t="shared" si="8"/>
        <v>0</v>
      </c>
      <c r="BC64" s="187"/>
      <c r="BD64" s="187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5">
        <f t="shared" si="32"/>
        <v>0</v>
      </c>
      <c r="CH64" s="176">
        <f>R64+V64+Z64+AD64+BR64+BV64+F64+J64+N64+AL64+BZ64+AP64+AT64+AX64+BF64</f>
        <v>0</v>
      </c>
      <c r="CI64" s="187" t="e">
        <f t="shared" si="13"/>
        <v>#DIV/0!</v>
      </c>
      <c r="CJ64" s="187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>
      <c r="A65" s="67"/>
      <c r="B65" s="388" t="s">
        <v>120</v>
      </c>
      <c r="C65" s="389"/>
      <c r="D65" s="390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5">
        <f t="shared" si="3"/>
        <v>0</v>
      </c>
      <c r="AH65" s="187">
        <f t="shared" si="3"/>
        <v>0</v>
      </c>
      <c r="AI65" s="187" t="e">
        <f t="shared" si="59"/>
        <v>#DIV/0!</v>
      </c>
      <c r="AJ65" s="189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5">
        <f t="shared" si="8"/>
        <v>0</v>
      </c>
      <c r="BB65" s="187">
        <f t="shared" si="8"/>
        <v>0</v>
      </c>
      <c r="BC65" s="187"/>
      <c r="BD65" s="187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5">
        <f t="shared" si="32"/>
        <v>180</v>
      </c>
      <c r="CH65" s="176">
        <f>R65+V65+Z65+AD65+BR65+BV65+F65+J65+N65+AL65+BZ65+AP65+AT65+AX65+BF65+BJ65</f>
        <v>0</v>
      </c>
      <c r="CI65" s="187">
        <f t="shared" si="13"/>
        <v>0</v>
      </c>
      <c r="CJ65" s="187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>
      <c r="A66" s="59"/>
      <c r="B66" s="405" t="s">
        <v>121</v>
      </c>
      <c r="C66" s="406"/>
      <c r="D66" s="407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5">
        <f>E66+I66+M66+Q66+U66+Y66+AC66</f>
        <v>28142</v>
      </c>
      <c r="AH66" s="191">
        <f>AH5+AH51</f>
        <v>0</v>
      </c>
      <c r="AI66" s="185">
        <f t="shared" si="59"/>
        <v>0</v>
      </c>
      <c r="AJ66" s="190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5">
        <f>AK66+AO66+AS66+AW66</f>
        <v>1580</v>
      </c>
      <c r="BB66" s="191">
        <f>BB5+BB51</f>
        <v>0</v>
      </c>
      <c r="BC66" s="185">
        <f>BB66/BA66*100</f>
        <v>0</v>
      </c>
      <c r="BD66" s="185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5">
        <f>AG66+BA66+BE66+BI66+BM66+BQ66+BU66+BY66</f>
        <v>31481.8</v>
      </c>
      <c r="CH66" s="191">
        <f>CH5+CH51</f>
        <v>3.6999999999999998E-2</v>
      </c>
      <c r="CI66" s="185">
        <f t="shared" si="13"/>
        <v>1.175282226556296E-4</v>
      </c>
      <c r="CJ66" s="185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>
      <c r="BT71" s="57">
        <f>BQ66+BU66+BY66</f>
        <v>1599.8</v>
      </c>
      <c r="BX71" s="74"/>
      <c r="CG71" s="175">
        <v>23605.599999999999</v>
      </c>
    </row>
    <row r="72" spans="1:179">
      <c r="AF72" s="57">
        <f>AG66+BA66+BE66+BI66+BM66</f>
        <v>29882</v>
      </c>
      <c r="AG72" s="178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>
      <c r="BX73" s="74"/>
    </row>
    <row r="74" spans="1:179">
      <c r="BX74" s="74"/>
    </row>
    <row r="75" spans="1:179">
      <c r="BX75" s="74"/>
    </row>
    <row r="76" spans="1:179">
      <c r="BX76" s="74"/>
    </row>
    <row r="77" spans="1:179">
      <c r="BX77" s="74"/>
    </row>
    <row r="78" spans="1:179">
      <c r="BX78" s="74"/>
    </row>
    <row r="79" spans="1:179">
      <c r="BX79" s="74"/>
    </row>
    <row r="80" spans="1:179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9_</vt:lpstr>
      <vt:lpstr>пр. 9</vt:lpstr>
      <vt:lpstr>6</vt:lpstr>
      <vt:lpstr>9пр</vt:lpstr>
      <vt:lpstr>9</vt:lpstr>
      <vt:lpstr>7</vt:lpstr>
      <vt:lpstr>6 (3)</vt:lpstr>
      <vt:lpstr>'6'!Область_печати</vt:lpstr>
      <vt:lpstr>'6 (3)'!Область_печати</vt:lpstr>
      <vt:lpstr>'7'!Область_печати</vt:lpstr>
      <vt:lpstr>'9'!Область_печати</vt:lpstr>
      <vt:lpstr>'9_'!Область_печати</vt:lpstr>
      <vt:lpstr>'пр.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2022-08-02T08:07:39Z</cp:lastPrinted>
  <dcterms:created xsi:type="dcterms:W3CDTF">1996-10-08T23:32:33Z</dcterms:created>
  <dcterms:modified xsi:type="dcterms:W3CDTF">2022-08-30T02:51:36Z</dcterms:modified>
</cp:coreProperties>
</file>