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/>
  <mc:AlternateContent xmlns:mc="http://schemas.openxmlformats.org/markup-compatibility/2006">
    <mc:Choice Requires="x15">
      <x15ac:absPath xmlns:x15ac="http://schemas.microsoft.com/office/spreadsheetml/2010/11/ac" url="\\Fin1\net\УТОЧНЕНИЕ 2 2024\Уточнение 2\"/>
    </mc:Choice>
  </mc:AlternateContent>
  <xr:revisionPtr revIDLastSave="0" documentId="13_ncr:1_{F3EE8A3C-2932-4AEC-8278-EE57EC83E3C8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уточ" sheetId="1" r:id="rId1"/>
  </sheets>
  <definedNames>
    <definedName name="_xlnm.Print_Area" localSheetId="0">уточ!$A$1:$J$93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86" i="1"/>
  <c r="E86" i="1"/>
  <c r="F49" i="1"/>
  <c r="J93" i="1"/>
  <c r="I93" i="1"/>
  <c r="H93" i="1"/>
  <c r="G93" i="1"/>
  <c r="J92" i="1"/>
  <c r="I92" i="1"/>
  <c r="H92" i="1"/>
  <c r="G92" i="1"/>
  <c r="J90" i="1"/>
  <c r="I90" i="1"/>
  <c r="F90" i="1"/>
  <c r="J89" i="1"/>
  <c r="I89" i="1"/>
  <c r="F89" i="1"/>
  <c r="J88" i="1"/>
  <c r="I88" i="1"/>
  <c r="F88" i="1"/>
  <c r="J87" i="1"/>
  <c r="I87" i="1"/>
  <c r="F87" i="1"/>
  <c r="J86" i="1"/>
  <c r="I86" i="1"/>
  <c r="H86" i="1"/>
  <c r="G86" i="1"/>
  <c r="J85" i="1"/>
  <c r="I85" i="1"/>
  <c r="F85" i="1"/>
  <c r="J84" i="1"/>
  <c r="I84" i="1"/>
  <c r="F84" i="1"/>
  <c r="J83" i="1"/>
  <c r="I83" i="1"/>
  <c r="F83" i="1"/>
  <c r="J82" i="1"/>
  <c r="I82" i="1"/>
  <c r="F82" i="1"/>
  <c r="J81" i="1"/>
  <c r="I81" i="1"/>
  <c r="F81" i="1"/>
  <c r="J80" i="1"/>
  <c r="I80" i="1"/>
  <c r="F80" i="1"/>
  <c r="J79" i="1"/>
  <c r="I79" i="1"/>
  <c r="F79" i="1"/>
  <c r="J78" i="1"/>
  <c r="I78" i="1"/>
  <c r="F78" i="1"/>
  <c r="J77" i="1"/>
  <c r="I77" i="1"/>
  <c r="J76" i="1"/>
  <c r="I76" i="1"/>
  <c r="F76" i="1"/>
  <c r="J75" i="1"/>
  <c r="I75" i="1"/>
  <c r="F75" i="1"/>
  <c r="J74" i="1"/>
  <c r="I74" i="1"/>
  <c r="F74" i="1"/>
  <c r="J73" i="1"/>
  <c r="I73" i="1"/>
  <c r="F73" i="1"/>
  <c r="J72" i="1"/>
  <c r="I72" i="1"/>
  <c r="J71" i="1"/>
  <c r="I71" i="1"/>
  <c r="F71" i="1"/>
  <c r="J70" i="1"/>
  <c r="I70" i="1"/>
  <c r="F70" i="1"/>
  <c r="J69" i="1"/>
  <c r="I69" i="1"/>
  <c r="F69" i="1"/>
  <c r="J68" i="1"/>
  <c r="I68" i="1"/>
  <c r="F68" i="1"/>
  <c r="J67" i="1"/>
  <c r="I67" i="1"/>
  <c r="F67" i="1"/>
  <c r="J66" i="1"/>
  <c r="I66" i="1"/>
  <c r="F66" i="1"/>
  <c r="J65" i="1"/>
  <c r="I65" i="1"/>
  <c r="F65" i="1"/>
  <c r="J64" i="1"/>
  <c r="I64" i="1"/>
  <c r="F64" i="1"/>
  <c r="J63" i="1"/>
  <c r="I63" i="1"/>
  <c r="F63" i="1"/>
  <c r="J62" i="1"/>
  <c r="I62" i="1"/>
  <c r="F62" i="1"/>
  <c r="J61" i="1"/>
  <c r="I61" i="1"/>
  <c r="F61" i="1"/>
  <c r="J60" i="1"/>
  <c r="I60" i="1"/>
  <c r="F60" i="1"/>
  <c r="J59" i="1"/>
  <c r="I59" i="1"/>
  <c r="H59" i="1"/>
  <c r="G59" i="1"/>
  <c r="E59" i="1"/>
  <c r="J58" i="1"/>
  <c r="I58" i="1"/>
  <c r="F58" i="1"/>
  <c r="J57" i="1"/>
  <c r="I57" i="1"/>
  <c r="F57" i="1"/>
  <c r="J56" i="1"/>
  <c r="I56" i="1"/>
  <c r="F56" i="1"/>
  <c r="J55" i="1"/>
  <c r="I55" i="1"/>
  <c r="F55" i="1"/>
  <c r="J54" i="1"/>
  <c r="I54" i="1"/>
  <c r="F54" i="1"/>
  <c r="J53" i="1"/>
  <c r="I53" i="1"/>
  <c r="F53" i="1"/>
  <c r="J52" i="1"/>
  <c r="I52" i="1"/>
  <c r="F52" i="1"/>
  <c r="J51" i="1"/>
  <c r="I51" i="1"/>
  <c r="F51" i="1"/>
  <c r="J50" i="1"/>
  <c r="I50" i="1"/>
  <c r="J49" i="1"/>
  <c r="I49" i="1"/>
  <c r="J48" i="1"/>
  <c r="I48" i="1"/>
  <c r="F48" i="1"/>
  <c r="J47" i="1"/>
  <c r="I47" i="1"/>
  <c r="H47" i="1"/>
  <c r="G47" i="1"/>
  <c r="E47" i="1"/>
  <c r="J46" i="1"/>
  <c r="I46" i="1"/>
  <c r="F46" i="1"/>
  <c r="J45" i="1"/>
  <c r="I45" i="1"/>
  <c r="F45" i="1"/>
  <c r="J44" i="1"/>
  <c r="I44" i="1"/>
  <c r="F44" i="1"/>
  <c r="J43" i="1"/>
  <c r="I43" i="1"/>
  <c r="H43" i="1"/>
  <c r="G43" i="1"/>
  <c r="E43" i="1"/>
  <c r="J42" i="1"/>
  <c r="I42" i="1"/>
  <c r="H42" i="1"/>
  <c r="G42" i="1"/>
  <c r="J41" i="1"/>
  <c r="G41" i="1"/>
  <c r="F41" i="1"/>
  <c r="J40" i="1"/>
  <c r="I40" i="1"/>
  <c r="F40" i="1"/>
  <c r="J39" i="1"/>
  <c r="I39" i="1"/>
  <c r="F39" i="1"/>
  <c r="J38" i="1"/>
  <c r="I38" i="1"/>
  <c r="F38" i="1"/>
  <c r="J37" i="1"/>
  <c r="I37" i="1"/>
  <c r="G37" i="1"/>
  <c r="F37" i="1"/>
  <c r="J36" i="1"/>
  <c r="I36" i="1"/>
  <c r="H36" i="1"/>
  <c r="G36" i="1"/>
  <c r="E36" i="1"/>
  <c r="E28" i="1" s="1"/>
  <c r="F28" i="1" s="1"/>
  <c r="J35" i="1"/>
  <c r="I35" i="1"/>
  <c r="F35" i="1"/>
  <c r="J34" i="1"/>
  <c r="I34" i="1"/>
  <c r="H34" i="1"/>
  <c r="G34" i="1"/>
  <c r="F34" i="1"/>
  <c r="E34" i="1"/>
  <c r="J33" i="1"/>
  <c r="I33" i="1"/>
  <c r="F33" i="1"/>
  <c r="J32" i="1"/>
  <c r="I32" i="1"/>
  <c r="H32" i="1"/>
  <c r="G32" i="1"/>
  <c r="E32" i="1"/>
  <c r="F32" i="1" s="1"/>
  <c r="J31" i="1"/>
  <c r="I31" i="1"/>
  <c r="F31" i="1"/>
  <c r="J30" i="1"/>
  <c r="I30" i="1"/>
  <c r="F30" i="1"/>
  <c r="J29" i="1"/>
  <c r="I29" i="1"/>
  <c r="H29" i="1"/>
  <c r="G29" i="1"/>
  <c r="E29" i="1"/>
  <c r="F29" i="1" s="1"/>
  <c r="J28" i="1"/>
  <c r="I28" i="1"/>
  <c r="H28" i="1"/>
  <c r="G28" i="1"/>
  <c r="J27" i="1"/>
  <c r="I27" i="1"/>
  <c r="F27" i="1"/>
  <c r="J26" i="1"/>
  <c r="I26" i="1"/>
  <c r="H26" i="1"/>
  <c r="G26" i="1"/>
  <c r="F26" i="1"/>
  <c r="E26" i="1"/>
  <c r="J25" i="1"/>
  <c r="I25" i="1"/>
  <c r="F25" i="1"/>
  <c r="J24" i="1"/>
  <c r="I24" i="1"/>
  <c r="F24" i="1"/>
  <c r="J23" i="1"/>
  <c r="I23" i="1"/>
  <c r="H23" i="1"/>
  <c r="G23" i="1"/>
  <c r="F23" i="1"/>
  <c r="E23" i="1"/>
  <c r="J22" i="1"/>
  <c r="I22" i="1"/>
  <c r="F22" i="1"/>
  <c r="J21" i="1"/>
  <c r="I21" i="1"/>
  <c r="H21" i="1"/>
  <c r="G21" i="1"/>
  <c r="F21" i="1"/>
  <c r="E21" i="1"/>
  <c r="J20" i="1"/>
  <c r="I20" i="1"/>
  <c r="F20" i="1"/>
  <c r="J19" i="1"/>
  <c r="I19" i="1"/>
  <c r="F19" i="1"/>
  <c r="J18" i="1"/>
  <c r="I18" i="1"/>
  <c r="F18" i="1"/>
  <c r="J17" i="1"/>
  <c r="I17" i="1"/>
  <c r="F17" i="1"/>
  <c r="J16" i="1"/>
  <c r="I16" i="1"/>
  <c r="H16" i="1"/>
  <c r="G16" i="1"/>
  <c r="E16" i="1"/>
  <c r="J15" i="1"/>
  <c r="I15" i="1"/>
  <c r="F15" i="1"/>
  <c r="J14" i="1"/>
  <c r="I14" i="1"/>
  <c r="F14" i="1"/>
  <c r="J13" i="1"/>
  <c r="I13" i="1"/>
  <c r="H13" i="1"/>
  <c r="G13" i="1"/>
  <c r="F13" i="1"/>
  <c r="E13" i="1"/>
  <c r="J12" i="1"/>
  <c r="I12" i="1"/>
  <c r="H12" i="1"/>
  <c r="G12" i="1"/>
  <c r="F12" i="1"/>
  <c r="E12" i="1"/>
  <c r="J11" i="1"/>
  <c r="I11" i="1"/>
  <c r="H11" i="1"/>
  <c r="G11" i="1"/>
  <c r="F59" i="1" l="1"/>
  <c r="F47" i="1"/>
  <c r="E92" i="1"/>
  <c r="F92" i="1" s="1"/>
  <c r="F36" i="1"/>
  <c r="E11" i="1"/>
  <c r="E42" i="1"/>
  <c r="F11" i="1"/>
  <c r="F16" i="1"/>
  <c r="F42" i="1" l="1"/>
  <c r="E93" i="1"/>
  <c r="F93" i="1" s="1"/>
</calcChain>
</file>

<file path=xl/sharedStrings.xml><?xml version="1.0" encoding="utf-8"?>
<sst xmlns="http://schemas.openxmlformats.org/spreadsheetml/2006/main" count="223" uniqueCount="182">
  <si>
    <t>Приложение №2</t>
  </si>
  <si>
    <t>к Решению Хурала представителей</t>
  </si>
  <si>
    <t xml:space="preserve">от  "28" декабря 2023  №52 "О внесении </t>
  </si>
  <si>
    <t xml:space="preserve"> изменений в бюджет городского округа</t>
  </si>
  <si>
    <t xml:space="preserve">город Ак-Довурак на 2022 год </t>
  </si>
  <si>
    <t>и на плановый период 2023-2024 годов "</t>
  </si>
  <si>
    <t>Поступления доходов в бюджет городского округа город Ак-Довурак</t>
  </si>
  <si>
    <t>Республики Тыва на 2024 год</t>
  </si>
  <si>
    <t>(тыс.руб.)</t>
  </si>
  <si>
    <t>КБК</t>
  </si>
  <si>
    <t>Наименование</t>
  </si>
  <si>
    <t>КОСгу</t>
  </si>
  <si>
    <t>тип средств</t>
  </si>
  <si>
    <t>Изменение (+,-)</t>
  </si>
  <si>
    <t xml:space="preserve">План с учетом уточнения </t>
  </si>
  <si>
    <t>Факт на 01.01.2025 год</t>
  </si>
  <si>
    <t>% вып плана от годового плана</t>
  </si>
  <si>
    <t>Откл.</t>
  </si>
  <si>
    <t>НАЛОГОВЫЕ ДОХОДЫ</t>
  </si>
  <si>
    <t>000 1 01 00000 00 0000 000</t>
  </si>
  <si>
    <t>НАЛОГИ НА ПРИБЫЛЬ,ДОХОДЫ</t>
  </si>
  <si>
    <t>000 1 01 02000 01 0000 110</t>
  </si>
  <si>
    <t>Налог на доходы с физических лиц</t>
  </si>
  <si>
    <t>Налог на доходы физических лиц</t>
  </si>
  <si>
    <t>10.20.01</t>
  </si>
  <si>
    <t>000 1 03 00000 00 0000 000</t>
  </si>
  <si>
    <t xml:space="preserve">Доходы от уплаты акцизов </t>
  </si>
  <si>
    <t>10.20.02</t>
  </si>
  <si>
    <t>000 1 05 00000 00 0000 000</t>
  </si>
  <si>
    <t>НАЛОГИ НА СОВОКУПНЫЙ ДОХОД</t>
  </si>
  <si>
    <t>000 1 05 01000 01 0000 110</t>
  </si>
  <si>
    <t>Упрощенная система налогообложения</t>
  </si>
  <si>
    <t>000 1 05 02000 01 0000 110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</si>
  <si>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</si>
  <si>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</si>
  <si>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</si>
  <si>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000 1 05 04010 02 0000 110</t>
  </si>
  <si>
    <t>Налог, взимаемый в связи с применением патентной системы</t>
  </si>
  <si>
    <t>000 1 06 00000 00 0000 000</t>
  </si>
  <si>
    <t>НАЛОГИ НА ИМУЩЕСТВО</t>
  </si>
  <si>
    <t>000 1 06 01020 04 0000 110</t>
  </si>
  <si>
    <t>Налог на имущество физических лиц</t>
  </si>
  <si>
    <t>000 1 06 06000 04 0000 110</t>
  </si>
  <si>
    <t>Земельный налог:</t>
  </si>
  <si>
    <t>000 1 06 06042 04 0000 110</t>
  </si>
  <si>
    <t>Земельный налог физических лиц</t>
  </si>
  <si>
    <t>000 1 06 06032 04 0000 110</t>
  </si>
  <si>
    <t>Земельный налог с организаций</t>
  </si>
  <si>
    <t>000 1 08 00000 00 0000 000</t>
  </si>
  <si>
    <t>ГОСУДАРСТВЕННАЯ ПОШЛИНА</t>
  </si>
  <si>
    <t>000 1 08 03020 01 0000 110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</si>
  <si>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</si>
  <si>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</si>
  <si>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000 1 11 00000 00 0000 000</t>
  </si>
  <si>
    <t>ДОХОДЫ ОТ ИСПОЛЬЗОВАНИЯ ИМУЩЕСТВА, НАХОД-СЯ В ГОСУДАРСТВЕННОЙ И МУНИЦИПАЛЬНОЙ СОБСТВЕННОСТИ</t>
  </si>
  <si>
    <t>000 1 11 05024 04 0000 120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</si>
  <si>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</si>
  <si>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000 1 11 09044 04 0000 120</t>
  </si>
  <si>
    <t>Прочие поступления от использования имущества,нах-ся в собственности горокругов</t>
  </si>
  <si>
    <t>0001 12 00000 00 0000 000</t>
  </si>
  <si>
    <t>ПЛАТЕЖИ ПРИ ПОЛЬЗОВАНИИ ПРИРОДНЫМИ РЕСУРСАМИ</t>
  </si>
  <si>
    <t>000 1 12 01000  01 0000 120</t>
  </si>
  <si>
    <t>Плата за негативное воздействие на окружающую среду</t>
  </si>
  <si>
    <t>000 1 13 00000  00 0000 130</t>
  </si>
  <si>
    <t xml:space="preserve">Доходы от оказания платных услуг и компенсации затрат государства </t>
  </si>
  <si>
    <t>000 1 13 03040  04 0000 130</t>
  </si>
  <si>
    <t>Прочие доходы от оказания платных услуг полчателями средсвт бюджетов городских округов и компенсации затрат бюджетов горокругов</t>
  </si>
  <si>
    <r>
      <rPr>
        <sz val="10"/>
        <rFont val="Times New Roman"/>
        <charset val="204"/>
      </rPr>
      <t>11301</t>
    </r>
    <r>
      <rPr>
        <b/>
        <sz val="10"/>
        <rFont val="Times New Roman"/>
        <charset val="204"/>
      </rPr>
      <t xml:space="preserve">  131  </t>
    </r>
    <r>
      <rPr>
        <sz val="10"/>
        <rFont val="Times New Roman"/>
        <charset val="204"/>
      </rPr>
      <t xml:space="preserve">11302 </t>
    </r>
    <r>
      <rPr>
        <b/>
        <sz val="10"/>
        <rFont val="Times New Roman"/>
        <charset val="204"/>
      </rPr>
      <t xml:space="preserve"> 134</t>
    </r>
  </si>
  <si>
    <t>000 1 14 00000  00 0000 430</t>
  </si>
  <si>
    <t>ДОХОДЫ ОТ ПРОДАЖИ МАТЕРИАЛЬНЫХ И НЕМАТЕРИАЛЬНЫХ АКТИВОВ</t>
  </si>
  <si>
    <t>000 1 14 02033  04 0000 410</t>
  </si>
  <si>
    <t xml:space="preserve">Доходы от реализации иного имущества </t>
  </si>
  <si>
    <t>000 1 14 06024  04 0000 430</t>
  </si>
  <si>
    <t>Доходы от продажи земельных участков</t>
  </si>
  <si>
    <r>
      <rPr>
        <sz val="10"/>
        <rFont val="Times New Roman"/>
        <charset val="204"/>
      </rPr>
      <t xml:space="preserve">11402 </t>
    </r>
    <r>
      <rPr>
        <b/>
        <sz val="10"/>
        <rFont val="Times New Roman"/>
        <charset val="204"/>
      </rPr>
      <t xml:space="preserve">  410 </t>
    </r>
    <r>
      <rPr>
        <sz val="10"/>
        <rFont val="Times New Roman"/>
        <charset val="204"/>
      </rPr>
      <t xml:space="preserve"> 11406</t>
    </r>
    <r>
      <rPr>
        <b/>
        <sz val="10"/>
        <rFont val="Times New Roman"/>
        <charset val="204"/>
      </rPr>
      <t xml:space="preserve">   430</t>
    </r>
  </si>
  <si>
    <t>000 1 16 00000 00 0000 000</t>
  </si>
  <si>
    <t>ШТРАФЫ,САНКЦИИ, ВОЗМЕЩЕНИЕ УЩЕРБА</t>
  </si>
  <si>
    <r>
      <rPr>
        <sz val="10"/>
        <rFont val="Times New Roman"/>
        <charset val="204"/>
      </rPr>
      <t xml:space="preserve">116070  </t>
    </r>
    <r>
      <rPr>
        <b/>
        <sz val="10"/>
        <rFont val="Times New Roman"/>
        <charset val="204"/>
      </rPr>
      <t xml:space="preserve">         141       </t>
    </r>
    <r>
      <rPr>
        <sz val="10"/>
        <rFont val="Times New Roman"/>
        <charset val="204"/>
      </rPr>
      <t>1161010004</t>
    </r>
    <r>
      <rPr>
        <b/>
        <sz val="10"/>
        <rFont val="Times New Roman"/>
        <charset val="204"/>
      </rPr>
      <t xml:space="preserve">  144 возм    штрафы          145</t>
    </r>
  </si>
  <si>
    <t>000 1 17 05040 00 0000 000</t>
  </si>
  <si>
    <t>Прочие неналоговые доходы</t>
  </si>
  <si>
    <t>000 1 17 01040 00 0000 000</t>
  </si>
  <si>
    <t>Невыясненные поступления</t>
  </si>
  <si>
    <t>000 1 00 00000 00 0000 000</t>
  </si>
  <si>
    <t>ИТОГО СОБСТВЕННЫЕ ДОХОДЫ:</t>
  </si>
  <si>
    <t>000 2 02 01000 00 0000 150</t>
  </si>
  <si>
    <t>Дотации бюджетам субъектов Российской Федерации и муниципальных образований</t>
  </si>
  <si>
    <t>000 2 02 15001 04 0000 150</t>
  </si>
  <si>
    <t>Дотации бюджетам городских округов на выравнивание бюджетной обеспеченности</t>
  </si>
  <si>
    <t>10.20.05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</si>
  <si>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</si>
  <si>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</si>
  <si>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10.20.07</t>
  </si>
  <si>
    <t>000 2 02 20000 00 0000 150</t>
  </si>
  <si>
    <t>Субсидии бюджетам субъектов Российской Федерации и муниципальных образований (межбюджетные субсидии)</t>
  </si>
  <si>
    <t>000 2 02 20041 04 0000 150</t>
  </si>
  <si>
    <t>Субсидии БГО на капремонт и ремонт автодорог общ.поль ДФ</t>
  </si>
  <si>
    <t>000 2 02 25098 04 0000 150</t>
  </si>
  <si>
    <t>Субсидии местным бюджетам на обеспечение мероприятий по модернизации систем коммунальной инфраструктуры</t>
  </si>
  <si>
    <t>000 2 02 20303 04 0000 150</t>
  </si>
  <si>
    <t>000 2 02 25179 04 0000 150</t>
  </si>
  <si>
    <t>Субсидии местным бюджетамна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обеобразовательных организациях</t>
  </si>
  <si>
    <t>000 2 02 25304 04 0000 150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</si>
  <si>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</si>
  <si>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000 2 02 25424 04 0000 150</t>
  </si>
  <si>
    <t>Субсидии на создание комфортной городской среды в малых городах и исторических поселениях - победителей Всероссийского конкурса лучших проектов создания комфортной городской среды</t>
  </si>
  <si>
    <t>000 2 02 25497 04 0000 150</t>
  </si>
  <si>
    <t>Субсидии на реализацию мероприятий по обеспечению жильем молодых семей</t>
  </si>
  <si>
    <t>000 2 02 25555 04 0000 150</t>
  </si>
  <si>
    <t>Субсидии на реализацию программ формирования современной городской среды</t>
  </si>
  <si>
    <t>000 2 02 29999 04 0000 150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</si>
  <si>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</t>
  </si>
  <si>
    <t>Субсидии местным бюджетам на софинансирование расходов по содержанию имущества образовательных учреждений</t>
  </si>
  <si>
    <t xml:space="preserve">Субсидии местным бюджетам на оплату услуг доступа к сети "Интернет" социально значимых объектов </t>
  </si>
  <si>
    <t>000 2 02 03000 00 0000 150</t>
  </si>
  <si>
    <t xml:space="preserve">Субвенции бюджетам субъектов Российской Федерации и муниципальных образований </t>
  </si>
  <si>
    <t>000 2 02 30013 04 0000 150</t>
  </si>
  <si>
    <t xml:space="preserve">Субвенции на реализацию Закона Республики Тыва «О мерах социальной поддержки реабилитированных лиц и лиц, признанных пострадавшими от политических репрессий» </t>
  </si>
  <si>
    <t>000 2 02 30022 04 0000 150</t>
  </si>
  <si>
    <t>Субвенции на предоставление гражданам субсидий на оплату жилого помещения и коммунальных услуг</t>
  </si>
  <si>
    <t>000 2 02 30024 04 0000 150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</si>
  <si>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</t>
  </si>
  <si>
    <t>Субвенции на реализацию дошкольных образовательных учреждений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</si>
  <si>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</si>
  <si>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полномочий по назначению и выплате ежемесячного пособия на ребенка </t>
  </si>
  <si>
    <t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</t>
  </si>
  <si>
    <t xml:space="preserve">Субвенция на обеспечение выполенения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коммунальных услуг </t>
  </si>
  <si>
    <t>30.20.07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</si>
  <si>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</si>
  <si>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</si>
  <si>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 xml:space="preserve">Субвенции на реализацию Закона Республики Тыва «О погребении и похоронном деле в Республике Тыва» </t>
  </si>
  <si>
    <t xml:space="preserve">Субвенции на обеспечение равной доступности услуг общественного транспорта  для отдельных категорий граждан 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</si>
  <si>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</si>
  <si>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Субвенции на организацию отдыха и оздоровления детей </t>
  </si>
  <si>
    <t xml:space="preserve"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 </t>
  </si>
  <si>
    <t>ДОУ</t>
  </si>
  <si>
    <t>УО</t>
  </si>
  <si>
    <t>Субвенции на содержание специалистов осуществляющих переданные полномочия Республики Тыва по опеке и попечительству</t>
  </si>
  <si>
    <t>000 2 02 30027 04 0000 150</t>
  </si>
  <si>
    <t>Субвенции на выплаты средств на содержание детей в семях опекунов(попечителей), в приемных семьях и вознаграждение причитающегося приемным родителям</t>
  </si>
  <si>
    <t>000 2 02 35084 04 0000150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</si>
  <si>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</si>
  <si>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000 2 02 35118 04 0000 150</t>
  </si>
  <si>
    <t>Субвенции на осуществление полномочий по первичному воинскому учету на территориях, где отсутствуют военные комиссариаты</t>
  </si>
  <si>
    <t>000 2 02 35120 04 0000 150</t>
  </si>
  <si>
    <t xml:space="preserve">Субвенции на составление (изменение) списков кандидатов в присяжные заседатели федеральных судов общей юрисдикции в Республике Тыва </t>
  </si>
  <si>
    <t>000 2 02 35250 04 0000 150</t>
  </si>
  <si>
    <t xml:space="preserve">Субвенции на оплату жилищно-коммунальных услуг отдельным категориям граждан </t>
  </si>
  <si>
    <t>1 2 02 35250 04 0000 150</t>
  </si>
  <si>
    <t>000 202 35462 04 0000 150</t>
  </si>
  <si>
    <t xml:space="preserve">Субвенции бюджетам муниципальных районов (городских округов) на компенсацию отдельным категориям граждан оплаты взноса на капитальный ремонт общего имущества в многоквартирном доме </t>
  </si>
  <si>
    <t>Иные межбюджетные трансферты</t>
  </si>
  <si>
    <t>000 2 02 45303 04 0000150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</si>
  <si>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</si>
  <si>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000 2 02 49999 04 0000 150</t>
  </si>
  <si>
    <t>Субсидии по предоставлению бесплатного питания отдельным категориям учащихся государственных ОО РТ и МОО</t>
  </si>
  <si>
    <t>Иные межбюджетные трансферты на 2022 год из республиканского бюджета Республики Тыва бюджетам муниципальных образований Республики Тыва на поощрение муниципальных управленческих команд за содействие достижению показателей деятельности органов исполнительн</t>
  </si>
  <si>
    <t>000 2 02 45050 04 0000 150</t>
  </si>
  <si>
    <t xml:space="preserve"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</si>
  <si>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</si>
  <si>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</si>
  <si>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000 2 00 00000 00 0000 000</t>
  </si>
  <si>
    <t>БЕЗВОЗМЕЗДНЫЕ  ПОСТУПЛЕНИЯ :</t>
  </si>
  <si>
    <t>ВСЕГО ДОХОДЫ:</t>
  </si>
  <si>
    <t>уведомление уточнение 09.01.2024 общая сумма</t>
  </si>
  <si>
    <t>уведомление уточнение 31.01.2024</t>
  </si>
  <si>
    <t>уведомление уточнение 26.02.2024</t>
  </si>
  <si>
    <t>уведомление уточнение 31.05.2024</t>
  </si>
  <si>
    <t>уведомление уточнение 05.06.2024</t>
  </si>
  <si>
    <t>уведомление уточнение 30.07.2024</t>
  </si>
  <si>
    <t>уведомление уточнение 01.08.2024</t>
  </si>
  <si>
    <t>уведомление уточнение 06.08.2024</t>
  </si>
  <si>
    <t>уведомление уточнение 09.08.2024</t>
  </si>
  <si>
    <t>уведомление уточнение 28.08.2024</t>
  </si>
  <si>
    <t>уведомление уточнение 05.09.2024</t>
  </si>
  <si>
    <t>уведомление уточнение 01.10.2024</t>
  </si>
  <si>
    <t>уведомление уточнение 10.10.2024</t>
  </si>
  <si>
    <t>уведомление уточнение 21.10.2024</t>
  </si>
  <si>
    <t>уведомление уточнение 28.10.2024</t>
  </si>
  <si>
    <t>уведомление уточнение 04.12.2024</t>
  </si>
  <si>
    <t>уведомление уточнение 09.12.2024</t>
  </si>
  <si>
    <t>уведомление уточнение 24.12.2024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</si>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</sst>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\ ##0.00_);_(* \(#\ ##0.00\);_(* &quot;-&quot;??_);_(@_)"/>
    <numFmt numFmtId="165" formatCode="0.00000"/>
    <numFmt numFmtId="166" formatCode="0.0"/>
    <numFmt numFmtId="167" formatCode="0.0000000"/>
    <numFmt numFmtId="168" formatCode="0.0000"/>
    <numFmt numFmtId="169" formatCode="#\ ##0"/>
    <numFmt numFmtId="170" formatCode="0.000000"/>
    <numFmt numFmtId="171" formatCode="0.000"/>
  </numFmts>
  <fonts count="12">
    <font>
      <sz val="10"/>
      <name val="Arial"/>
      <charset val="134"/>
    </font>
    <font>
      <b/>
      <sz val="10"/>
      <name val="Times New Roman"/>
      <charset val="204"/>
    </font>
    <font>
      <b/>
      <sz val="10"/>
      <color indexed="8"/>
      <name val="Times New Roman"/>
      <charset val="204"/>
    </font>
    <font>
      <sz val="10"/>
      <name val="Times New Roman"/>
      <charset val="204"/>
    </font>
    <font>
      <sz val="9"/>
      <name val="Times New Roman"/>
      <charset val="204"/>
    </font>
    <font>
      <b/>
      <sz val="11"/>
      <name val="Times New Roman"/>
      <charset val="204"/>
    </font>
    <font>
      <sz val="10"/>
      <color indexed="8"/>
      <name val="Times New Roman"/>
      <charset val="204"/>
    </font>
    <font>
      <sz val="8"/>
      <name val="Times New Roman"/>
      <charset val="204"/>
    </font>
    <font>
      <b/>
      <sz val="9"/>
      <name val="Times New Roman"/>
      <charset val="204"/>
    </font>
    <font>
      <b/>
      <i/>
      <sz val="10"/>
      <name val="Times New Roman"/>
      <charset val="204"/>
    </font>
    <font>
      <i/>
      <sz val="10"/>
      <name val="Times New Roman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1" fillId="0" borderId="0"/>
  </cellStyleXfs>
  <cellXfs count="133">
    <xf numFmtId="0" fontId="0" fillId="0" borderId="0" xfId="0"/>
    <xf numFmtId="0" fontId="1" fillId="0" borderId="0" xfId="2" applyFont="1"/>
    <xf numFmtId="0" fontId="2" fillId="0" borderId="0" xfId="2" applyFont="1"/>
    <xf numFmtId="0" fontId="1" fillId="2" borderId="0" xfId="2" applyFont="1" applyFill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/>
    </xf>
    <xf numFmtId="0" fontId="1" fillId="0" borderId="0" xfId="2" applyFont="1" applyAlignment="1">
      <alignment horizontal="left"/>
    </xf>
    <xf numFmtId="1" fontId="3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0" xfId="2" applyFont="1"/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165" fontId="2" fillId="0" borderId="0" xfId="0" applyNumberFormat="1" applyFont="1"/>
    <xf numFmtId="0" fontId="3" fillId="0" borderId="0" xfId="0" applyFont="1" applyAlignment="1">
      <alignment horizontal="left" vertical="top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/>
    </xf>
    <xf numFmtId="0" fontId="1" fillId="3" borderId="2" xfId="2" applyFont="1" applyFill="1" applyBorder="1" applyAlignment="1">
      <alignment horizontal="center" vertical="center"/>
    </xf>
    <xf numFmtId="1" fontId="3" fillId="3" borderId="2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left" vertical="top" wrapText="1"/>
    </xf>
    <xf numFmtId="0" fontId="1" fillId="3" borderId="2" xfId="2" applyFont="1" applyFill="1" applyBorder="1" applyAlignment="1">
      <alignment horizontal="left" vertical="center" wrapText="1"/>
    </xf>
    <xf numFmtId="1" fontId="3" fillId="3" borderId="2" xfId="2" applyNumberFormat="1" applyFont="1" applyFill="1" applyBorder="1" applyAlignment="1">
      <alignment horizontal="center" vertical="center" wrapText="1"/>
    </xf>
    <xf numFmtId="166" fontId="1" fillId="3" borderId="2" xfId="2" applyNumberFormat="1" applyFont="1" applyFill="1" applyBorder="1" applyAlignment="1">
      <alignment horizontal="center" vertical="center" wrapText="1"/>
    </xf>
    <xf numFmtId="166" fontId="3" fillId="3" borderId="2" xfId="2" applyNumberFormat="1" applyFont="1" applyFill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left" vertical="top" wrapText="1"/>
    </xf>
    <xf numFmtId="0" fontId="1" fillId="0" borderId="2" xfId="2" applyFont="1" applyBorder="1" applyAlignment="1">
      <alignment horizontal="left" vertical="center" wrapText="1"/>
    </xf>
    <xf numFmtId="1" fontId="3" fillId="0" borderId="2" xfId="2" applyNumberFormat="1" applyFont="1" applyBorder="1" applyAlignment="1">
      <alignment horizontal="center" vertical="center" wrapText="1"/>
    </xf>
    <xf numFmtId="166" fontId="1" fillId="0" borderId="2" xfId="2" applyNumberFormat="1" applyFont="1" applyBorder="1" applyAlignment="1">
      <alignment horizontal="center" vertical="center" wrapText="1"/>
    </xf>
    <xf numFmtId="166" fontId="3" fillId="0" borderId="2" xfId="2" applyNumberFormat="1" applyFont="1" applyBorder="1" applyAlignment="1">
      <alignment horizontal="center" vertical="center" wrapText="1"/>
    </xf>
    <xf numFmtId="167" fontId="1" fillId="0" borderId="2" xfId="2" applyNumberFormat="1" applyFont="1" applyBorder="1" applyAlignment="1">
      <alignment horizontal="center" vertical="center" wrapText="1"/>
    </xf>
    <xf numFmtId="165" fontId="1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top" wrapText="1"/>
    </xf>
    <xf numFmtId="165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top"/>
    </xf>
    <xf numFmtId="166" fontId="3" fillId="0" borderId="2" xfId="2" applyNumberFormat="1" applyFont="1" applyBorder="1" applyAlignment="1">
      <alignment horizontal="center"/>
    </xf>
    <xf numFmtId="165" fontId="3" fillId="0" borderId="2" xfId="2" applyNumberFormat="1" applyFont="1" applyBorder="1" applyAlignment="1">
      <alignment horizontal="center"/>
    </xf>
    <xf numFmtId="165" fontId="1" fillId="3" borderId="2" xfId="2" applyNumberFormat="1" applyFont="1" applyFill="1" applyBorder="1" applyAlignment="1">
      <alignment horizontal="center" vertical="center" wrapText="1"/>
    </xf>
    <xf numFmtId="169" fontId="1" fillId="0" borderId="2" xfId="2" applyNumberFormat="1" applyFont="1" applyBorder="1" applyAlignment="1">
      <alignment horizontal="left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left" vertical="top" wrapText="1"/>
    </xf>
    <xf numFmtId="0" fontId="1" fillId="2" borderId="2" xfId="2" applyFont="1" applyFill="1" applyBorder="1" applyAlignment="1">
      <alignment horizontal="left" vertical="center" wrapText="1"/>
    </xf>
    <xf numFmtId="1" fontId="3" fillId="2" borderId="2" xfId="2" applyNumberFormat="1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center" vertical="center" wrapText="1"/>
    </xf>
    <xf numFmtId="166" fontId="3" fillId="4" borderId="2" xfId="2" applyNumberFormat="1" applyFont="1" applyFill="1" applyBorder="1" applyAlignment="1">
      <alignment horizontal="center" vertical="center"/>
    </xf>
    <xf numFmtId="0" fontId="1" fillId="0" borderId="3" xfId="2" applyFont="1" applyBorder="1" applyAlignment="1">
      <alignment horizontal="left" vertical="center" wrapText="1"/>
    </xf>
    <xf numFmtId="1" fontId="3" fillId="0" borderId="3" xfId="2" applyNumberFormat="1" applyFont="1" applyBorder="1" applyAlignment="1">
      <alignment horizontal="center" vertical="center" wrapText="1"/>
    </xf>
    <xf numFmtId="166" fontId="3" fillId="4" borderId="3" xfId="2" applyNumberFormat="1" applyFont="1" applyFill="1" applyBorder="1" applyAlignment="1">
      <alignment horizontal="center" vertical="center"/>
    </xf>
    <xf numFmtId="166" fontId="3" fillId="0" borderId="3" xfId="2" applyNumberFormat="1" applyFont="1" applyBorder="1" applyAlignment="1">
      <alignment horizontal="center" vertical="center" wrapText="1"/>
    </xf>
    <xf numFmtId="0" fontId="1" fillId="2" borderId="3" xfId="2" applyFont="1" applyFill="1" applyBorder="1" applyAlignment="1">
      <alignment horizontal="left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66" fontId="1" fillId="2" borderId="3" xfId="2" applyNumberFormat="1" applyFont="1" applyFill="1" applyBorder="1" applyAlignment="1">
      <alignment horizontal="center" vertical="center"/>
    </xf>
    <xf numFmtId="166" fontId="3" fillId="2" borderId="3" xfId="2" applyNumberFormat="1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left" vertical="top" wrapText="1"/>
    </xf>
    <xf numFmtId="0" fontId="1" fillId="4" borderId="2" xfId="2" applyFont="1" applyFill="1" applyBorder="1" applyAlignment="1">
      <alignment horizontal="left" wrapText="1"/>
    </xf>
    <xf numFmtId="166" fontId="3" fillId="0" borderId="3" xfId="2" applyNumberFormat="1" applyFont="1" applyBorder="1" applyAlignment="1">
      <alignment horizontal="center" vertical="center"/>
    </xf>
    <xf numFmtId="0" fontId="3" fillId="4" borderId="4" xfId="2" applyFont="1" applyFill="1" applyBorder="1" applyAlignment="1">
      <alignment horizontal="left" vertical="top" wrapText="1"/>
    </xf>
    <xf numFmtId="166" fontId="3" fillId="0" borderId="2" xfId="2" applyNumberFormat="1" applyFont="1" applyBorder="1" applyAlignment="1">
      <alignment horizontal="center" vertical="center"/>
    </xf>
    <xf numFmtId="166" fontId="3" fillId="0" borderId="4" xfId="2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1" fillId="4" borderId="4" xfId="2" applyFont="1" applyFill="1" applyBorder="1" applyAlignment="1">
      <alignment horizontal="left" wrapText="1"/>
    </xf>
    <xf numFmtId="166" fontId="3" fillId="0" borderId="4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left" vertical="top" wrapText="1"/>
    </xf>
    <xf numFmtId="0" fontId="1" fillId="0" borderId="2" xfId="2" applyFont="1" applyBorder="1" applyAlignment="1">
      <alignment horizontal="left" wrapText="1"/>
    </xf>
    <xf numFmtId="166" fontId="6" fillId="0" borderId="4" xfId="2" applyNumberFormat="1" applyFont="1" applyBorder="1" applyAlignment="1">
      <alignment horizontal="center" vertical="center" wrapText="1"/>
    </xf>
    <xf numFmtId="165" fontId="3" fillId="0" borderId="4" xfId="2" applyNumberFormat="1" applyFont="1" applyBorder="1" applyAlignment="1">
      <alignment horizontal="center" vertical="center" wrapText="1"/>
    </xf>
    <xf numFmtId="166" fontId="6" fillId="0" borderId="2" xfId="2" applyNumberFormat="1" applyFont="1" applyBorder="1" applyAlignment="1">
      <alignment horizontal="center" vertical="center" wrapText="1"/>
    </xf>
    <xf numFmtId="166" fontId="1" fillId="2" borderId="2" xfId="2" applyNumberFormat="1" applyFont="1" applyFill="1" applyBorder="1" applyAlignment="1">
      <alignment horizontal="center" vertical="center"/>
    </xf>
    <xf numFmtId="166" fontId="3" fillId="2" borderId="2" xfId="2" applyNumberFormat="1" applyFont="1" applyFill="1" applyBorder="1" applyAlignment="1">
      <alignment horizontal="center" vertical="center"/>
    </xf>
    <xf numFmtId="170" fontId="1" fillId="2" borderId="2" xfId="2" applyNumberFormat="1" applyFont="1" applyFill="1" applyBorder="1" applyAlignment="1">
      <alignment horizontal="center" vertical="center"/>
    </xf>
    <xf numFmtId="0" fontId="1" fillId="4" borderId="2" xfId="2" applyFont="1" applyFill="1" applyBorder="1" applyAlignment="1">
      <alignment horizontal="justify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166" fontId="3" fillId="4" borderId="2" xfId="2" applyNumberFormat="1" applyFont="1" applyFill="1" applyBorder="1" applyAlignment="1">
      <alignment horizontal="center" vertical="center" wrapText="1"/>
    </xf>
    <xf numFmtId="0" fontId="1" fillId="4" borderId="2" xfId="2" applyFont="1" applyFill="1" applyBorder="1" applyAlignment="1">
      <alignment horizontal="justify" vertical="center"/>
    </xf>
    <xf numFmtId="1" fontId="3" fillId="4" borderId="2" xfId="2" applyNumberFormat="1" applyFont="1" applyFill="1" applyBorder="1" applyAlignment="1">
      <alignment horizontal="center" vertical="center"/>
    </xf>
    <xf numFmtId="170" fontId="3" fillId="0" borderId="2" xfId="2" applyNumberFormat="1" applyFont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166" fontId="1" fillId="3" borderId="2" xfId="2" applyNumberFormat="1" applyFont="1" applyFill="1" applyBorder="1" applyAlignment="1">
      <alignment horizontal="center" vertical="center"/>
    </xf>
    <xf numFmtId="1" fontId="1" fillId="3" borderId="2" xfId="2" applyNumberFormat="1" applyFont="1" applyFill="1" applyBorder="1" applyAlignment="1">
      <alignment horizontal="center" vertical="center"/>
    </xf>
    <xf numFmtId="165" fontId="1" fillId="0" borderId="2" xfId="2" applyNumberFormat="1" applyFont="1" applyBorder="1" applyAlignment="1">
      <alignment horizontal="center" vertical="center"/>
    </xf>
    <xf numFmtId="1" fontId="1" fillId="0" borderId="2" xfId="2" applyNumberFormat="1" applyFont="1" applyBorder="1" applyAlignment="1">
      <alignment horizontal="center" vertical="center"/>
    </xf>
    <xf numFmtId="1" fontId="3" fillId="0" borderId="2" xfId="2" applyNumberFormat="1" applyFont="1" applyBorder="1" applyAlignment="1">
      <alignment horizontal="center" vertical="center"/>
    </xf>
    <xf numFmtId="166" fontId="3" fillId="0" borderId="0" xfId="2" applyNumberFormat="1" applyFont="1"/>
    <xf numFmtId="1" fontId="1" fillId="2" borderId="2" xfId="2" applyNumberFormat="1" applyFont="1" applyFill="1" applyBorder="1" applyAlignment="1">
      <alignment horizontal="center" vertical="center"/>
    </xf>
    <xf numFmtId="166" fontId="1" fillId="0" borderId="2" xfId="2" applyNumberFormat="1" applyFont="1" applyBorder="1" applyAlignment="1">
      <alignment horizontal="center" vertical="center"/>
    </xf>
    <xf numFmtId="1" fontId="2" fillId="0" borderId="0" xfId="2" applyNumberFormat="1" applyFont="1" applyAlignment="1">
      <alignment horizontal="center" vertical="center"/>
    </xf>
    <xf numFmtId="165" fontId="1" fillId="2" borderId="2" xfId="2" applyNumberFormat="1" applyFont="1" applyFill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0" fontId="1" fillId="4" borderId="2" xfId="2" applyFont="1" applyFill="1" applyBorder="1" applyAlignment="1">
      <alignment horizontal="left" vertical="top" wrapText="1"/>
    </xf>
    <xf numFmtId="0" fontId="3" fillId="0" borderId="4" xfId="2" applyFont="1" applyBorder="1" applyAlignment="1">
      <alignment horizontal="center" vertical="top" wrapText="1"/>
    </xf>
    <xf numFmtId="169" fontId="3" fillId="0" borderId="4" xfId="2" applyNumberFormat="1" applyFont="1" applyBorder="1" applyAlignment="1">
      <alignment horizontal="center" vertical="center"/>
    </xf>
    <xf numFmtId="166" fontId="3" fillId="4" borderId="4" xfId="2" applyNumberFormat="1" applyFont="1" applyFill="1" applyBorder="1" applyAlignment="1">
      <alignment horizontal="center" vertical="center" wrapText="1"/>
    </xf>
    <xf numFmtId="167" fontId="3" fillId="0" borderId="2" xfId="2" applyNumberFormat="1" applyFont="1" applyBorder="1" applyAlignment="1">
      <alignment horizontal="center" vertical="center" wrapText="1"/>
    </xf>
    <xf numFmtId="0" fontId="1" fillId="0" borderId="2" xfId="2" applyFont="1" applyBorder="1" applyAlignment="1">
      <alignment horizontal="justify" vertical="center" wrapText="1"/>
    </xf>
    <xf numFmtId="167" fontId="3" fillId="5" borderId="2" xfId="2" applyNumberFormat="1" applyFont="1" applyFill="1" applyBorder="1" applyAlignment="1">
      <alignment horizontal="center" vertical="center" wrapText="1"/>
    </xf>
    <xf numFmtId="0" fontId="1" fillId="4" borderId="2" xfId="2" applyFont="1" applyFill="1" applyBorder="1" applyAlignment="1">
      <alignment horizontal="left" vertical="center" wrapText="1"/>
    </xf>
    <xf numFmtId="0" fontId="3" fillId="6" borderId="2" xfId="2" applyFont="1" applyFill="1" applyBorder="1" applyAlignment="1">
      <alignment vertical="center"/>
    </xf>
    <xf numFmtId="166" fontId="1" fillId="2" borderId="2" xfId="2" applyNumberFormat="1" applyFont="1" applyFill="1" applyBorder="1" applyAlignment="1">
      <alignment horizontal="center" vertical="center" wrapText="1"/>
    </xf>
    <xf numFmtId="166" fontId="3" fillId="2" borderId="2" xfId="2" applyNumberFormat="1" applyFont="1" applyFill="1" applyBorder="1" applyAlignment="1">
      <alignment horizontal="center" vertical="center" wrapText="1"/>
    </xf>
    <xf numFmtId="168" fontId="1" fillId="2" borderId="2" xfId="2" applyNumberFormat="1" applyFont="1" applyFill="1" applyBorder="1" applyAlignment="1">
      <alignment horizontal="center" vertical="center" wrapText="1"/>
    </xf>
    <xf numFmtId="170" fontId="3" fillId="0" borderId="2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166" fontId="8" fillId="0" borderId="2" xfId="2" applyNumberFormat="1" applyFont="1" applyBorder="1" applyAlignment="1">
      <alignment horizontal="center" vertical="center" wrapText="1"/>
    </xf>
    <xf numFmtId="171" fontId="3" fillId="4" borderId="2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top" wrapText="1"/>
    </xf>
    <xf numFmtId="0" fontId="9" fillId="2" borderId="2" xfId="2" applyFont="1" applyFill="1" applyBorder="1" applyAlignment="1">
      <alignment horizontal="left" vertical="center" wrapText="1"/>
    </xf>
    <xf numFmtId="1" fontId="10" fillId="2" borderId="2" xfId="2" applyNumberFormat="1" applyFont="1" applyFill="1" applyBorder="1" applyAlignment="1">
      <alignment horizontal="center" vertical="center" wrapText="1"/>
    </xf>
    <xf numFmtId="166" fontId="9" fillId="2" borderId="2" xfId="2" applyNumberFormat="1" applyFont="1" applyFill="1" applyBorder="1" applyAlignment="1">
      <alignment horizontal="center" vertical="center"/>
    </xf>
    <xf numFmtId="165" fontId="9" fillId="2" borderId="2" xfId="2" applyNumberFormat="1" applyFont="1" applyFill="1" applyBorder="1" applyAlignment="1">
      <alignment horizontal="center" vertical="center"/>
    </xf>
    <xf numFmtId="165" fontId="1" fillId="2" borderId="2" xfId="2" applyNumberFormat="1" applyFont="1" applyFill="1" applyBorder="1" applyAlignment="1">
      <alignment horizontal="center" vertical="center" wrapText="1"/>
    </xf>
    <xf numFmtId="171" fontId="3" fillId="0" borderId="0" xfId="2" applyNumberFormat="1" applyFont="1"/>
    <xf numFmtId="165" fontId="3" fillId="0" borderId="0" xfId="2" applyNumberFormat="1" applyFont="1"/>
    <xf numFmtId="165" fontId="3" fillId="2" borderId="0" xfId="2" applyNumberFormat="1" applyFont="1" applyFill="1" applyAlignment="1">
      <alignment horizontal="center" vertical="center" wrapText="1"/>
    </xf>
    <xf numFmtId="0" fontId="1" fillId="0" borderId="0" xfId="2" applyFont="1" applyAlignment="1">
      <alignment horizontal="center"/>
    </xf>
    <xf numFmtId="0" fontId="3" fillId="4" borderId="4" xfId="2" applyFont="1" applyFill="1" applyBorder="1" applyAlignment="1">
      <alignment horizontal="left" vertical="top" wrapText="1"/>
    </xf>
    <xf numFmtId="0" fontId="3" fillId="4" borderId="5" xfId="2" applyFont="1" applyFill="1" applyBorder="1" applyAlignment="1">
      <alignment horizontal="left" vertical="top" wrapText="1"/>
    </xf>
    <xf numFmtId="166" fontId="3" fillId="0" borderId="4" xfId="2" applyNumberFormat="1" applyFont="1" applyBorder="1" applyAlignment="1">
      <alignment horizontal="center" vertical="center" wrapText="1"/>
    </xf>
    <xf numFmtId="166" fontId="3" fillId="0" borderId="5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</cellXfs>
  <cellStyles count="3">
    <cellStyle name="Обычный" xfId="0" builtinId="0"/>
    <cellStyle name="Обычный 2" xfId="2" xr:uid="{00000000-0005-0000-0000-00003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15"/>
  <sheetViews>
    <sheetView tabSelected="1" view="pageBreakPreview" zoomScale="85" zoomScaleNormal="100" workbookViewId="0">
      <pane xSplit="2" ySplit="10" topLeftCell="E11" activePane="bottomRight" state="frozen"/>
      <selection pane="topRight"/>
      <selection pane="bottomLeft"/>
      <selection pane="bottomRight" activeCell="F44" sqref="F44"/>
    </sheetView>
  </sheetViews>
  <sheetFormatPr defaultColWidth="9.140625" defaultRowHeight="12.75"/>
  <cols>
    <col min="1" max="1" width="28.28515625" style="4" customWidth="1"/>
    <col min="2" max="2" width="64.42578125" style="5" customWidth="1"/>
    <col min="3" max="3" width="12.7109375" style="6" hidden="1" customWidth="1"/>
    <col min="4" max="4" width="11.5703125" style="7" hidden="1" customWidth="1"/>
    <col min="5" max="5" width="17.28515625" style="8" customWidth="1"/>
    <col min="6" max="6" width="15.7109375" style="8" customWidth="1"/>
    <col min="7" max="7" width="16.5703125" style="1" customWidth="1"/>
    <col min="8" max="8" width="17" style="9" hidden="1" customWidth="1"/>
    <col min="9" max="9" width="14.42578125" style="9" hidden="1" customWidth="1"/>
    <col min="10" max="10" width="12.7109375" style="9" hidden="1" customWidth="1"/>
    <col min="11" max="16384" width="9.140625" style="9"/>
  </cols>
  <sheetData>
    <row r="1" spans="1:10">
      <c r="A1" s="10"/>
      <c r="B1" s="130" t="s">
        <v>0</v>
      </c>
      <c r="C1" s="130"/>
      <c r="D1" s="130"/>
      <c r="E1" s="130"/>
      <c r="F1" s="131"/>
      <c r="G1" s="131"/>
      <c r="H1" s="131"/>
      <c r="I1" s="131"/>
      <c r="J1" s="131"/>
    </row>
    <row r="2" spans="1:10" hidden="1">
      <c r="A2" s="10"/>
      <c r="B2" s="132" t="s">
        <v>1</v>
      </c>
      <c r="C2" s="132"/>
      <c r="D2" s="132"/>
      <c r="E2" s="132"/>
      <c r="F2" s="131"/>
      <c r="G2" s="131"/>
      <c r="H2" s="131"/>
      <c r="I2" s="131"/>
      <c r="J2" s="131"/>
    </row>
    <row r="3" spans="1:10" hidden="1">
      <c r="A3" s="10"/>
      <c r="B3" s="127" t="s">
        <v>2</v>
      </c>
      <c r="C3" s="127"/>
      <c r="D3" s="127"/>
      <c r="E3" s="127"/>
      <c r="F3" s="128"/>
      <c r="G3" s="128"/>
      <c r="H3" s="128"/>
      <c r="I3" s="128"/>
      <c r="J3" s="128"/>
    </row>
    <row r="4" spans="1:10" hidden="1">
      <c r="A4" s="10"/>
      <c r="B4" s="127" t="s">
        <v>3</v>
      </c>
      <c r="C4" s="127"/>
      <c r="D4" s="127"/>
      <c r="E4" s="127"/>
      <c r="F4" s="128"/>
      <c r="G4" s="128"/>
      <c r="H4" s="128"/>
      <c r="I4" s="128"/>
      <c r="J4" s="128"/>
    </row>
    <row r="5" spans="1:10" hidden="1">
      <c r="A5" s="10"/>
      <c r="B5" s="127" t="s">
        <v>4</v>
      </c>
      <c r="C5" s="127"/>
      <c r="D5" s="127"/>
      <c r="E5" s="127"/>
      <c r="F5" s="128"/>
      <c r="G5" s="128"/>
      <c r="H5" s="128"/>
      <c r="I5" s="128"/>
      <c r="J5" s="128"/>
    </row>
    <row r="6" spans="1:10" hidden="1">
      <c r="A6" s="10"/>
      <c r="B6" s="127" t="s">
        <v>5</v>
      </c>
      <c r="C6" s="127"/>
      <c r="D6" s="127"/>
      <c r="E6" s="127"/>
      <c r="F6" s="128"/>
      <c r="G6" s="128"/>
      <c r="H6" s="128"/>
      <c r="I6" s="128"/>
      <c r="J6" s="128"/>
    </row>
    <row r="7" spans="1:10" ht="12.75" customHeight="1">
      <c r="A7" s="129" t="s">
        <v>6</v>
      </c>
      <c r="B7" s="129"/>
      <c r="C7" s="129"/>
      <c r="D7" s="11"/>
      <c r="E7" s="12"/>
      <c r="F7" s="129"/>
      <c r="G7" s="129"/>
      <c r="H7" s="129"/>
      <c r="I7" s="11"/>
      <c r="J7" s="12"/>
    </row>
    <row r="8" spans="1:10">
      <c r="A8" s="129" t="s">
        <v>7</v>
      </c>
      <c r="B8" s="129"/>
      <c r="C8" s="129"/>
      <c r="D8" s="11"/>
      <c r="E8" s="12"/>
      <c r="F8" s="129"/>
      <c r="G8" s="129"/>
      <c r="H8" s="129"/>
      <c r="I8" s="11"/>
      <c r="J8" s="12"/>
    </row>
    <row r="9" spans="1:10">
      <c r="A9" s="10"/>
      <c r="B9" s="13"/>
      <c r="C9" s="125" t="s">
        <v>8</v>
      </c>
      <c r="D9" s="125"/>
      <c r="E9" s="125"/>
      <c r="F9" s="126"/>
      <c r="G9" s="126"/>
      <c r="H9" s="125" t="s">
        <v>8</v>
      </c>
      <c r="I9" s="125"/>
      <c r="J9" s="125"/>
    </row>
    <row r="10" spans="1:10" ht="56.25" customHeight="1">
      <c r="A10" s="14" t="s">
        <v>9</v>
      </c>
      <c r="B10" s="15" t="s">
        <v>10</v>
      </c>
      <c r="C10" s="16" t="s">
        <v>11</v>
      </c>
      <c r="D10" s="17" t="s">
        <v>12</v>
      </c>
      <c r="E10" s="18" t="s">
        <v>181</v>
      </c>
      <c r="F10" s="19" t="s">
        <v>13</v>
      </c>
      <c r="G10" s="18" t="s">
        <v>14</v>
      </c>
      <c r="H10" s="18" t="s">
        <v>15</v>
      </c>
      <c r="I10" s="81" t="s">
        <v>16</v>
      </c>
      <c r="J10" s="81" t="s">
        <v>17</v>
      </c>
    </row>
    <row r="11" spans="1:10">
      <c r="A11" s="20"/>
      <c r="B11" s="21" t="s">
        <v>18</v>
      </c>
      <c r="C11" s="22"/>
      <c r="D11" s="23"/>
      <c r="E11" s="24">
        <f>SUM(E12+E16+E21+E26+E15)</f>
        <v>56515</v>
      </c>
      <c r="F11" s="25">
        <f t="shared" ref="F11:F20" si="0">G11-E11</f>
        <v>4158</v>
      </c>
      <c r="G11" s="24">
        <f>SUM(G12+G16+G21+G26+G15)</f>
        <v>60673</v>
      </c>
      <c r="H11" s="24">
        <f>SUM(H12+H16+H21+H26+H15)</f>
        <v>60675.762199999997</v>
      </c>
      <c r="I11" s="82">
        <f t="shared" ref="I11:I40" si="1">SUM(H11/G11%)</f>
        <v>100.004552601651</v>
      </c>
      <c r="J11" s="83">
        <f t="shared" ref="J11:J42" si="2">SUM(H11-G11)</f>
        <v>2.7621999999973901</v>
      </c>
    </row>
    <row r="12" spans="1:10" ht="48" hidden="1" customHeight="1">
      <c r="A12" s="26" t="s">
        <v>19</v>
      </c>
      <c r="B12" s="27" t="s">
        <v>20</v>
      </c>
      <c r="C12" s="28"/>
      <c r="D12" s="29"/>
      <c r="E12" s="30">
        <f>+E13</f>
        <v>38650</v>
      </c>
      <c r="F12" s="31">
        <f t="shared" si="0"/>
        <v>-3350</v>
      </c>
      <c r="G12" s="30">
        <f>+G13</f>
        <v>35300</v>
      </c>
      <c r="H12" s="32">
        <f>+H13</f>
        <v>35299.647069999999</v>
      </c>
      <c r="I12" s="84">
        <f t="shared" si="1"/>
        <v>99.999000198300294</v>
      </c>
      <c r="J12" s="85">
        <f t="shared" si="2"/>
        <v>-0.352930000000924</v>
      </c>
    </row>
    <row r="13" spans="1:10" ht="17.25" customHeight="1">
      <c r="A13" s="26" t="s">
        <v>21</v>
      </c>
      <c r="B13" s="27" t="s">
        <v>22</v>
      </c>
      <c r="C13" s="28"/>
      <c r="D13" s="29"/>
      <c r="E13" s="30">
        <f>E14</f>
        <v>38650</v>
      </c>
      <c r="F13" s="30">
        <f t="shared" si="0"/>
        <v>-3350</v>
      </c>
      <c r="G13" s="30">
        <f>G14</f>
        <v>35300</v>
      </c>
      <c r="H13" s="33">
        <f>H14</f>
        <v>35299.647069999999</v>
      </c>
      <c r="I13" s="85">
        <f t="shared" si="1"/>
        <v>99.999000198300294</v>
      </c>
      <c r="J13" s="85">
        <f t="shared" si="2"/>
        <v>-0.352930000000924</v>
      </c>
    </row>
    <row r="14" spans="1:10">
      <c r="A14" s="34" t="s">
        <v>21</v>
      </c>
      <c r="B14" s="35" t="s">
        <v>23</v>
      </c>
      <c r="C14" s="28">
        <v>111</v>
      </c>
      <c r="D14" s="29" t="s">
        <v>24</v>
      </c>
      <c r="E14" s="31">
        <v>38650</v>
      </c>
      <c r="F14" s="31">
        <f t="shared" si="0"/>
        <v>-3350</v>
      </c>
      <c r="G14" s="31">
        <v>35300</v>
      </c>
      <c r="H14" s="36">
        <v>35299.647069999999</v>
      </c>
      <c r="I14" s="85">
        <f t="shared" si="1"/>
        <v>99.999000198300294</v>
      </c>
      <c r="J14" s="86">
        <f t="shared" si="2"/>
        <v>-0.352930000000924</v>
      </c>
    </row>
    <row r="15" spans="1:10">
      <c r="A15" s="26" t="s">
        <v>25</v>
      </c>
      <c r="B15" s="27" t="s">
        <v>26</v>
      </c>
      <c r="C15" s="28">
        <v>111</v>
      </c>
      <c r="D15" s="29" t="s">
        <v>27</v>
      </c>
      <c r="E15" s="31">
        <v>1990</v>
      </c>
      <c r="F15" s="31">
        <f t="shared" si="0"/>
        <v>145</v>
      </c>
      <c r="G15" s="31">
        <v>2135</v>
      </c>
      <c r="H15" s="36">
        <v>2135.38069</v>
      </c>
      <c r="I15" s="85">
        <f t="shared" si="1"/>
        <v>100.017830913349</v>
      </c>
      <c r="J15" s="85">
        <f t="shared" si="2"/>
        <v>0.38068999999995901</v>
      </c>
    </row>
    <row r="16" spans="1:10">
      <c r="A16" s="26" t="s">
        <v>28</v>
      </c>
      <c r="B16" s="27" t="s">
        <v>29</v>
      </c>
      <c r="C16" s="28"/>
      <c r="D16" s="29"/>
      <c r="E16" s="30">
        <f>SUM(E17+E20+E19)</f>
        <v>9961</v>
      </c>
      <c r="F16" s="31">
        <f t="shared" si="0"/>
        <v>4993</v>
      </c>
      <c r="G16" s="30">
        <f>SUM(G17+G20+G19+G18)</f>
        <v>14954</v>
      </c>
      <c r="H16" s="33">
        <f>SUM(H17+H20+H19+H18)</f>
        <v>14956.033079999999</v>
      </c>
      <c r="I16" s="85">
        <f t="shared" si="1"/>
        <v>100.01359555971599</v>
      </c>
      <c r="J16" s="85">
        <f t="shared" si="2"/>
        <v>2.03308000000106</v>
      </c>
    </row>
    <row r="17" spans="1:10" ht="15" customHeight="1">
      <c r="A17" s="34" t="s">
        <v>30</v>
      </c>
      <c r="B17" s="35" t="s">
        <v>31</v>
      </c>
      <c r="C17" s="28">
        <v>111</v>
      </c>
      <c r="D17" s="29" t="s">
        <v>24</v>
      </c>
      <c r="E17" s="31">
        <v>9262</v>
      </c>
      <c r="F17" s="31">
        <f t="shared" si="0"/>
        <v>4565</v>
      </c>
      <c r="G17" s="31">
        <v>13827</v>
      </c>
      <c r="H17" s="36">
        <v>13827.488219999999</v>
      </c>
      <c r="I17" s="85">
        <f t="shared" si="1"/>
        <v>100.00353091776999</v>
      </c>
      <c r="J17" s="86">
        <f t="shared" si="2"/>
        <v>0.48821999999927401</v>
      </c>
    </row>
    <row r="18" spans="1:10" ht="17.100000000000001" customHeight="1">
      <c r="A18" s="34" t="s">
        <v>32</v>
      </c>
      <c r="B18" s="35" t="s">
        <v>33</v>
      </c>
      <c r="C18" s="28"/>
      <c r="D18" s="29"/>
      <c r="E18" s="31">
        <v>0</v>
      </c>
      <c r="F18" s="31">
        <f t="shared" si="0"/>
        <v>15</v>
      </c>
      <c r="G18" s="31">
        <v>15</v>
      </c>
      <c r="H18" s="36">
        <v>15.98522</v>
      </c>
      <c r="I18" s="85">
        <f t="shared" si="1"/>
        <v>106.56813333333299</v>
      </c>
      <c r="J18" s="86">
        <f t="shared" si="2"/>
        <v>0.98521999999999998</v>
      </c>
    </row>
    <row r="19" spans="1:10" ht="15" customHeight="1">
      <c r="A19" s="34" t="s">
        <v>34</v>
      </c>
      <c r="B19" s="35" t="s">
        <v>35</v>
      </c>
      <c r="C19" s="28">
        <v>111</v>
      </c>
      <c r="D19" s="29" t="s">
        <v>24</v>
      </c>
      <c r="E19" s="31">
        <v>87</v>
      </c>
      <c r="F19" s="31">
        <f t="shared" si="0"/>
        <v>15</v>
      </c>
      <c r="G19" s="31">
        <v>102</v>
      </c>
      <c r="H19" s="36">
        <v>102.09948</v>
      </c>
      <c r="I19" s="85">
        <f t="shared" si="1"/>
        <v>100.097529411765</v>
      </c>
      <c r="J19" s="86">
        <f t="shared" si="2"/>
        <v>9.9479999999999805E-2</v>
      </c>
    </row>
    <row r="20" spans="1:10">
      <c r="A20" s="37" t="s">
        <v>36</v>
      </c>
      <c r="B20" s="38" t="s">
        <v>37</v>
      </c>
      <c r="C20" s="28">
        <v>111</v>
      </c>
      <c r="D20" s="29" t="s">
        <v>24</v>
      </c>
      <c r="E20" s="39">
        <v>612</v>
      </c>
      <c r="F20" s="31">
        <f t="shared" si="0"/>
        <v>398</v>
      </c>
      <c r="G20" s="31">
        <v>1010</v>
      </c>
      <c r="H20" s="40">
        <v>1010.46016</v>
      </c>
      <c r="I20" s="85">
        <f t="shared" si="1"/>
        <v>100.04556039604</v>
      </c>
      <c r="J20" s="86">
        <f t="shared" si="2"/>
        <v>0.46015999999997298</v>
      </c>
    </row>
    <row r="21" spans="1:10">
      <c r="A21" s="26" t="s">
        <v>38</v>
      </c>
      <c r="B21" s="27" t="s">
        <v>39</v>
      </c>
      <c r="C21" s="28"/>
      <c r="D21" s="29"/>
      <c r="E21" s="30">
        <f>E22+E23</f>
        <v>3741</v>
      </c>
      <c r="F21" s="31">
        <f>F22+F23</f>
        <v>204</v>
      </c>
      <c r="G21" s="30">
        <f>G22+G23</f>
        <v>3945</v>
      </c>
      <c r="H21" s="33">
        <f>H22+H23</f>
        <v>3945.5039299999999</v>
      </c>
      <c r="I21" s="85">
        <f t="shared" si="1"/>
        <v>100.012773891001</v>
      </c>
      <c r="J21" s="85">
        <f t="shared" si="2"/>
        <v>0.50392999999985499</v>
      </c>
    </row>
    <row r="22" spans="1:10">
      <c r="A22" s="34" t="s">
        <v>40</v>
      </c>
      <c r="B22" s="35" t="s">
        <v>41</v>
      </c>
      <c r="C22" s="28">
        <v>111</v>
      </c>
      <c r="D22" s="29" t="s">
        <v>24</v>
      </c>
      <c r="E22" s="31">
        <v>1781</v>
      </c>
      <c r="F22" s="31">
        <f>G22-E22</f>
        <v>363</v>
      </c>
      <c r="G22" s="31">
        <v>2144</v>
      </c>
      <c r="H22" s="36">
        <v>2144.3900100000001</v>
      </c>
      <c r="I22" s="85">
        <f t="shared" si="1"/>
        <v>100.018190764925</v>
      </c>
      <c r="J22" s="86">
        <f t="shared" si="2"/>
        <v>0.39001000000007502</v>
      </c>
    </row>
    <row r="23" spans="1:10">
      <c r="A23" s="26" t="s">
        <v>42</v>
      </c>
      <c r="B23" s="27" t="s">
        <v>43</v>
      </c>
      <c r="C23" s="28"/>
      <c r="D23" s="29"/>
      <c r="E23" s="30">
        <f>E24+E25</f>
        <v>1960</v>
      </c>
      <c r="F23" s="31">
        <f>F24+F25</f>
        <v>-159</v>
      </c>
      <c r="G23" s="30">
        <f>G24+G25</f>
        <v>1801</v>
      </c>
      <c r="H23" s="33">
        <f>H24+H25</f>
        <v>1801.11392</v>
      </c>
      <c r="I23" s="85">
        <f t="shared" si="1"/>
        <v>100.006325374792</v>
      </c>
      <c r="J23" s="85">
        <f t="shared" si="2"/>
        <v>0.113920000000007</v>
      </c>
    </row>
    <row r="24" spans="1:10" ht="20.25" customHeight="1">
      <c r="A24" s="34" t="s">
        <v>44</v>
      </c>
      <c r="B24" s="35" t="s">
        <v>45</v>
      </c>
      <c r="C24" s="28">
        <v>111</v>
      </c>
      <c r="D24" s="29" t="s">
        <v>24</v>
      </c>
      <c r="E24" s="31">
        <v>900</v>
      </c>
      <c r="F24" s="31">
        <f t="shared" ref="F24:F42" si="3">G24-E24</f>
        <v>305</v>
      </c>
      <c r="G24" s="31">
        <v>1205</v>
      </c>
      <c r="H24" s="36">
        <v>1204.78341</v>
      </c>
      <c r="I24" s="85">
        <f t="shared" si="1"/>
        <v>99.982025726141103</v>
      </c>
      <c r="J24" s="86">
        <f t="shared" si="2"/>
        <v>-0.21658999999999701</v>
      </c>
    </row>
    <row r="25" spans="1:10">
      <c r="A25" s="34" t="s">
        <v>46</v>
      </c>
      <c r="B25" s="35" t="s">
        <v>47</v>
      </c>
      <c r="C25" s="28">
        <v>111</v>
      </c>
      <c r="D25" s="29" t="s">
        <v>24</v>
      </c>
      <c r="E25" s="31">
        <v>1060</v>
      </c>
      <c r="F25" s="31">
        <f t="shared" si="3"/>
        <v>-464</v>
      </c>
      <c r="G25" s="31">
        <v>596</v>
      </c>
      <c r="H25" s="36">
        <v>596.33051</v>
      </c>
      <c r="I25" s="85">
        <f t="shared" si="1"/>
        <v>100.055454697987</v>
      </c>
      <c r="J25" s="86">
        <f t="shared" si="2"/>
        <v>0.33051000000000402</v>
      </c>
    </row>
    <row r="26" spans="1:10">
      <c r="A26" s="26" t="s">
        <v>48</v>
      </c>
      <c r="B26" s="27" t="s">
        <v>49</v>
      </c>
      <c r="C26" s="28"/>
      <c r="D26" s="29"/>
      <c r="E26" s="30">
        <f>E27</f>
        <v>2173</v>
      </c>
      <c r="F26" s="31">
        <f t="shared" si="3"/>
        <v>2166</v>
      </c>
      <c r="G26" s="30">
        <f>G27</f>
        <v>4339</v>
      </c>
      <c r="H26" s="33">
        <f>+H27</f>
        <v>4339.1974300000002</v>
      </c>
      <c r="I26" s="85">
        <f t="shared" si="1"/>
        <v>100.004550126757</v>
      </c>
      <c r="J26" s="85">
        <f t="shared" si="2"/>
        <v>0.197430000000168</v>
      </c>
    </row>
    <row r="27" spans="1:10" ht="43.5" customHeight="1">
      <c r="A27" s="34" t="s">
        <v>50</v>
      </c>
      <c r="B27" s="35" t="s">
        <v>51</v>
      </c>
      <c r="C27" s="28">
        <v>112</v>
      </c>
      <c r="D27" s="29" t="s">
        <v>24</v>
      </c>
      <c r="E27" s="31">
        <v>2173</v>
      </c>
      <c r="F27" s="31">
        <f t="shared" si="3"/>
        <v>2166</v>
      </c>
      <c r="G27" s="31">
        <v>4339</v>
      </c>
      <c r="H27" s="36">
        <v>4339.1974300000002</v>
      </c>
      <c r="I27" s="85">
        <f t="shared" si="1"/>
        <v>100.004550126757</v>
      </c>
      <c r="J27" s="86">
        <f t="shared" si="2"/>
        <v>0.197430000000168</v>
      </c>
    </row>
    <row r="28" spans="1:10">
      <c r="A28" s="20" t="s">
        <v>9</v>
      </c>
      <c r="B28" s="21" t="s">
        <v>52</v>
      </c>
      <c r="C28" s="22"/>
      <c r="D28" s="23"/>
      <c r="E28" s="24">
        <f>SUM(E29+E32+E39+E34+E36+E40)</f>
        <v>5372</v>
      </c>
      <c r="F28" s="25">
        <f t="shared" si="3"/>
        <v>328</v>
      </c>
      <c r="G28" s="24">
        <f>SUM(G29+G32+G39+G34+G36+G40)</f>
        <v>5700</v>
      </c>
      <c r="H28" s="41">
        <f>SUM(H29+H32+H39+H34+H36+H40+H41)</f>
        <v>5702.4149500000003</v>
      </c>
      <c r="I28" s="83">
        <f t="shared" si="1"/>
        <v>100.04236754386</v>
      </c>
      <c r="J28" s="83">
        <f t="shared" si="2"/>
        <v>2.41494999999941</v>
      </c>
    </row>
    <row r="29" spans="1:10" ht="25.5">
      <c r="A29" s="26" t="s">
        <v>53</v>
      </c>
      <c r="B29" s="27" t="s">
        <v>54</v>
      </c>
      <c r="C29" s="28"/>
      <c r="D29" s="29"/>
      <c r="E29" s="30">
        <f>E30+E31</f>
        <v>2676</v>
      </c>
      <c r="F29" s="31">
        <f t="shared" si="3"/>
        <v>165</v>
      </c>
      <c r="G29" s="30">
        <f>G30+G31</f>
        <v>2841</v>
      </c>
      <c r="H29" s="33">
        <f>H30+H31</f>
        <v>2841.42164</v>
      </c>
      <c r="I29" s="85">
        <f t="shared" si="1"/>
        <v>100.01484125307999</v>
      </c>
      <c r="J29" s="85">
        <f t="shared" si="2"/>
        <v>0.42163999999957003</v>
      </c>
    </row>
    <row r="30" spans="1:10" ht="51" customHeight="1">
      <c r="A30" s="34" t="s">
        <v>55</v>
      </c>
      <c r="B30" s="35" t="s">
        <v>56</v>
      </c>
      <c r="C30" s="28">
        <v>123</v>
      </c>
      <c r="D30" s="29" t="s">
        <v>24</v>
      </c>
      <c r="E30" s="31">
        <v>1076</v>
      </c>
      <c r="F30" s="31">
        <f t="shared" si="3"/>
        <v>91</v>
      </c>
      <c r="G30" s="31">
        <v>1167</v>
      </c>
      <c r="H30" s="36">
        <v>1166.9871599999999</v>
      </c>
      <c r="I30" s="85">
        <f t="shared" si="1"/>
        <v>99.998899742930604</v>
      </c>
      <c r="J30" s="85">
        <f t="shared" si="2"/>
        <v>-1.2840000000096601E-2</v>
      </c>
    </row>
    <row r="31" spans="1:10" ht="25.5">
      <c r="A31" s="34" t="s">
        <v>57</v>
      </c>
      <c r="B31" s="35" t="s">
        <v>58</v>
      </c>
      <c r="C31" s="28">
        <v>121</v>
      </c>
      <c r="D31" s="29" t="s">
        <v>24</v>
      </c>
      <c r="E31" s="31">
        <v>1600</v>
      </c>
      <c r="F31" s="31">
        <f t="shared" si="3"/>
        <v>74</v>
      </c>
      <c r="G31" s="31">
        <v>1674</v>
      </c>
      <c r="H31" s="36">
        <v>1674.4344799999999</v>
      </c>
      <c r="I31" s="85">
        <f t="shared" si="1"/>
        <v>100.02595459976099</v>
      </c>
      <c r="J31" s="85">
        <f t="shared" si="2"/>
        <v>0.43447999999989401</v>
      </c>
    </row>
    <row r="32" spans="1:10" ht="15.95" customHeight="1">
      <c r="A32" s="26" t="s">
        <v>59</v>
      </c>
      <c r="B32" s="27" t="s">
        <v>60</v>
      </c>
      <c r="C32" s="28"/>
      <c r="D32" s="29"/>
      <c r="E32" s="30">
        <f>E33</f>
        <v>72</v>
      </c>
      <c r="F32" s="31">
        <f t="shared" si="3"/>
        <v>9</v>
      </c>
      <c r="G32" s="30">
        <f>G33</f>
        <v>81</v>
      </c>
      <c r="H32" s="33">
        <f>H33</f>
        <v>81.721980000000002</v>
      </c>
      <c r="I32" s="85">
        <f t="shared" si="1"/>
        <v>100.89133333333299</v>
      </c>
      <c r="J32" s="85">
        <f t="shared" si="2"/>
        <v>0.72198000000000195</v>
      </c>
    </row>
    <row r="33" spans="1:11" ht="21.75" customHeight="1">
      <c r="A33" s="34" t="s">
        <v>61</v>
      </c>
      <c r="B33" s="35" t="s">
        <v>62</v>
      </c>
      <c r="C33" s="28">
        <v>123</v>
      </c>
      <c r="D33" s="29">
        <v>101014</v>
      </c>
      <c r="E33" s="31">
        <v>72</v>
      </c>
      <c r="F33" s="31">
        <f t="shared" si="3"/>
        <v>9</v>
      </c>
      <c r="G33" s="31">
        <v>81</v>
      </c>
      <c r="H33" s="36">
        <v>81.721980000000002</v>
      </c>
      <c r="I33" s="85">
        <f t="shared" si="1"/>
        <v>100.89133333333299</v>
      </c>
      <c r="J33" s="85">
        <f t="shared" si="2"/>
        <v>0.72198000000000195</v>
      </c>
    </row>
    <row r="34" spans="1:11" s="1" customFormat="1">
      <c r="A34" s="26" t="s">
        <v>63</v>
      </c>
      <c r="B34" s="27" t="s">
        <v>64</v>
      </c>
      <c r="C34" s="28"/>
      <c r="D34" s="29"/>
      <c r="E34" s="30">
        <f>E35</f>
        <v>320</v>
      </c>
      <c r="F34" s="31">
        <f t="shared" si="3"/>
        <v>29</v>
      </c>
      <c r="G34" s="30">
        <f>G35</f>
        <v>349</v>
      </c>
      <c r="H34" s="33">
        <f>H35</f>
        <v>349.56781999999998</v>
      </c>
      <c r="I34" s="85">
        <f t="shared" si="1"/>
        <v>100.162699140401</v>
      </c>
      <c r="J34" s="85">
        <f t="shared" si="2"/>
        <v>0.567819999999983</v>
      </c>
    </row>
    <row r="35" spans="1:11" ht="29.1" customHeight="1">
      <c r="A35" s="34" t="s">
        <v>65</v>
      </c>
      <c r="B35" s="35" t="s">
        <v>66</v>
      </c>
      <c r="C35" s="42" t="s">
        <v>67</v>
      </c>
      <c r="D35" s="29" t="s">
        <v>24</v>
      </c>
      <c r="E35" s="31">
        <v>320</v>
      </c>
      <c r="F35" s="31">
        <f t="shared" si="3"/>
        <v>29</v>
      </c>
      <c r="G35" s="31">
        <v>349</v>
      </c>
      <c r="H35" s="36">
        <v>349.56781999999998</v>
      </c>
      <c r="I35" s="85">
        <f t="shared" si="1"/>
        <v>100.162699140401</v>
      </c>
      <c r="J35" s="85">
        <f t="shared" si="2"/>
        <v>0.567819999999983</v>
      </c>
    </row>
    <row r="36" spans="1:11" s="1" customFormat="1" ht="25.5">
      <c r="A36" s="26" t="s">
        <v>68</v>
      </c>
      <c r="B36" s="27" t="s">
        <v>69</v>
      </c>
      <c r="C36" s="28"/>
      <c r="D36" s="29"/>
      <c r="E36" s="30">
        <f>E38</f>
        <v>1463</v>
      </c>
      <c r="F36" s="31">
        <f t="shared" si="3"/>
        <v>-35</v>
      </c>
      <c r="G36" s="30">
        <f>G37+G38</f>
        <v>1428</v>
      </c>
      <c r="H36" s="33">
        <f>H37+H38</f>
        <v>1427.61472</v>
      </c>
      <c r="I36" s="85">
        <f t="shared" si="1"/>
        <v>99.973019607843099</v>
      </c>
      <c r="J36" s="85">
        <f t="shared" si="2"/>
        <v>-0.38527999999996598</v>
      </c>
    </row>
    <row r="37" spans="1:11" s="1" customFormat="1" ht="19.5" customHeight="1">
      <c r="A37" s="34" t="s">
        <v>70</v>
      </c>
      <c r="B37" s="35" t="s">
        <v>71</v>
      </c>
      <c r="C37" s="28"/>
      <c r="D37" s="29"/>
      <c r="E37" s="30">
        <v>0</v>
      </c>
      <c r="F37" s="31">
        <f t="shared" si="3"/>
        <v>0</v>
      </c>
      <c r="G37" s="31">
        <f>H37</f>
        <v>0</v>
      </c>
      <c r="H37" s="36">
        <v>0</v>
      </c>
      <c r="I37" s="85" t="e">
        <f t="shared" si="1"/>
        <v>#DIV/0!</v>
      </c>
      <c r="J37" s="85">
        <f t="shared" si="2"/>
        <v>0</v>
      </c>
    </row>
    <row r="38" spans="1:11" ht="18.95" customHeight="1">
      <c r="A38" s="34" t="s">
        <v>72</v>
      </c>
      <c r="B38" s="35" t="s">
        <v>73</v>
      </c>
      <c r="C38" s="28" t="s">
        <v>74</v>
      </c>
      <c r="D38" s="29" t="s">
        <v>24</v>
      </c>
      <c r="E38" s="31">
        <v>1463</v>
      </c>
      <c r="F38" s="31">
        <f t="shared" si="3"/>
        <v>-35</v>
      </c>
      <c r="G38" s="31">
        <v>1428</v>
      </c>
      <c r="H38" s="36">
        <v>1427.61472</v>
      </c>
      <c r="I38" s="85">
        <f t="shared" si="1"/>
        <v>99.973019607843099</v>
      </c>
      <c r="J38" s="85">
        <f t="shared" si="2"/>
        <v>-0.38527999999996598</v>
      </c>
    </row>
    <row r="39" spans="1:11" ht="21" customHeight="1">
      <c r="A39" s="26" t="s">
        <v>75</v>
      </c>
      <c r="B39" s="27" t="s">
        <v>76</v>
      </c>
      <c r="C39" s="28" t="s">
        <v>77</v>
      </c>
      <c r="D39" s="29" t="s">
        <v>24</v>
      </c>
      <c r="E39" s="30">
        <v>691</v>
      </c>
      <c r="F39" s="31">
        <f t="shared" si="3"/>
        <v>54</v>
      </c>
      <c r="G39" s="30">
        <v>745</v>
      </c>
      <c r="H39" s="33">
        <v>745.57428000000004</v>
      </c>
      <c r="I39" s="85">
        <f t="shared" si="1"/>
        <v>100.07708456375801</v>
      </c>
      <c r="J39" s="85">
        <f t="shared" si="2"/>
        <v>0.57428000000004398</v>
      </c>
    </row>
    <row r="40" spans="1:11">
      <c r="A40" s="26" t="s">
        <v>78</v>
      </c>
      <c r="B40" s="35" t="s">
        <v>79</v>
      </c>
      <c r="C40" s="28">
        <v>189</v>
      </c>
      <c r="D40" s="29" t="s">
        <v>24</v>
      </c>
      <c r="E40" s="31">
        <v>150</v>
      </c>
      <c r="F40" s="31">
        <f t="shared" si="3"/>
        <v>106</v>
      </c>
      <c r="G40" s="31">
        <v>256</v>
      </c>
      <c r="H40" s="36">
        <v>256.51450999999997</v>
      </c>
      <c r="I40" s="85">
        <f t="shared" si="1"/>
        <v>100.20098046875</v>
      </c>
      <c r="J40" s="85">
        <f t="shared" si="2"/>
        <v>0.51450999999997304</v>
      </c>
    </row>
    <row r="41" spans="1:11">
      <c r="A41" s="26" t="s">
        <v>80</v>
      </c>
      <c r="B41" s="27" t="s">
        <v>81</v>
      </c>
      <c r="C41" s="28">
        <v>181</v>
      </c>
      <c r="D41" s="29" t="s">
        <v>24</v>
      </c>
      <c r="E41" s="30">
        <v>0</v>
      </c>
      <c r="F41" s="31">
        <f t="shared" si="3"/>
        <v>0</v>
      </c>
      <c r="G41" s="31">
        <f t="shared" ref="G41" si="4">H41</f>
        <v>0</v>
      </c>
      <c r="H41" s="33">
        <v>0</v>
      </c>
      <c r="I41" s="85">
        <v>0</v>
      </c>
      <c r="J41" s="85">
        <f t="shared" si="2"/>
        <v>0</v>
      </c>
    </row>
    <row r="42" spans="1:11">
      <c r="A42" s="20" t="s">
        <v>82</v>
      </c>
      <c r="B42" s="21" t="s">
        <v>83</v>
      </c>
      <c r="C42" s="22"/>
      <c r="D42" s="23"/>
      <c r="E42" s="24">
        <f>E11+E28</f>
        <v>61887</v>
      </c>
      <c r="F42" s="25">
        <f t="shared" si="3"/>
        <v>4486</v>
      </c>
      <c r="G42" s="24">
        <f>G11+G28</f>
        <v>66373</v>
      </c>
      <c r="H42" s="41">
        <f>H11+H28</f>
        <v>66378.177150000003</v>
      </c>
      <c r="I42" s="83">
        <f t="shared" ref="I42:I90" si="5">SUM(H42/G42%)</f>
        <v>100.00780008437199</v>
      </c>
      <c r="J42" s="82">
        <f t="shared" si="2"/>
        <v>5.17715000000317</v>
      </c>
      <c r="K42" s="87"/>
    </row>
    <row r="43" spans="1:11" s="1" customFormat="1" ht="25.5">
      <c r="A43" s="43" t="s">
        <v>84</v>
      </c>
      <c r="B43" s="44" t="s">
        <v>85</v>
      </c>
      <c r="C43" s="45"/>
      <c r="D43" s="46"/>
      <c r="E43" s="47">
        <f>E44+E45</f>
        <v>149644</v>
      </c>
      <c r="F43" s="48">
        <f>G43-E43</f>
        <v>32326</v>
      </c>
      <c r="G43" s="47">
        <f>G44+G45+G46</f>
        <v>181970</v>
      </c>
      <c r="H43" s="47">
        <f>H44+H45+H46</f>
        <v>174967.5</v>
      </c>
      <c r="I43" s="72">
        <f t="shared" si="5"/>
        <v>96.151838215090393</v>
      </c>
      <c r="J43" s="88">
        <f t="shared" ref="J43:J90" si="6">SUM(H43-G43)</f>
        <v>-7002.5</v>
      </c>
    </row>
    <row r="44" spans="1:11" ht="25.5">
      <c r="A44" s="34" t="s">
        <v>86</v>
      </c>
      <c r="B44" s="35" t="s">
        <v>87</v>
      </c>
      <c r="C44" s="28">
        <v>151</v>
      </c>
      <c r="D44" s="29" t="s">
        <v>88</v>
      </c>
      <c r="E44" s="49">
        <v>143949</v>
      </c>
      <c r="F44" s="31">
        <f>G44-E44</f>
        <v>0</v>
      </c>
      <c r="G44" s="49">
        <v>143949</v>
      </c>
      <c r="H44" s="31">
        <v>143949</v>
      </c>
      <c r="I44" s="89">
        <f t="shared" si="5"/>
        <v>100</v>
      </c>
      <c r="J44" s="85">
        <f t="shared" si="6"/>
        <v>0</v>
      </c>
    </row>
    <row r="45" spans="1:11" ht="25.5">
      <c r="A45" s="37" t="s">
        <v>89</v>
      </c>
      <c r="B45" s="35" t="s">
        <v>90</v>
      </c>
      <c r="C45" s="28">
        <v>151</v>
      </c>
      <c r="D45" s="29" t="s">
        <v>91</v>
      </c>
      <c r="E45" s="49">
        <v>5695</v>
      </c>
      <c r="F45" s="31">
        <f>G45-E45</f>
        <v>0</v>
      </c>
      <c r="G45" s="49">
        <v>5695</v>
      </c>
      <c r="H45" s="31">
        <v>5695</v>
      </c>
      <c r="I45" s="89">
        <f t="shared" si="5"/>
        <v>100</v>
      </c>
      <c r="J45" s="85">
        <f t="shared" si="6"/>
        <v>0</v>
      </c>
    </row>
    <row r="46" spans="1:11" ht="25.5">
      <c r="A46" s="37" t="s">
        <v>89</v>
      </c>
      <c r="B46" s="35" t="s">
        <v>90</v>
      </c>
      <c r="C46" s="50"/>
      <c r="D46" s="51">
        <v>102020</v>
      </c>
      <c r="E46" s="52">
        <v>0</v>
      </c>
      <c r="F46" s="31">
        <f>G46-E46</f>
        <v>32326</v>
      </c>
      <c r="G46" s="52">
        <v>32326</v>
      </c>
      <c r="H46" s="53">
        <v>25323.5</v>
      </c>
      <c r="I46" s="89">
        <f t="shared" si="5"/>
        <v>78.337870444843205</v>
      </c>
      <c r="J46" s="85">
        <f t="shared" si="6"/>
        <v>-7002.5</v>
      </c>
    </row>
    <row r="47" spans="1:11" ht="25.5">
      <c r="A47" s="43" t="s">
        <v>92</v>
      </c>
      <c r="B47" s="44" t="s">
        <v>93</v>
      </c>
      <c r="C47" s="54"/>
      <c r="D47" s="55"/>
      <c r="E47" s="56">
        <f>SUM(E48:E58)</f>
        <v>219732.61826999998</v>
      </c>
      <c r="F47" s="57">
        <f>SUM(F49:F58)</f>
        <v>-2092.8730000000037</v>
      </c>
      <c r="G47" s="56">
        <f>SUM(G48:G58)</f>
        <v>217639.74527000001</v>
      </c>
      <c r="H47" s="56">
        <f>SUM(H48:H58)</f>
        <v>214260.83989</v>
      </c>
      <c r="I47" s="72">
        <f t="shared" si="5"/>
        <v>98.447477791426294</v>
      </c>
      <c r="J47" s="88">
        <f t="shared" si="6"/>
        <v>-3378.9053800000102</v>
      </c>
    </row>
    <row r="48" spans="1:11" ht="31.5" hidden="1" customHeight="1">
      <c r="A48" s="37" t="s">
        <v>94</v>
      </c>
      <c r="B48" s="58" t="s">
        <v>95</v>
      </c>
      <c r="C48" s="59">
        <v>161</v>
      </c>
      <c r="D48" s="29">
        <v>301008</v>
      </c>
      <c r="E48" s="31">
        <v>0</v>
      </c>
      <c r="F48" s="31">
        <f>G48-E48</f>
        <v>0</v>
      </c>
      <c r="G48" s="60">
        <v>0</v>
      </c>
      <c r="H48" s="60"/>
      <c r="I48" s="72" t="e">
        <f t="shared" si="5"/>
        <v>#DIV/0!</v>
      </c>
      <c r="J48" s="88">
        <f t="shared" si="6"/>
        <v>0</v>
      </c>
      <c r="K48" s="7"/>
    </row>
    <row r="49" spans="1:11" ht="38.25" hidden="1" customHeight="1">
      <c r="A49" s="37" t="s">
        <v>96</v>
      </c>
      <c r="B49" s="121" t="s">
        <v>97</v>
      </c>
      <c r="C49" s="59">
        <v>161</v>
      </c>
      <c r="D49" s="29">
        <v>301027</v>
      </c>
      <c r="E49" s="62">
        <v>0</v>
      </c>
      <c r="F49" s="123">
        <f>(G50)-E50</f>
        <v>-3650.4100000000035</v>
      </c>
      <c r="G49" s="62">
        <v>0</v>
      </c>
      <c r="H49" s="62"/>
      <c r="I49" s="72" t="e">
        <f t="shared" si="5"/>
        <v>#DIV/0!</v>
      </c>
      <c r="J49" s="88">
        <f t="shared" si="6"/>
        <v>0</v>
      </c>
      <c r="K49" s="7"/>
    </row>
    <row r="50" spans="1:11" ht="32.25" customHeight="1">
      <c r="A50" s="64" t="s">
        <v>98</v>
      </c>
      <c r="B50" s="122"/>
      <c r="C50" s="65">
        <v>151</v>
      </c>
      <c r="D50" s="29">
        <v>204003</v>
      </c>
      <c r="E50" s="66">
        <v>66752</v>
      </c>
      <c r="F50" s="124"/>
      <c r="G50" s="62">
        <v>63101.59</v>
      </c>
      <c r="H50" s="62">
        <v>63101.59</v>
      </c>
      <c r="I50" s="89">
        <f t="shared" si="5"/>
        <v>100</v>
      </c>
      <c r="J50" s="85">
        <f t="shared" si="6"/>
        <v>0</v>
      </c>
      <c r="K50" s="7">
        <v>63101590</v>
      </c>
    </row>
    <row r="51" spans="1:11" ht="17.25" customHeight="1">
      <c r="A51" s="64" t="s">
        <v>99</v>
      </c>
      <c r="B51" s="61" t="s">
        <v>100</v>
      </c>
      <c r="C51" s="59"/>
      <c r="D51" s="29">
        <v>201129</v>
      </c>
      <c r="E51" s="66">
        <v>1266.92</v>
      </c>
      <c r="F51" s="63">
        <f>(G51)-E51</f>
        <v>-80.333000000000084</v>
      </c>
      <c r="G51" s="62">
        <v>1186.587</v>
      </c>
      <c r="H51" s="62">
        <v>1186.587</v>
      </c>
      <c r="I51" s="89">
        <f t="shared" si="5"/>
        <v>100</v>
      </c>
      <c r="J51" s="85">
        <f t="shared" si="6"/>
        <v>0</v>
      </c>
      <c r="K51" s="7">
        <v>1186.587</v>
      </c>
    </row>
    <row r="52" spans="1:11" ht="21.75" customHeight="1">
      <c r="A52" s="64" t="s">
        <v>101</v>
      </c>
      <c r="B52" s="67" t="s">
        <v>102</v>
      </c>
      <c r="C52" s="68">
        <v>151</v>
      </c>
      <c r="D52" s="29">
        <v>201003</v>
      </c>
      <c r="E52" s="66">
        <v>16031</v>
      </c>
      <c r="F52" s="63">
        <f>(G52)-E52</f>
        <v>1637.87</v>
      </c>
      <c r="G52" s="62">
        <v>17668.87</v>
      </c>
      <c r="H52" s="62">
        <v>17668.87</v>
      </c>
      <c r="I52" s="89">
        <f t="shared" si="5"/>
        <v>100</v>
      </c>
      <c r="J52" s="85">
        <f t="shared" si="6"/>
        <v>0</v>
      </c>
      <c r="K52" s="7"/>
    </row>
    <row r="53" spans="1:11" ht="21.75" customHeight="1">
      <c r="A53" s="64" t="s">
        <v>103</v>
      </c>
      <c r="B53" s="67" t="s">
        <v>104</v>
      </c>
      <c r="C53" s="68"/>
      <c r="D53" s="29">
        <v>201036</v>
      </c>
      <c r="E53" s="66">
        <v>87664</v>
      </c>
      <c r="F53" s="63">
        <f>(G53)-E53</f>
        <v>0</v>
      </c>
      <c r="G53" s="62">
        <v>87664</v>
      </c>
      <c r="H53" s="62">
        <v>87664</v>
      </c>
      <c r="I53" s="89">
        <f t="shared" si="5"/>
        <v>100</v>
      </c>
      <c r="J53" s="85">
        <f t="shared" si="6"/>
        <v>0</v>
      </c>
      <c r="K53" s="7"/>
    </row>
    <row r="54" spans="1:11" s="2" customFormat="1" ht="22.5" customHeight="1">
      <c r="A54" s="64" t="s">
        <v>105</v>
      </c>
      <c r="B54" s="67" t="s">
        <v>106</v>
      </c>
      <c r="C54" s="68">
        <v>161</v>
      </c>
      <c r="D54" s="29">
        <v>201045</v>
      </c>
      <c r="E54" s="69">
        <v>4432.6982699999999</v>
      </c>
      <c r="F54" s="70">
        <f>(G54)-E54</f>
        <v>0</v>
      </c>
      <c r="G54" s="71">
        <v>4432.6982699999999</v>
      </c>
      <c r="H54" s="71">
        <v>4432.6982699999999</v>
      </c>
      <c r="I54" s="89">
        <f t="shared" si="5"/>
        <v>100</v>
      </c>
      <c r="J54" s="85">
        <f t="shared" si="6"/>
        <v>0</v>
      </c>
      <c r="K54" s="90"/>
    </row>
    <row r="55" spans="1:11" s="2" customFormat="1" ht="19.5" customHeight="1">
      <c r="A55" s="64" t="s">
        <v>107</v>
      </c>
      <c r="B55" s="67" t="s">
        <v>108</v>
      </c>
      <c r="C55" s="68"/>
      <c r="D55" s="29">
        <v>201219</v>
      </c>
      <c r="E55" s="69">
        <v>2021</v>
      </c>
      <c r="F55" s="63">
        <f>(G55)-E55</f>
        <v>0</v>
      </c>
      <c r="G55" s="71">
        <v>2021</v>
      </c>
      <c r="H55" s="71">
        <v>2020.202</v>
      </c>
      <c r="I55" s="89">
        <f t="shared" si="5"/>
        <v>99.960514596734299</v>
      </c>
      <c r="J55" s="85">
        <f t="shared" si="6"/>
        <v>-0.79800000000000204</v>
      </c>
      <c r="K55" s="90"/>
    </row>
    <row r="56" spans="1:11" ht="38.25" customHeight="1">
      <c r="A56" s="37" t="s">
        <v>109</v>
      </c>
      <c r="B56" s="58" t="s">
        <v>110</v>
      </c>
      <c r="C56" s="59">
        <v>151</v>
      </c>
      <c r="D56" s="29">
        <v>301004</v>
      </c>
      <c r="E56" s="62">
        <v>40579</v>
      </c>
      <c r="F56" s="31">
        <f>G56-E56</f>
        <v>0</v>
      </c>
      <c r="G56" s="62">
        <v>40579</v>
      </c>
      <c r="H56" s="62">
        <v>37200.892619999999</v>
      </c>
      <c r="I56" s="89">
        <f t="shared" si="5"/>
        <v>91.675232558712594</v>
      </c>
      <c r="J56" s="85">
        <f t="shared" si="6"/>
        <v>-3378.1073799999999</v>
      </c>
      <c r="K56" s="7"/>
    </row>
    <row r="57" spans="1:11" ht="26.1" customHeight="1">
      <c r="A57" s="37" t="s">
        <v>109</v>
      </c>
      <c r="B57" s="58" t="s">
        <v>111</v>
      </c>
      <c r="C57" s="59"/>
      <c r="D57" s="29">
        <v>301039</v>
      </c>
      <c r="E57" s="62">
        <v>906</v>
      </c>
      <c r="F57" s="31">
        <f>G57-E57</f>
        <v>0</v>
      </c>
      <c r="G57" s="62">
        <v>906</v>
      </c>
      <c r="H57" s="62">
        <v>906</v>
      </c>
      <c r="I57" s="89">
        <f t="shared" si="5"/>
        <v>100</v>
      </c>
      <c r="J57" s="85">
        <f t="shared" si="6"/>
        <v>0</v>
      </c>
      <c r="K57" s="7"/>
    </row>
    <row r="58" spans="1:11" ht="24" customHeight="1">
      <c r="A58" s="37" t="s">
        <v>109</v>
      </c>
      <c r="B58" s="58" t="s">
        <v>112</v>
      </c>
      <c r="C58" s="59">
        <v>151</v>
      </c>
      <c r="D58" s="29">
        <v>301038</v>
      </c>
      <c r="E58" s="62">
        <v>80</v>
      </c>
      <c r="F58" s="31">
        <f>G58-E58</f>
        <v>0</v>
      </c>
      <c r="G58" s="62">
        <v>80</v>
      </c>
      <c r="H58" s="62">
        <v>80</v>
      </c>
      <c r="I58" s="89">
        <f t="shared" si="5"/>
        <v>100</v>
      </c>
      <c r="J58" s="85">
        <f t="shared" si="6"/>
        <v>0</v>
      </c>
      <c r="K58" s="7"/>
    </row>
    <row r="59" spans="1:11" ht="27.75" customHeight="1">
      <c r="A59" s="43" t="s">
        <v>113</v>
      </c>
      <c r="B59" s="44" t="s">
        <v>114</v>
      </c>
      <c r="C59" s="45"/>
      <c r="D59" s="46"/>
      <c r="E59" s="72">
        <f>SUM(E60:E85)</f>
        <v>519262.32650999998</v>
      </c>
      <c r="F59" s="73">
        <f>SUM(F60:F85)</f>
        <v>21973.296849999999</v>
      </c>
      <c r="G59" s="72">
        <f>SUM(G60:G85)</f>
        <v>541235.62335999997</v>
      </c>
      <c r="H59" s="74">
        <f>SUM(H60:H85)</f>
        <v>541053.46195000003</v>
      </c>
      <c r="I59" s="91">
        <f t="shared" si="5"/>
        <v>99.966343418256699</v>
      </c>
      <c r="J59" s="88">
        <f t="shared" si="6"/>
        <v>-182.16141000005899</v>
      </c>
    </row>
    <row r="60" spans="1:11" ht="42" customHeight="1">
      <c r="A60" s="37" t="s">
        <v>115</v>
      </c>
      <c r="B60" s="58" t="s">
        <v>116</v>
      </c>
      <c r="C60" s="75">
        <v>151</v>
      </c>
      <c r="D60" s="76">
        <v>302004</v>
      </c>
      <c r="E60" s="49">
        <v>13</v>
      </c>
      <c r="F60" s="77">
        <f t="shared" ref="F60:F71" si="7">G60-E60</f>
        <v>-13</v>
      </c>
      <c r="G60" s="49">
        <v>0</v>
      </c>
      <c r="H60" s="31">
        <v>0</v>
      </c>
      <c r="I60" s="92" t="e">
        <f t="shared" si="5"/>
        <v>#DIV/0!</v>
      </c>
      <c r="J60" s="86">
        <f t="shared" si="6"/>
        <v>0</v>
      </c>
    </row>
    <row r="61" spans="1:11" ht="27.75" customHeight="1">
      <c r="A61" s="37" t="s">
        <v>117</v>
      </c>
      <c r="B61" s="58" t="s">
        <v>118</v>
      </c>
      <c r="C61" s="78">
        <v>151</v>
      </c>
      <c r="D61" s="79">
        <v>302006</v>
      </c>
      <c r="E61" s="49">
        <v>17252</v>
      </c>
      <c r="F61" s="77">
        <f t="shared" si="7"/>
        <v>-652</v>
      </c>
      <c r="G61" s="49">
        <v>16600</v>
      </c>
      <c r="H61" s="80">
        <v>16600</v>
      </c>
      <c r="I61" s="84">
        <f t="shared" si="5"/>
        <v>100</v>
      </c>
      <c r="J61" s="86">
        <f t="shared" si="6"/>
        <v>0</v>
      </c>
    </row>
    <row r="62" spans="1:11" ht="27.75" hidden="1" customHeight="1">
      <c r="A62" s="37" t="s">
        <v>117</v>
      </c>
      <c r="B62" s="58" t="s">
        <v>118</v>
      </c>
      <c r="C62" s="78">
        <v>151</v>
      </c>
      <c r="D62" s="79">
        <v>302006</v>
      </c>
      <c r="E62" s="49"/>
      <c r="F62" s="77">
        <f t="shared" si="7"/>
        <v>0</v>
      </c>
      <c r="G62" s="49">
        <v>0</v>
      </c>
      <c r="H62" s="80"/>
      <c r="I62" s="92" t="e">
        <f t="shared" si="5"/>
        <v>#DIV/0!</v>
      </c>
      <c r="J62" s="86">
        <f t="shared" si="6"/>
        <v>0</v>
      </c>
    </row>
    <row r="63" spans="1:11" s="1" customFormat="1" ht="54" customHeight="1">
      <c r="A63" s="37" t="s">
        <v>119</v>
      </c>
      <c r="B63" s="58" t="s">
        <v>120</v>
      </c>
      <c r="C63" s="75">
        <v>151</v>
      </c>
      <c r="D63" s="76">
        <v>302002</v>
      </c>
      <c r="E63" s="49">
        <v>236607</v>
      </c>
      <c r="F63" s="77">
        <f t="shared" si="7"/>
        <v>8131</v>
      </c>
      <c r="G63" s="49">
        <v>244738</v>
      </c>
      <c r="H63" s="80">
        <v>244738</v>
      </c>
      <c r="I63" s="62">
        <f t="shared" si="5"/>
        <v>100</v>
      </c>
      <c r="J63" s="86">
        <f t="shared" si="6"/>
        <v>0</v>
      </c>
    </row>
    <row r="64" spans="1:11" ht="25.5" customHeight="1">
      <c r="A64" s="37" t="s">
        <v>119</v>
      </c>
      <c r="B64" s="58" t="s">
        <v>121</v>
      </c>
      <c r="C64" s="75">
        <v>151</v>
      </c>
      <c r="D64" s="76">
        <v>302001</v>
      </c>
      <c r="E64" s="49">
        <v>190800</v>
      </c>
      <c r="F64" s="77">
        <f t="shared" si="7"/>
        <v>23418</v>
      </c>
      <c r="G64" s="49">
        <v>214218</v>
      </c>
      <c r="H64" s="80">
        <v>214218</v>
      </c>
      <c r="I64" s="62">
        <f t="shared" si="5"/>
        <v>100</v>
      </c>
      <c r="J64" s="86">
        <f t="shared" si="6"/>
        <v>0</v>
      </c>
    </row>
    <row r="65" spans="1:10" ht="25.5">
      <c r="A65" s="37" t="s">
        <v>119</v>
      </c>
      <c r="B65" s="58" t="s">
        <v>122</v>
      </c>
      <c r="C65" s="75">
        <v>151</v>
      </c>
      <c r="D65" s="76">
        <v>302003</v>
      </c>
      <c r="E65" s="49">
        <v>4059</v>
      </c>
      <c r="F65" s="77">
        <f t="shared" si="7"/>
        <v>-91.753000000000199</v>
      </c>
      <c r="G65" s="49">
        <v>3967.2469999999998</v>
      </c>
      <c r="H65" s="80">
        <v>3967.2469999999998</v>
      </c>
      <c r="I65" s="89">
        <f t="shared" si="5"/>
        <v>100</v>
      </c>
      <c r="J65" s="86">
        <f t="shared" si="6"/>
        <v>0</v>
      </c>
    </row>
    <row r="66" spans="1:10" ht="25.5">
      <c r="A66" s="37" t="s">
        <v>119</v>
      </c>
      <c r="B66" s="58" t="s">
        <v>123</v>
      </c>
      <c r="C66" s="75">
        <v>151</v>
      </c>
      <c r="D66" s="76">
        <v>302005</v>
      </c>
      <c r="E66" s="49">
        <v>36</v>
      </c>
      <c r="F66" s="77">
        <f t="shared" si="7"/>
        <v>-29.9</v>
      </c>
      <c r="G66" s="62">
        <v>6.1</v>
      </c>
      <c r="H66" s="80">
        <v>6.1</v>
      </c>
      <c r="I66" s="89">
        <f t="shared" si="5"/>
        <v>100</v>
      </c>
      <c r="J66" s="86">
        <f t="shared" si="6"/>
        <v>0</v>
      </c>
    </row>
    <row r="67" spans="1:10" ht="66" customHeight="1">
      <c r="A67" s="37" t="s">
        <v>119</v>
      </c>
      <c r="B67" s="58" t="s">
        <v>124</v>
      </c>
      <c r="C67" s="75">
        <v>151</v>
      </c>
      <c r="D67" s="76">
        <v>302008</v>
      </c>
      <c r="E67" s="49">
        <v>7848</v>
      </c>
      <c r="F67" s="77">
        <f t="shared" si="7"/>
        <v>300</v>
      </c>
      <c r="G67" s="49">
        <v>8148</v>
      </c>
      <c r="H67" s="80">
        <v>8148</v>
      </c>
      <c r="I67" s="85">
        <f t="shared" si="5"/>
        <v>100</v>
      </c>
      <c r="J67" s="85">
        <f t="shared" si="6"/>
        <v>0</v>
      </c>
    </row>
    <row r="68" spans="1:10" ht="54" customHeight="1">
      <c r="A68" s="37" t="s">
        <v>119</v>
      </c>
      <c r="B68" s="58" t="s">
        <v>125</v>
      </c>
      <c r="C68" s="75">
        <v>151</v>
      </c>
      <c r="D68" s="76" t="s">
        <v>126</v>
      </c>
      <c r="E68" s="49">
        <v>1416</v>
      </c>
      <c r="F68" s="77">
        <f t="shared" si="7"/>
        <v>0</v>
      </c>
      <c r="G68" s="49">
        <v>1416</v>
      </c>
      <c r="H68" s="80">
        <v>1416</v>
      </c>
      <c r="I68" s="89">
        <f t="shared" si="5"/>
        <v>100</v>
      </c>
      <c r="J68" s="85">
        <f t="shared" si="6"/>
        <v>0</v>
      </c>
    </row>
    <row r="69" spans="1:10" ht="42.75" customHeight="1">
      <c r="A69" s="37" t="s">
        <v>119</v>
      </c>
      <c r="B69" s="58" t="s">
        <v>127</v>
      </c>
      <c r="C69" s="75">
        <v>151</v>
      </c>
      <c r="D69" s="76">
        <v>302012</v>
      </c>
      <c r="E69" s="49">
        <v>361</v>
      </c>
      <c r="F69" s="77">
        <f t="shared" si="7"/>
        <v>0</v>
      </c>
      <c r="G69" s="49">
        <v>361</v>
      </c>
      <c r="H69" s="80">
        <v>361</v>
      </c>
      <c r="I69" s="89">
        <f t="shared" si="5"/>
        <v>100</v>
      </c>
      <c r="J69" s="85">
        <f t="shared" si="6"/>
        <v>0</v>
      </c>
    </row>
    <row r="70" spans="1:10" ht="38.25" customHeight="1">
      <c r="A70" s="37" t="s">
        <v>119</v>
      </c>
      <c r="B70" s="58" t="s">
        <v>128</v>
      </c>
      <c r="C70" s="75">
        <v>151</v>
      </c>
      <c r="D70" s="76">
        <v>302013</v>
      </c>
      <c r="E70" s="49">
        <v>819</v>
      </c>
      <c r="F70" s="77">
        <f t="shared" si="7"/>
        <v>0</v>
      </c>
      <c r="G70" s="49">
        <v>819</v>
      </c>
      <c r="H70" s="80">
        <v>819</v>
      </c>
      <c r="I70" s="89">
        <f t="shared" si="5"/>
        <v>100</v>
      </c>
      <c r="J70" s="85">
        <f t="shared" si="6"/>
        <v>0</v>
      </c>
    </row>
    <row r="71" spans="1:10" ht="27" customHeight="1">
      <c r="A71" s="37" t="s">
        <v>119</v>
      </c>
      <c r="B71" s="58" t="s">
        <v>129</v>
      </c>
      <c r="C71" s="75">
        <v>151</v>
      </c>
      <c r="D71" s="76">
        <v>302009</v>
      </c>
      <c r="E71" s="49">
        <v>395</v>
      </c>
      <c r="F71" s="77">
        <f t="shared" si="7"/>
        <v>-52.64</v>
      </c>
      <c r="G71" s="49">
        <v>342.36</v>
      </c>
      <c r="H71" s="80">
        <v>247.00012000000001</v>
      </c>
      <c r="I71" s="89">
        <f t="shared" si="5"/>
        <v>72.146313821708105</v>
      </c>
      <c r="J71" s="85">
        <f t="shared" si="6"/>
        <v>-95.359880000000004</v>
      </c>
    </row>
    <row r="72" spans="1:10" ht="27" hidden="1" customHeight="1">
      <c r="A72" s="37" t="s">
        <v>119</v>
      </c>
      <c r="B72" s="58" t="s">
        <v>130</v>
      </c>
      <c r="C72" s="75"/>
      <c r="D72" s="76">
        <v>302010</v>
      </c>
      <c r="E72" s="49">
        <v>0</v>
      </c>
      <c r="F72" s="77">
        <v>0</v>
      </c>
      <c r="G72" s="49">
        <v>0</v>
      </c>
      <c r="H72" s="80"/>
      <c r="I72" s="89" t="e">
        <f t="shared" si="5"/>
        <v>#DIV/0!</v>
      </c>
      <c r="J72" s="85">
        <f t="shared" si="6"/>
        <v>0</v>
      </c>
    </row>
    <row r="73" spans="1:10" ht="50.25" customHeight="1">
      <c r="A73" s="37" t="s">
        <v>119</v>
      </c>
      <c r="B73" s="58" t="s">
        <v>131</v>
      </c>
      <c r="C73" s="93">
        <v>151</v>
      </c>
      <c r="D73" s="76">
        <v>302016</v>
      </c>
      <c r="E73" s="77">
        <v>393</v>
      </c>
      <c r="F73" s="77">
        <f>G73-E73</f>
        <v>0</v>
      </c>
      <c r="G73" s="77">
        <v>393</v>
      </c>
      <c r="H73" s="80">
        <v>393</v>
      </c>
      <c r="I73" s="89">
        <f t="shared" si="5"/>
        <v>100</v>
      </c>
      <c r="J73" s="85">
        <f t="shared" si="6"/>
        <v>0</v>
      </c>
    </row>
    <row r="74" spans="1:10" ht="21.95" customHeight="1">
      <c r="A74" s="37" t="s">
        <v>119</v>
      </c>
      <c r="B74" s="58" t="s">
        <v>132</v>
      </c>
      <c r="C74" s="75">
        <v>151</v>
      </c>
      <c r="D74" s="76">
        <v>302018</v>
      </c>
      <c r="E74" s="77">
        <v>4215</v>
      </c>
      <c r="F74" s="77">
        <f>G74-E74</f>
        <v>-371.05763999999999</v>
      </c>
      <c r="G74" s="77">
        <v>3843.94236</v>
      </c>
      <c r="H74" s="80">
        <v>3843.94236</v>
      </c>
      <c r="I74" s="89">
        <f t="shared" si="5"/>
        <v>100</v>
      </c>
      <c r="J74" s="85">
        <f t="shared" si="6"/>
        <v>0</v>
      </c>
    </row>
    <row r="75" spans="1:10" ht="39" customHeight="1">
      <c r="A75" s="37" t="s">
        <v>119</v>
      </c>
      <c r="B75" s="58" t="s">
        <v>133</v>
      </c>
      <c r="C75" s="75"/>
      <c r="D75" s="76">
        <v>302014</v>
      </c>
      <c r="E75" s="77">
        <v>1</v>
      </c>
      <c r="F75" s="77">
        <f>G75-E75</f>
        <v>0</v>
      </c>
      <c r="G75" s="77">
        <v>1</v>
      </c>
      <c r="H75" s="80">
        <v>1</v>
      </c>
      <c r="I75" s="89">
        <f t="shared" si="5"/>
        <v>100</v>
      </c>
      <c r="J75" s="85">
        <f t="shared" si="6"/>
        <v>0</v>
      </c>
    </row>
    <row r="76" spans="1:10" ht="32.25" hidden="1" customHeight="1">
      <c r="A76" s="37" t="s">
        <v>119</v>
      </c>
      <c r="B76" s="58" t="s">
        <v>134</v>
      </c>
      <c r="C76" s="75"/>
      <c r="D76" s="76"/>
      <c r="E76" s="77"/>
      <c r="F76" s="77">
        <f>G76-E76</f>
        <v>0</v>
      </c>
      <c r="G76" s="77"/>
      <c r="H76" s="80"/>
      <c r="I76" s="89" t="e">
        <f t="shared" si="5"/>
        <v>#DIV/0!</v>
      </c>
      <c r="J76" s="85">
        <f t="shared" si="6"/>
        <v>0</v>
      </c>
    </row>
    <row r="77" spans="1:10" ht="32.25" hidden="1" customHeight="1">
      <c r="A77" s="37" t="s">
        <v>119</v>
      </c>
      <c r="B77" s="58" t="s">
        <v>135</v>
      </c>
      <c r="C77" s="75"/>
      <c r="D77" s="76"/>
      <c r="E77" s="77"/>
      <c r="F77" s="77"/>
      <c r="G77" s="77"/>
      <c r="H77" s="80"/>
      <c r="I77" s="89" t="e">
        <f t="shared" si="5"/>
        <v>#DIV/0!</v>
      </c>
      <c r="J77" s="85">
        <f t="shared" si="6"/>
        <v>0</v>
      </c>
    </row>
    <row r="78" spans="1:10" ht="37.5" customHeight="1">
      <c r="A78" s="37" t="s">
        <v>119</v>
      </c>
      <c r="B78" s="35" t="s">
        <v>136</v>
      </c>
      <c r="C78" s="75"/>
      <c r="D78" s="76">
        <v>302020</v>
      </c>
      <c r="E78" s="77">
        <v>1295</v>
      </c>
      <c r="F78" s="77">
        <f>G78-E78</f>
        <v>1.0389999999999899</v>
      </c>
      <c r="G78" s="77">
        <v>1296.039</v>
      </c>
      <c r="H78" s="80">
        <v>1296.039</v>
      </c>
      <c r="I78" s="89">
        <f t="shared" si="5"/>
        <v>100</v>
      </c>
      <c r="J78" s="85">
        <f t="shared" si="6"/>
        <v>0</v>
      </c>
    </row>
    <row r="79" spans="1:10" ht="25.5" customHeight="1">
      <c r="A79" s="64" t="s">
        <v>137</v>
      </c>
      <c r="B79" s="94" t="s">
        <v>138</v>
      </c>
      <c r="C79" s="75"/>
      <c r="D79" s="76">
        <v>302021</v>
      </c>
      <c r="E79" s="77">
        <v>15081.6</v>
      </c>
      <c r="F79" s="77">
        <f>G79-E79</f>
        <v>-1294.6560000000009</v>
      </c>
      <c r="G79" s="77">
        <v>13786.944</v>
      </c>
      <c r="H79" s="80">
        <v>13700.143239999999</v>
      </c>
      <c r="I79" s="89">
        <f t="shared" si="5"/>
        <v>99.370413341781898</v>
      </c>
      <c r="J79" s="85">
        <f t="shared" si="6"/>
        <v>-86.800760000000096</v>
      </c>
    </row>
    <row r="80" spans="1:10" ht="26.25" customHeight="1">
      <c r="A80" s="95" t="s">
        <v>139</v>
      </c>
      <c r="B80" s="67" t="s">
        <v>140</v>
      </c>
      <c r="C80" s="28">
        <v>151</v>
      </c>
      <c r="D80" s="29">
        <v>201167</v>
      </c>
      <c r="E80" s="66">
        <v>27571.826509999999</v>
      </c>
      <c r="F80" s="96">
        <f>(G80)-E80</f>
        <v>-10511.826510000001</v>
      </c>
      <c r="G80" s="62">
        <v>17060</v>
      </c>
      <c r="H80" s="80">
        <v>17060</v>
      </c>
      <c r="I80" s="89">
        <f t="shared" si="5"/>
        <v>100</v>
      </c>
      <c r="J80" s="85">
        <f t="shared" si="6"/>
        <v>0</v>
      </c>
    </row>
    <row r="81" spans="1:13" ht="27" customHeight="1">
      <c r="A81" s="37" t="s">
        <v>141</v>
      </c>
      <c r="B81" s="35" t="s">
        <v>142</v>
      </c>
      <c r="C81" s="28">
        <v>151</v>
      </c>
      <c r="D81" s="29">
        <v>202001</v>
      </c>
      <c r="E81" s="62">
        <v>1876.9</v>
      </c>
      <c r="F81" s="77">
        <f>G81-E81</f>
        <v>0</v>
      </c>
      <c r="G81" s="62">
        <v>1876.9</v>
      </c>
      <c r="H81" s="97">
        <v>1876.9</v>
      </c>
      <c r="I81" s="89">
        <f t="shared" si="5"/>
        <v>100</v>
      </c>
      <c r="J81" s="85">
        <f t="shared" si="6"/>
        <v>0</v>
      </c>
    </row>
    <row r="82" spans="1:13" ht="30" customHeight="1">
      <c r="A82" s="37" t="s">
        <v>143</v>
      </c>
      <c r="B82" s="35" t="s">
        <v>144</v>
      </c>
      <c r="C82" s="28"/>
      <c r="D82" s="29">
        <v>202004</v>
      </c>
      <c r="E82" s="62">
        <v>11</v>
      </c>
      <c r="F82" s="77">
        <f>G82-E82</f>
        <v>0</v>
      </c>
      <c r="G82" s="62">
        <v>11</v>
      </c>
      <c r="H82" s="97">
        <v>11</v>
      </c>
      <c r="I82" s="89">
        <f t="shared" si="5"/>
        <v>100</v>
      </c>
      <c r="J82" s="85">
        <f t="shared" si="6"/>
        <v>0</v>
      </c>
    </row>
    <row r="83" spans="1:13" ht="29.25" customHeight="1">
      <c r="A83" s="37" t="s">
        <v>145</v>
      </c>
      <c r="B83" s="35" t="s">
        <v>146</v>
      </c>
      <c r="C83" s="98">
        <v>151</v>
      </c>
      <c r="D83" s="29">
        <v>202003</v>
      </c>
      <c r="E83" s="62">
        <v>9200</v>
      </c>
      <c r="F83" s="77">
        <f>G83-E83</f>
        <v>3136</v>
      </c>
      <c r="G83" s="62">
        <v>12336</v>
      </c>
      <c r="H83" s="97">
        <v>12336</v>
      </c>
      <c r="I83" s="89">
        <f t="shared" si="5"/>
        <v>100</v>
      </c>
      <c r="J83" s="85">
        <f t="shared" si="6"/>
        <v>0</v>
      </c>
    </row>
    <row r="84" spans="1:13" ht="37.5" hidden="1" customHeight="1">
      <c r="A84" s="37" t="s">
        <v>147</v>
      </c>
      <c r="B84" s="35" t="s">
        <v>146</v>
      </c>
      <c r="C84" s="98">
        <v>151</v>
      </c>
      <c r="D84" s="29">
        <v>202003</v>
      </c>
      <c r="E84" s="31">
        <v>0</v>
      </c>
      <c r="F84" s="77">
        <f t="shared" ref="F84" si="8">G84-E84</f>
        <v>0</v>
      </c>
      <c r="G84" s="31">
        <v>0</v>
      </c>
      <c r="H84" s="99">
        <v>0</v>
      </c>
      <c r="I84" s="89" t="e">
        <f t="shared" si="5"/>
        <v>#DIV/0!</v>
      </c>
      <c r="J84" s="85">
        <f t="shared" si="6"/>
        <v>0</v>
      </c>
    </row>
    <row r="85" spans="1:13" ht="25.5" customHeight="1">
      <c r="A85" s="64" t="s">
        <v>148</v>
      </c>
      <c r="B85" s="67" t="s">
        <v>149</v>
      </c>
      <c r="C85" s="100">
        <v>151</v>
      </c>
      <c r="D85" s="76">
        <v>201031</v>
      </c>
      <c r="E85" s="96">
        <v>11</v>
      </c>
      <c r="F85" s="96">
        <f>(G85)-E85</f>
        <v>4.0910000000000002</v>
      </c>
      <c r="G85" s="77">
        <v>15.090999999999999</v>
      </c>
      <c r="H85" s="97">
        <v>15.09023</v>
      </c>
      <c r="I85" s="89">
        <f t="shared" si="5"/>
        <v>99.994897621098701</v>
      </c>
      <c r="J85" s="85">
        <f t="shared" si="6"/>
        <v>-7.6999999999927105E-4</v>
      </c>
    </row>
    <row r="86" spans="1:13" s="3" customFormat="1" ht="17.25" customHeight="1">
      <c r="A86" s="101"/>
      <c r="B86" s="44" t="s">
        <v>150</v>
      </c>
      <c r="C86" s="43"/>
      <c r="D86" s="46"/>
      <c r="E86" s="102">
        <f>SUM(E87:E90)</f>
        <v>35032.435000000005</v>
      </c>
      <c r="F86" s="103">
        <f>G86-E86</f>
        <v>-1534.9980000000069</v>
      </c>
      <c r="G86" s="102">
        <f>SUM(G87:G91)</f>
        <v>33497.436999999998</v>
      </c>
      <c r="H86" s="104">
        <f>SUM(H87:H90)</f>
        <v>33497.436999999998</v>
      </c>
      <c r="I86" s="91">
        <f t="shared" si="5"/>
        <v>100</v>
      </c>
      <c r="J86" s="88">
        <f t="shared" si="6"/>
        <v>0</v>
      </c>
      <c r="K86" s="1"/>
    </row>
    <row r="87" spans="1:13" ht="51.95" customHeight="1">
      <c r="A87" s="37" t="s">
        <v>151</v>
      </c>
      <c r="B87" s="35" t="s">
        <v>152</v>
      </c>
      <c r="C87" s="27">
        <v>151</v>
      </c>
      <c r="D87" s="29">
        <v>203053</v>
      </c>
      <c r="E87" s="31">
        <v>31376.530999999999</v>
      </c>
      <c r="F87" s="77">
        <f>G87-E87</f>
        <v>-1534.9979999999996</v>
      </c>
      <c r="G87" s="31">
        <v>29841.532999999999</v>
      </c>
      <c r="H87" s="36">
        <v>29841.532999999999</v>
      </c>
      <c r="I87" s="89">
        <f t="shared" si="5"/>
        <v>100</v>
      </c>
      <c r="J87" s="85">
        <f t="shared" si="6"/>
        <v>0</v>
      </c>
      <c r="K87" s="7"/>
    </row>
    <row r="88" spans="1:13" ht="26.1" customHeight="1">
      <c r="A88" s="37" t="s">
        <v>153</v>
      </c>
      <c r="B88" s="35" t="s">
        <v>154</v>
      </c>
      <c r="C88" s="68">
        <v>151</v>
      </c>
      <c r="D88" s="29">
        <v>303002</v>
      </c>
      <c r="E88" s="31">
        <v>2732</v>
      </c>
      <c r="F88" s="77">
        <f>G88-E88</f>
        <v>0</v>
      </c>
      <c r="G88" s="31">
        <v>2732</v>
      </c>
      <c r="H88" s="105">
        <v>2732</v>
      </c>
      <c r="I88" s="89">
        <f t="shared" si="5"/>
        <v>100</v>
      </c>
      <c r="J88" s="85">
        <f t="shared" si="6"/>
        <v>0</v>
      </c>
      <c r="K88" s="7"/>
      <c r="L88" s="1"/>
      <c r="M88" s="1"/>
    </row>
    <row r="89" spans="1:13" ht="56.1" customHeight="1">
      <c r="A89" s="37" t="s">
        <v>153</v>
      </c>
      <c r="B89" s="35" t="s">
        <v>155</v>
      </c>
      <c r="C89" s="68">
        <v>151</v>
      </c>
      <c r="D89" s="29">
        <v>102015</v>
      </c>
      <c r="E89" s="31">
        <v>726</v>
      </c>
      <c r="F89" s="77">
        <f>G89-E89</f>
        <v>0</v>
      </c>
      <c r="G89" s="31">
        <v>726</v>
      </c>
      <c r="H89" s="105">
        <v>726</v>
      </c>
      <c r="I89" s="89">
        <f t="shared" si="5"/>
        <v>100</v>
      </c>
      <c r="J89" s="85">
        <f t="shared" si="6"/>
        <v>0</v>
      </c>
      <c r="K89" s="7"/>
      <c r="L89" s="1"/>
      <c r="M89" s="1"/>
    </row>
    <row r="90" spans="1:13" ht="77.25" customHeight="1">
      <c r="A90" s="37" t="s">
        <v>156</v>
      </c>
      <c r="B90" s="35" t="s">
        <v>157</v>
      </c>
      <c r="C90" s="68">
        <v>151</v>
      </c>
      <c r="D90" s="29">
        <v>203084</v>
      </c>
      <c r="E90" s="31">
        <v>197.904</v>
      </c>
      <c r="F90" s="77">
        <f>G90-E90</f>
        <v>0</v>
      </c>
      <c r="G90" s="31">
        <v>197.904</v>
      </c>
      <c r="H90" s="105">
        <v>197.904</v>
      </c>
      <c r="I90" s="89">
        <f t="shared" si="5"/>
        <v>100</v>
      </c>
      <c r="J90" s="85">
        <f t="shared" si="6"/>
        <v>0</v>
      </c>
      <c r="K90" s="7"/>
      <c r="L90" s="1"/>
      <c r="M90" s="1"/>
    </row>
    <row r="91" spans="1:13" ht="45.75" customHeight="1">
      <c r="A91" s="106" t="s">
        <v>158</v>
      </c>
      <c r="B91" s="107" t="s">
        <v>159</v>
      </c>
      <c r="C91" s="68"/>
      <c r="D91" s="29"/>
      <c r="E91" s="108"/>
      <c r="F91" s="109"/>
      <c r="G91" s="108">
        <v>0</v>
      </c>
      <c r="H91" s="105">
        <v>-8.1618200000000005</v>
      </c>
      <c r="I91" s="84"/>
      <c r="J91" s="85"/>
      <c r="K91" s="7"/>
      <c r="L91" s="1"/>
      <c r="M91" s="1"/>
    </row>
    <row r="92" spans="1:13" ht="21.75" customHeight="1">
      <c r="A92" s="110" t="s">
        <v>160</v>
      </c>
      <c r="B92" s="111" t="s">
        <v>161</v>
      </c>
      <c r="C92" s="112"/>
      <c r="D92" s="113"/>
      <c r="E92" s="114">
        <f>E43+E47+E59+E86</f>
        <v>923671.37978000008</v>
      </c>
      <c r="F92" s="102">
        <f>G92-E92</f>
        <v>50671.425849999883</v>
      </c>
      <c r="G92" s="114">
        <f>G43+G47+G59+G86</f>
        <v>974342.80562999996</v>
      </c>
      <c r="H92" s="115">
        <f>H43+H47+H59+H86+H91</f>
        <v>963771.07701999997</v>
      </c>
      <c r="I92" s="72">
        <f>SUM(H92/G92%)</f>
        <v>98.914988795636006</v>
      </c>
      <c r="J92" s="88">
        <f>SUM(H92-G92)</f>
        <v>-10571.7286100001</v>
      </c>
      <c r="K92" s="1"/>
      <c r="L92" s="1"/>
    </row>
    <row r="93" spans="1:13" ht="17.25" customHeight="1">
      <c r="A93" s="43"/>
      <c r="B93" s="44" t="s">
        <v>162</v>
      </c>
      <c r="C93" s="45"/>
      <c r="D93" s="46"/>
      <c r="E93" s="102">
        <f>E92+E42</f>
        <v>985558.37978000008</v>
      </c>
      <c r="F93" s="102">
        <f>G93-E93</f>
        <v>55157.425849999883</v>
      </c>
      <c r="G93" s="102">
        <f>G92+G42</f>
        <v>1040715.80563</v>
      </c>
      <c r="H93" s="116">
        <f>H92+H42</f>
        <v>1030149.25417</v>
      </c>
      <c r="I93" s="72">
        <f>SUM(H93/G93%)</f>
        <v>98.984684252623296</v>
      </c>
      <c r="J93" s="88">
        <f>SUM(H93-G93)</f>
        <v>-10566.551460000101</v>
      </c>
      <c r="K93" s="1"/>
      <c r="L93" s="1"/>
    </row>
    <row r="94" spans="1:13">
      <c r="C94" s="1"/>
      <c r="E94" s="9"/>
      <c r="F94" s="9"/>
      <c r="H94" s="87"/>
    </row>
    <row r="95" spans="1:13">
      <c r="C95" s="1"/>
      <c r="E95" s="9"/>
      <c r="F95" s="9"/>
      <c r="H95" s="117"/>
    </row>
    <row r="97" spans="3:9">
      <c r="C97" s="1"/>
      <c r="E97" s="9"/>
      <c r="F97" s="120" t="s">
        <v>163</v>
      </c>
      <c r="G97" s="120"/>
      <c r="H97" s="120"/>
      <c r="I97" s="118">
        <v>905839.58</v>
      </c>
    </row>
    <row r="98" spans="3:9">
      <c r="F98" s="120" t="s">
        <v>164</v>
      </c>
      <c r="G98" s="120"/>
      <c r="H98" s="120"/>
      <c r="I98" s="118">
        <v>904828.70651000005</v>
      </c>
    </row>
    <row r="99" spans="3:9">
      <c r="F99" s="120" t="s">
        <v>165</v>
      </c>
      <c r="G99" s="120"/>
      <c r="H99" s="120"/>
      <c r="I99" s="118">
        <v>904828.70478000003</v>
      </c>
    </row>
    <row r="100" spans="3:9">
      <c r="F100" s="120" t="s">
        <v>166</v>
      </c>
      <c r="G100" s="120"/>
      <c r="H100" s="120"/>
      <c r="I100" s="118">
        <v>908640.10478000005</v>
      </c>
    </row>
    <row r="101" spans="3:9">
      <c r="F101" s="120" t="s">
        <v>167</v>
      </c>
      <c r="G101" s="120"/>
      <c r="H101" s="120"/>
      <c r="I101" s="118">
        <v>919611.70478000003</v>
      </c>
    </row>
    <row r="102" spans="3:9">
      <c r="F102" s="120" t="s">
        <v>168</v>
      </c>
      <c r="G102" s="120"/>
      <c r="H102" s="120"/>
      <c r="I102" s="119">
        <v>920277.70478000003</v>
      </c>
    </row>
    <row r="103" spans="3:9">
      <c r="F103" s="120" t="s">
        <v>169</v>
      </c>
      <c r="G103" s="120"/>
      <c r="H103" s="120"/>
      <c r="I103" s="118">
        <v>923677.70478000003</v>
      </c>
    </row>
    <row r="104" spans="3:9">
      <c r="F104" s="120" t="s">
        <v>170</v>
      </c>
      <c r="G104" s="120"/>
      <c r="H104" s="120"/>
      <c r="I104" s="118">
        <v>933431.47577999998</v>
      </c>
    </row>
    <row r="105" spans="3:9">
      <c r="F105" s="120" t="s">
        <v>171</v>
      </c>
      <c r="G105" s="120"/>
      <c r="H105" s="120"/>
      <c r="I105" s="118">
        <v>984914.47577999998</v>
      </c>
    </row>
    <row r="106" spans="3:9">
      <c r="F106" s="120" t="s">
        <v>172</v>
      </c>
      <c r="G106" s="120"/>
      <c r="H106" s="120"/>
      <c r="I106" s="9">
        <v>985112.37977999996</v>
      </c>
    </row>
    <row r="107" spans="3:9">
      <c r="F107" s="120" t="s">
        <v>173</v>
      </c>
      <c r="G107" s="120"/>
      <c r="H107" s="120"/>
      <c r="I107" s="9">
        <v>985092.37977999996</v>
      </c>
    </row>
    <row r="108" spans="3:9">
      <c r="F108" s="120" t="s">
        <v>174</v>
      </c>
      <c r="G108" s="120"/>
      <c r="H108" s="120"/>
      <c r="I108" s="9">
        <v>985152.37977999996</v>
      </c>
    </row>
    <row r="109" spans="3:9">
      <c r="F109" s="120" t="s">
        <v>175</v>
      </c>
      <c r="G109" s="120"/>
      <c r="H109" s="120"/>
      <c r="I109" s="9">
        <v>984952.37977999996</v>
      </c>
    </row>
    <row r="110" spans="3:9">
      <c r="F110" s="120" t="s">
        <v>176</v>
      </c>
      <c r="G110" s="120"/>
      <c r="H110" s="120"/>
      <c r="I110" s="9">
        <v>1022430.6924300001</v>
      </c>
    </row>
    <row r="111" spans="3:9">
      <c r="F111" s="120" t="s">
        <v>177</v>
      </c>
      <c r="G111" s="120"/>
      <c r="H111" s="120"/>
      <c r="I111" s="9">
        <v>1025566.6924300001</v>
      </c>
    </row>
    <row r="112" spans="3:9">
      <c r="F112" s="120" t="s">
        <v>177</v>
      </c>
      <c r="G112" s="120"/>
      <c r="H112" s="120"/>
      <c r="I112" s="118">
        <v>1018236.1924300001</v>
      </c>
    </row>
    <row r="113" spans="6:9" ht="17.25" customHeight="1">
      <c r="F113" s="120" t="s">
        <v>178</v>
      </c>
      <c r="G113" s="120"/>
      <c r="H113" s="120"/>
      <c r="I113" s="118">
        <v>1026664.40943</v>
      </c>
    </row>
    <row r="114" spans="6:9">
      <c r="F114" s="120" t="s">
        <v>179</v>
      </c>
      <c r="G114" s="120"/>
      <c r="H114" s="120"/>
      <c r="I114" s="9">
        <v>1025129.41143</v>
      </c>
    </row>
    <row r="115" spans="6:9">
      <c r="F115" s="120" t="s">
        <v>180</v>
      </c>
      <c r="G115" s="120"/>
      <c r="H115" s="120"/>
      <c r="I115" s="9">
        <v>1036229.80563</v>
      </c>
    </row>
  </sheetData>
  <mergeCells count="33">
    <mergeCell ref="B1:J1"/>
    <mergeCell ref="B2:J2"/>
    <mergeCell ref="B3:J3"/>
    <mergeCell ref="B4:J4"/>
    <mergeCell ref="B5:J5"/>
    <mergeCell ref="B6:J6"/>
    <mergeCell ref="A7:C7"/>
    <mergeCell ref="F7:H7"/>
    <mergeCell ref="A8:C8"/>
    <mergeCell ref="F8:H8"/>
    <mergeCell ref="F103:H103"/>
    <mergeCell ref="F104:H104"/>
    <mergeCell ref="C9:G9"/>
    <mergeCell ref="H9:J9"/>
    <mergeCell ref="F97:H97"/>
    <mergeCell ref="F98:H98"/>
    <mergeCell ref="F99:H99"/>
    <mergeCell ref="F115:H115"/>
    <mergeCell ref="B49:B50"/>
    <mergeCell ref="F49:F50"/>
    <mergeCell ref="F110:H110"/>
    <mergeCell ref="F111:H111"/>
    <mergeCell ref="F112:H112"/>
    <mergeCell ref="F113:H113"/>
    <mergeCell ref="F114:H114"/>
    <mergeCell ref="F105:H105"/>
    <mergeCell ref="F106:H106"/>
    <mergeCell ref="F107:H107"/>
    <mergeCell ref="F108:H108"/>
    <mergeCell ref="F109:H109"/>
    <mergeCell ref="F100:H100"/>
    <mergeCell ref="F101:H101"/>
    <mergeCell ref="F102:H102"/>
  </mergeCells>
  <pageMargins left="0.39305555555555599" right="0" top="0" bottom="0" header="0" footer="0"/>
  <pageSetup paperSize="9" scale="68" orientation="portrait" r:id="rId1"/>
  <headerFooter alignWithMargins="0"/>
  <rowBreaks count="1" manualBreakCount="1">
    <brk id="6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уточ</vt:lpstr>
      <vt:lpstr>уточ!Область_печати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2025-01-09T12:26:00Z</cp:lastPrinted>
  <dcterms:created xsi:type="dcterms:W3CDTF">2025-01-09T02:27:00Z</dcterms:created>
  <dcterms:modified xsi:type="dcterms:W3CDTF">2025-01-10T04:23:09Z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32C4C2A403294EAEAACA682174A38889_12</vt:lpwstr>
  </property>
  <property fmtid="{D5CDD505-2E9C-101B-9397-08002B2CF9AE}" pid="3" name="KSOProductBuildVer">
    <vt:lpwstr>1049-12.2.0.19307</vt:lpwstr>
  </property>
</Properties>
</file>