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8920" windowHeight="15840"/>
  </bookViews>
  <sheets>
    <sheet name="Sheet1" sheetId="1" r:id="rId1"/>
  </sheets>
  <definedNames>
    <definedName name="_xlnm.Print_Area" localSheetId="0">Sheet1!$A$1:$J$113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1" i="1"/>
  <c r="E111"/>
  <c r="I110"/>
  <c r="E110"/>
  <c r="I109"/>
  <c r="H109"/>
  <c r="E109"/>
  <c r="I108"/>
  <c r="I103" s="1"/>
  <c r="G108"/>
  <c r="F108"/>
  <c r="H108" s="1"/>
  <c r="H103" s="1"/>
  <c r="E108"/>
  <c r="I107"/>
  <c r="H107"/>
  <c r="E107"/>
  <c r="I106"/>
  <c r="H106"/>
  <c r="E106"/>
  <c r="I105"/>
  <c r="H105"/>
  <c r="E105"/>
  <c r="I104"/>
  <c r="H104"/>
  <c r="E104"/>
  <c r="E103" s="1"/>
  <c r="G103"/>
  <c r="D103"/>
  <c r="D112" s="1"/>
  <c r="D113" s="1"/>
  <c r="I102"/>
  <c r="H102"/>
  <c r="E102"/>
  <c r="I101"/>
  <c r="H101"/>
  <c r="E101"/>
  <c r="I100"/>
  <c r="H100"/>
  <c r="E100"/>
  <c r="I99"/>
  <c r="H99"/>
  <c r="E99"/>
  <c r="I98"/>
  <c r="H98"/>
  <c r="E98"/>
  <c r="I97"/>
  <c r="H97"/>
  <c r="E97"/>
  <c r="I96"/>
  <c r="H96"/>
  <c r="E96"/>
  <c r="I95"/>
  <c r="H95"/>
  <c r="E95"/>
  <c r="I94"/>
  <c r="H94"/>
  <c r="E94"/>
  <c r="I93"/>
  <c r="H93"/>
  <c r="E93"/>
  <c r="I92"/>
  <c r="H92"/>
  <c r="E92"/>
  <c r="I91"/>
  <c r="H91"/>
  <c r="E91"/>
  <c r="I90"/>
  <c r="H90"/>
  <c r="E90"/>
  <c r="I89"/>
  <c r="H89"/>
  <c r="E89"/>
  <c r="I88"/>
  <c r="H88"/>
  <c r="E88"/>
  <c r="I87"/>
  <c r="H87"/>
  <c r="E87"/>
  <c r="I86"/>
  <c r="H86"/>
  <c r="E86"/>
  <c r="I85"/>
  <c r="H85"/>
  <c r="E85"/>
  <c r="I84"/>
  <c r="H84"/>
  <c r="E84"/>
  <c r="I83"/>
  <c r="H83"/>
  <c r="E83"/>
  <c r="I82"/>
  <c r="H82"/>
  <c r="E82"/>
  <c r="I81"/>
  <c r="H81"/>
  <c r="E81"/>
  <c r="I80"/>
  <c r="E80"/>
  <c r="I79"/>
  <c r="H79"/>
  <c r="E79"/>
  <c r="I78"/>
  <c r="H78"/>
  <c r="E78"/>
  <c r="I77"/>
  <c r="H77"/>
  <c r="E77"/>
  <c r="I76"/>
  <c r="H76"/>
  <c r="E76"/>
  <c r="I75"/>
  <c r="H75"/>
  <c r="E75"/>
  <c r="I74"/>
  <c r="H74"/>
  <c r="E74"/>
  <c r="I73"/>
  <c r="H73"/>
  <c r="E73"/>
  <c r="I72"/>
  <c r="H72"/>
  <c r="E72"/>
  <c r="E71" s="1"/>
  <c r="G71"/>
  <c r="I71" s="1"/>
  <c r="F71"/>
  <c r="D71"/>
  <c r="I70"/>
  <c r="H70"/>
  <c r="E70"/>
  <c r="I69"/>
  <c r="H69"/>
  <c r="E69"/>
  <c r="I68"/>
  <c r="H68"/>
  <c r="E68"/>
  <c r="I67"/>
  <c r="H67"/>
  <c r="E67"/>
  <c r="I66"/>
  <c r="H66"/>
  <c r="E66"/>
  <c r="I65"/>
  <c r="H65"/>
  <c r="E65"/>
  <c r="I64"/>
  <c r="H64"/>
  <c r="E64"/>
  <c r="I63"/>
  <c r="H63"/>
  <c r="E63"/>
  <c r="I62"/>
  <c r="H62"/>
  <c r="E62"/>
  <c r="I61"/>
  <c r="H61"/>
  <c r="E61"/>
  <c r="I60"/>
  <c r="H60"/>
  <c r="E60"/>
  <c r="I59"/>
  <c r="H59"/>
  <c r="E59"/>
  <c r="E57" s="1"/>
  <c r="I58"/>
  <c r="H58"/>
  <c r="E58"/>
  <c r="I57"/>
  <c r="H57"/>
  <c r="G57"/>
  <c r="F57"/>
  <c r="D57"/>
  <c r="I56"/>
  <c r="H56"/>
  <c r="E56"/>
  <c r="I55"/>
  <c r="H55"/>
  <c r="E55"/>
  <c r="E54" s="1"/>
  <c r="I54"/>
  <c r="G54"/>
  <c r="H54" s="1"/>
  <c r="F54"/>
  <c r="D54"/>
  <c r="I52"/>
  <c r="E52"/>
  <c r="I51"/>
  <c r="E51"/>
  <c r="I50"/>
  <c r="H50"/>
  <c r="E50"/>
  <c r="I49"/>
  <c r="H49"/>
  <c r="E49"/>
  <c r="I48"/>
  <c r="H48"/>
  <c r="E48"/>
  <c r="I47"/>
  <c r="H47"/>
  <c r="E47"/>
  <c r="I46"/>
  <c r="H46"/>
  <c r="E46"/>
  <c r="I45"/>
  <c r="H45"/>
  <c r="E45"/>
  <c r="I44"/>
  <c r="H44"/>
  <c r="E44"/>
  <c r="I43"/>
  <c r="H43"/>
  <c r="E43"/>
  <c r="I42"/>
  <c r="H42"/>
  <c r="E42"/>
  <c r="I41"/>
  <c r="H41"/>
  <c r="E41"/>
  <c r="I40"/>
  <c r="H40"/>
  <c r="E40"/>
  <c r="I39"/>
  <c r="H39"/>
  <c r="E39"/>
  <c r="I38"/>
  <c r="H38"/>
  <c r="E38"/>
  <c r="I37"/>
  <c r="H37"/>
  <c r="E37"/>
  <c r="G36"/>
  <c r="I36" s="1"/>
  <c r="F36"/>
  <c r="E36"/>
  <c r="D36"/>
  <c r="I35"/>
  <c r="E35"/>
  <c r="I34"/>
  <c r="G34"/>
  <c r="F34"/>
  <c r="E34" s="1"/>
  <c r="D34"/>
  <c r="I33"/>
  <c r="H33"/>
  <c r="E33"/>
  <c r="I32"/>
  <c r="G32"/>
  <c r="H32" s="1"/>
  <c r="F32"/>
  <c r="E32"/>
  <c r="D32"/>
  <c r="I31"/>
  <c r="H31"/>
  <c r="E31"/>
  <c r="H30"/>
  <c r="G30"/>
  <c r="F30"/>
  <c r="E30" s="1"/>
  <c r="D30"/>
  <c r="I29"/>
  <c r="H29"/>
  <c r="E29"/>
  <c r="I28"/>
  <c r="G28"/>
  <c r="H28" s="1"/>
  <c r="F28"/>
  <c r="E28"/>
  <c r="D28"/>
  <c r="G27"/>
  <c r="D27"/>
  <c r="D26"/>
  <c r="I25"/>
  <c r="H25"/>
  <c r="E25"/>
  <c r="I24"/>
  <c r="H24"/>
  <c r="E24"/>
  <c r="I23"/>
  <c r="H23"/>
  <c r="E23"/>
  <c r="H22"/>
  <c r="G22"/>
  <c r="I22" s="1"/>
  <c r="F22"/>
  <c r="E22" s="1"/>
  <c r="D22"/>
  <c r="H21"/>
  <c r="G21"/>
  <c r="I21" s="1"/>
  <c r="F21"/>
  <c r="E21" s="1"/>
  <c r="D21"/>
  <c r="I20"/>
  <c r="H20"/>
  <c r="E20"/>
  <c r="I19"/>
  <c r="H19"/>
  <c r="E19"/>
  <c r="E18" s="1"/>
  <c r="E16" s="1"/>
  <c r="H18"/>
  <c r="G18"/>
  <c r="I18" s="1"/>
  <c r="F18"/>
  <c r="F16" s="1"/>
  <c r="I16" s="1"/>
  <c r="D18"/>
  <c r="I17"/>
  <c r="H17"/>
  <c r="E17"/>
  <c r="G16"/>
  <c r="D16"/>
  <c r="I15"/>
  <c r="H15"/>
  <c r="E15"/>
  <c r="I14"/>
  <c r="H14"/>
  <c r="E14"/>
  <c r="I13"/>
  <c r="I12"/>
  <c r="H12"/>
  <c r="E12"/>
  <c r="I11"/>
  <c r="G11"/>
  <c r="H11" s="1"/>
  <c r="F11"/>
  <c r="D11"/>
  <c r="E11" s="1"/>
  <c r="I10"/>
  <c r="H10"/>
  <c r="E10"/>
  <c r="I9"/>
  <c r="H9"/>
  <c r="E9"/>
  <c r="I8"/>
  <c r="G8"/>
  <c r="H8" s="1"/>
  <c r="F8"/>
  <c r="D8"/>
  <c r="E8" s="1"/>
  <c r="I7"/>
  <c r="H7"/>
  <c r="E7"/>
  <c r="F6"/>
  <c r="E6" s="1"/>
  <c r="D6"/>
  <c r="D5" s="1"/>
  <c r="D53" s="1"/>
  <c r="H27" l="1"/>
  <c r="H16"/>
  <c r="G5"/>
  <c r="F27"/>
  <c r="I30"/>
  <c r="H36"/>
  <c r="G26"/>
  <c r="H71"/>
  <c r="F103"/>
  <c r="F112" s="1"/>
  <c r="F5"/>
  <c r="G6"/>
  <c r="G112"/>
  <c r="E112" l="1"/>
  <c r="G53"/>
  <c r="I5"/>
  <c r="H5"/>
  <c r="I26"/>
  <c r="H26"/>
  <c r="I112"/>
  <c r="H112"/>
  <c r="G113"/>
  <c r="I6"/>
  <c r="H6"/>
  <c r="E5"/>
  <c r="F53"/>
  <c r="E53" s="1"/>
  <c r="I27"/>
  <c r="E27"/>
  <c r="F26"/>
  <c r="E26" s="1"/>
  <c r="I113" l="1"/>
  <c r="H113"/>
  <c r="H53"/>
  <c r="I53"/>
  <c r="F113"/>
  <c r="E113" s="1"/>
</calcChain>
</file>

<file path=xl/sharedStrings.xml><?xml version="1.0" encoding="utf-8"?>
<sst xmlns="http://schemas.openxmlformats.org/spreadsheetml/2006/main" count="232" uniqueCount="190">
  <si>
    <t xml:space="preserve">                  Исполнение</t>
  </si>
  <si>
    <t>Приложение №2</t>
  </si>
  <si>
    <t xml:space="preserve">        доходов бюджета городского округа город Ак-Довурак Республики Тыва</t>
  </si>
  <si>
    <t>(тыс. рублей)</t>
  </si>
  <si>
    <t>КБК</t>
  </si>
  <si>
    <t>Наименование</t>
  </si>
  <si>
    <t>КОСгу</t>
  </si>
  <si>
    <t>Первоначальный план</t>
  </si>
  <si>
    <t>Изменение (+,-)</t>
  </si>
  <si>
    <t>Уточненный план на 01.01.22 год</t>
  </si>
  <si>
    <t>Факт на 01.01.2022 год</t>
  </si>
  <si>
    <t>% вып плана от годового плана</t>
  </si>
  <si>
    <t>Откл.</t>
  </si>
  <si>
    <t>НАЛОГОВЫЕ ДОХОДЫ</t>
  </si>
  <si>
    <t>000 1 01 00000 00 0000 000</t>
  </si>
  <si>
    <t>НАЛОГИ НА ПРИБЫЛЬ,ДОХОДЫ</t>
  </si>
  <si>
    <t>000 1 01 01000 00 0000 110</t>
  </si>
  <si>
    <t>Налог на прибыль организаций</t>
  </si>
  <si>
    <t>000 1 01 02000 01 0000 110</t>
  </si>
  <si>
    <t>Налог на доходы с физических лиц</t>
  </si>
  <si>
    <t>Налог на доходы физических лиц</t>
  </si>
  <si>
    <t>000 1 03 00000 00 0000 000</t>
  </si>
  <si>
    <t xml:space="preserve">Доходы от уплаты акцизов </t>
  </si>
  <si>
    <t>000 1 05 00000 00 0000 000</t>
  </si>
  <si>
    <t>НАЛОГИ НА СОВОКУПНЫЙ ДОХОД</t>
  </si>
  <si>
    <t>000 1 05 01000 01 0000 110</t>
  </si>
  <si>
    <t>Упрощенная система налогообложения</t>
  </si>
  <si>
    <t>000 1 05 02000 01 0000 110</t>
  </si>
  <si>
    <t>Единый налог на вмененный доход</t>
  </si>
  <si>
    <t>000 1 05 03000 01 0000 110</t>
  </si>
  <si>
    <t>Единый сельскохозяйственный налог</t>
  </si>
  <si>
    <t>000 1 05 04010 02 0000 110</t>
  </si>
  <si>
    <t>Налог, взимаемый в связи с применением патентной системы</t>
  </si>
  <si>
    <t>000 1 06 00000 00 0000 000</t>
  </si>
  <si>
    <t>НАЛОГИ НА ИМУЩЕСТВО</t>
  </si>
  <si>
    <t>000 1 06 01020 04 0000 110</t>
  </si>
  <si>
    <t>Налог на имущество физических лиц</t>
  </si>
  <si>
    <t>000 1 06 06000 04 0000 110</t>
  </si>
  <si>
    <t>Земельный налог:</t>
  </si>
  <si>
    <t>000 1 06 06042 04 0000 110</t>
  </si>
  <si>
    <t>Земельный налог физических лиц</t>
  </si>
  <si>
    <t>000 1 06 06032 04 0000 110</t>
  </si>
  <si>
    <t>Земельный налог с организаций</t>
  </si>
  <si>
    <t>000 1 08 00000 00 0000 000</t>
  </si>
  <si>
    <t>ГОСУДАРСТВЕННАЯ ПОШЛИНА</t>
  </si>
  <si>
    <t>000 1 08 03000 01 0000 110</t>
  </si>
  <si>
    <t>Госпошлина по делам, рассматриваемых в судах общей юрисдикции,мировыми судьями</t>
  </si>
  <si>
    <t>000 1 08 03020 01 0000 110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</si>
  <si>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</si>
  <si>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000 1 09 04000 04 0000 110</t>
  </si>
  <si>
    <t xml:space="preserve">ЗАДОЛЖЕННОСТЬ И ПЕРЕРАСЧЕТЫ ПО ОТМЕННЕНЫМ НАЛОГАМ </t>
  </si>
  <si>
    <t>000 1 09 04050 04 0000 110</t>
  </si>
  <si>
    <t>Земельный налог ( по обязательствам, возникшим до 1 января 2006 г)</t>
  </si>
  <si>
    <t>НЕНАЛОГОВЫЕ ДОХОДЫ</t>
  </si>
  <si>
    <t>000 1 11 00000 00 0000 000</t>
  </si>
  <si>
    <t>ДОХОДЫ ОТ ИСПОЛЬЗОВАНИЯ ИМУЩЕСТВА, НАХОД-СЯ В ГОСУДАРСТВЕННОЙ И МУНИЦИПАЛЬНОЙ СОБСТВЕННОСТИ</t>
  </si>
  <si>
    <t>000 1 11 05000 00 0000 120</t>
  </si>
  <si>
    <t>Доходы от сдачи в аренду имущества, находящ.в госуд.и муниц.собст.</t>
  </si>
  <si>
    <t>000 1 11 05024 04 0000 120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</si>
  <si>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</si>
  <si>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000 1 11 09000 00 0000 120</t>
  </si>
  <si>
    <t>Прочие доходы от использования имущества и прав, нах.в гос.и муниц.собственнсоти</t>
  </si>
  <si>
    <t>000 1 11 09044 04 0000 120</t>
  </si>
  <si>
    <t>Прочие поступления от использования имущества,нах-ся в собственности горокругов</t>
  </si>
  <si>
    <t>0001 12 00000 00 0000 000</t>
  </si>
  <si>
    <t>ПЛАТЕЖИ ПРИ ПОЛЬЗОВАНИИ ПРИРОДНЫМИ РЕСУРСАМИ</t>
  </si>
  <si>
    <t>000 1 12 01000  01 0000 120</t>
  </si>
  <si>
    <t>Плата за негативное воздействие на окружающую среду</t>
  </si>
  <si>
    <t>000 1 13 00000  00 0000 130</t>
  </si>
  <si>
    <t xml:space="preserve">Доходы от оказания платных услуг и компенсации затрат государства </t>
  </si>
  <si>
    <t>000 1 13 03040  04 0000 130</t>
  </si>
  <si>
    <t>Прочие доходы от оказания платных услуг полчателями средсвт бюджетов городских округов и компенсации затрат бюджетов горокругов</t>
  </si>
  <si>
    <r>
      <rPr>
        <sz val="10"/>
        <rFont val="Times New Roman"/>
        <family val="1"/>
        <charset val="204"/>
      </rPr>
      <t>11301</t>
    </r>
    <r>
      <rPr>
        <b/>
        <sz val="10"/>
        <rFont val="Times New Roman"/>
        <family val="1"/>
        <charset val="204"/>
      </rPr>
      <t xml:space="preserve">  131  </t>
    </r>
    <r>
      <rPr>
        <sz val="10"/>
        <rFont val="Times New Roman"/>
        <family val="1"/>
        <charset val="204"/>
      </rPr>
      <t xml:space="preserve">11302 </t>
    </r>
    <r>
      <rPr>
        <b/>
        <sz val="10"/>
        <rFont val="Times New Roman"/>
        <family val="1"/>
        <charset val="204"/>
      </rPr>
      <t xml:space="preserve"> 134</t>
    </r>
  </si>
  <si>
    <t>000 1 14 00000  00 0000 430</t>
  </si>
  <si>
    <t>ДОХОДЫ ОТ ПРОДАЖИ МАТЕРИАЛЬНЫХ И НЕМАТЕРИАЛЬНЫХ АКТИВОВ</t>
  </si>
  <si>
    <t>000 1 14 02033  04 0000 410</t>
  </si>
  <si>
    <t xml:space="preserve">Доходы от реализации иного имущества </t>
  </si>
  <si>
    <t>000 1 14 06024  04 0000 430</t>
  </si>
  <si>
    <t>Доходы от продажи земельных участков</t>
  </si>
  <si>
    <r>
      <rPr>
        <sz val="10"/>
        <rFont val="Times New Roman"/>
        <family val="1"/>
        <charset val="204"/>
      </rPr>
      <t xml:space="preserve">11402 </t>
    </r>
    <r>
      <rPr>
        <b/>
        <sz val="10"/>
        <rFont val="Times New Roman"/>
        <family val="1"/>
        <charset val="204"/>
      </rPr>
      <t xml:space="preserve">  410 </t>
    </r>
    <r>
      <rPr>
        <sz val="10"/>
        <rFont val="Times New Roman"/>
        <family val="1"/>
        <charset val="204"/>
      </rPr>
      <t xml:space="preserve"> 11406</t>
    </r>
    <r>
      <rPr>
        <b/>
        <sz val="10"/>
        <rFont val="Times New Roman"/>
        <family val="1"/>
        <charset val="204"/>
      </rPr>
      <t xml:space="preserve">   430</t>
    </r>
  </si>
  <si>
    <t>000 1 16 00000 00 0000 000</t>
  </si>
  <si>
    <t>ШТРАФЫ,САНКЦИИ, ВОЗМЕЩЕНИЕ УЩЕРБА</t>
  </si>
  <si>
    <r>
      <rPr>
        <sz val="10"/>
        <rFont val="Times New Roman"/>
        <family val="1"/>
        <charset val="204"/>
      </rPr>
      <t xml:space="preserve">116070  </t>
    </r>
    <r>
      <rPr>
        <b/>
        <sz val="10"/>
        <rFont val="Times New Roman"/>
        <family val="1"/>
        <charset val="204"/>
      </rPr>
      <t xml:space="preserve">         141       </t>
    </r>
    <r>
      <rPr>
        <sz val="10"/>
        <rFont val="Times New Roman"/>
        <family val="1"/>
        <charset val="204"/>
      </rPr>
      <t>1161010004</t>
    </r>
    <r>
      <rPr>
        <b/>
        <sz val="10"/>
        <rFont val="Times New Roman"/>
        <family val="1"/>
        <charset val="204"/>
      </rPr>
      <t xml:space="preserve">  144 возм    штрафы          145</t>
    </r>
  </si>
  <si>
    <t>000 1 16 03000 00 0000 140</t>
  </si>
  <si>
    <t>Д/в за нарушение законодат-ва о налогах и сборах</t>
  </si>
  <si>
    <t>000 1 16 03010 01 0000 140</t>
  </si>
  <si>
    <t>000 1 16 03030 01 0000 140</t>
  </si>
  <si>
    <t xml:space="preserve">Денежные взыскания за административные правонарушения </t>
  </si>
  <si>
    <t>000 1 16 06000 01 0000 140</t>
  </si>
  <si>
    <t>Д/в за нарушение законодат-ва о применении ККТ</t>
  </si>
  <si>
    <t>000 1 16 08000 01 0000 140</t>
  </si>
  <si>
    <t>Д/в за адм. правонарушения в области гос.рег-я произ.и оборота этилового спирта, алкоголь.и спиртосодержащей продукции</t>
  </si>
  <si>
    <t>000 1 16 25000 01 0000 140</t>
  </si>
  <si>
    <t>Д/в за нарушение земельного законодательства</t>
  </si>
  <si>
    <t>000 1 16 27000 01 0000 140</t>
  </si>
  <si>
    <t>Д/в за нарушение ФЗ "О пожарной безопасности"</t>
  </si>
  <si>
    <t>000 1 16 28000 01 0000120</t>
  </si>
  <si>
    <t xml:space="preserve">Д/в за нарушение законодат.в области обеспечения санитарно-эпидемиологического благополучия человека </t>
  </si>
  <si>
    <t>000 1 16 30030 01 0000140</t>
  </si>
  <si>
    <t>прочие д/в за администрат. нарушения в области дорожного движения</t>
  </si>
  <si>
    <t>000 1 16 32000 01 0000140</t>
  </si>
  <si>
    <t>Возмещение сумм, израсходованных не по целевому назначению</t>
  </si>
  <si>
    <t>000 1 16 90000 00 0000 140</t>
  </si>
  <si>
    <t>Прочие пост-я от д/в и иных сумм в возмещение ущерба</t>
  </si>
  <si>
    <t>000 1 17 05040 00 0000 000</t>
  </si>
  <si>
    <t>Прочие неналоговые доходы</t>
  </si>
  <si>
    <t>000 1 17 01040 00 0000 000</t>
  </si>
  <si>
    <t>Невыясненые поступления</t>
  </si>
  <si>
    <t>000 1 00 00000 00 0000 000</t>
  </si>
  <si>
    <t>ИТОГО СОБСТВЕННЫЕ ДОХОДЫ:</t>
  </si>
  <si>
    <t>000 2 02 01000 00 0000 150</t>
  </si>
  <si>
    <t>Дотации бюджетам субъектов Российской Федерации и муниципальных образований</t>
  </si>
  <si>
    <t>000 2 02 15001 04 0000 150</t>
  </si>
  <si>
    <t>Дотации бюджетам городских округов на выравнивание бюджетной обеспеченности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</si>
  <si>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</si>
  <si>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</si>
  <si>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000 2 02 20000 00 0000 150</t>
  </si>
  <si>
    <t>Субсидии бюджетам субъектов Российской Федерации и муниципальных образований (межбюджетные субсидии)</t>
  </si>
  <si>
    <t>000 2 02 20041 04 0000 150</t>
  </si>
  <si>
    <t>Субсидии БГО на капремонт и ремонт автодорог общ.поль ДФ</t>
  </si>
  <si>
    <t>000 2 02 25255 04 0000 150</t>
  </si>
  <si>
    <t>Субсидии на благоустройство зданий государственных и муниципальных общеобразовательных организаций в целях соблюдения к воздушно-тепловому режиму, водноснабжению и канализации</t>
  </si>
  <si>
    <t>000 2 02 25304 04 0000 150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</si>
  <si>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</si>
  <si>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000 2 02 25497 04 0000 150</t>
  </si>
  <si>
    <t>Субсидии на реализацию мероприятий по обеспечению жильем молодых семей</t>
  </si>
  <si>
    <t>000 2 02 25555 04 0000 150</t>
  </si>
  <si>
    <t>Субсидии на реализацию программ формирования современной городской среды</t>
  </si>
  <si>
    <t>000 2 02 29999 04 0000 150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</si>
  <si>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</si>
  <si>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на корректировку генеральных планов муниципальных образований</t>
  </si>
  <si>
    <t>Субсидии муниципальным образованиям Республики Тыва на реализацию проектов в рамках мероприятий лучших народных инициатив (проект "Ремонт общественной бани", г. Ак-Довурак</t>
  </si>
  <si>
    <t>Субсидии на обеспечение специализированной коммунальной техникой предприятий жилищно-коммунального комплекса Республики Тыва</t>
  </si>
  <si>
    <t>000 2 02 03000 00 0000 150</t>
  </si>
  <si>
    <t xml:space="preserve">Субвенции бюджетам субъектов Российской Федерации и муниципальных образований </t>
  </si>
  <si>
    <t>000 2 02 30013 04 0000 150</t>
  </si>
  <si>
    <t xml:space="preserve">Субвенции на реализацию Закона Республики Тыва «О мерах социальной поддержки реабилитированных лиц и лиц, признанных пострадавшими от политических репрессий» </t>
  </si>
  <si>
    <t>000 2 02 30022 04 0000 150</t>
  </si>
  <si>
    <t>Субвенции на предоставление гражданам субсидий на оплату жилого помещения и коммунальных услуг</t>
  </si>
  <si>
    <t>000 2 02 30024 04 0000 150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</si>
  <si>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Республики Тыва субвенций на реализацию основных общеобразовательных программ в области общего образования"</t>
  </si>
  <si>
    <t>Субвенции на реализацию дошкольных образовательных учреждений</t>
  </si>
  <si>
    <t xml:space="preserve">Субвенции на реализацию Закона Республики Тыва «О мерах социальной поддержки ветеранов труда и труженников тыла» </t>
  </si>
  <si>
    <t xml:space="preserve">Субвенции на реализацию полномочий по назначению и выплате ежемесячного пособия на ребенка </t>
  </si>
  <si>
    <t>Субвенции на реализацию полномочий по назначению и выплате компенсации части 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образования</t>
  </si>
  <si>
    <t xml:space="preserve">Субвенция на обеспечение выполенения передаваемых государственных полномочий в соответствии с действующим законодательством по расчету предоставления гражданам субсидий на оплату жилого помещения и коммунальных услуг </t>
  </si>
  <si>
    <t xml:space="preserve">Субвенции на обеспечение равной доступности услуг общественного транспорта  для отдельных категорий граждан </t>
  </si>
  <si>
    <t xml:space="preserve">Субвенции на осуществление переданных полномочий по образованию и организации деятельности комиссий по делам несовершеннолетних 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</si>
  <si>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</si>
  <si>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 xml:space="preserve">Субвенции на реализацию Закона Республики Тыва «О погребении и похоронном деле в Республике Тыва» 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</si>
  <si>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</si>
  <si>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Субвенции на организацию отдыха и оздоровления детей </t>
  </si>
  <si>
    <t>000 2 02 35084 04 0000150</t>
  </si>
  <si>
    <t>Субвенции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</si>
  <si>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за счет резервного фонда Правительства РФ</t>
  </si>
  <si>
    <t>000 2 02 35118 04 0000 150</t>
  </si>
  <si>
    <t>Субвенции на осуществление полномочий по первичному воинскому учету на территориях, где отсутствуют военные комиссариаты</t>
  </si>
  <si>
    <t>000 2 02 35120 04 0000 150</t>
  </si>
  <si>
    <t xml:space="preserve">Субвенции на составление (изменение) списков кандидатов в присяжные заседатели федеральных судов общей юрисдикции в Республике Тыва </t>
  </si>
  <si>
    <t>000 2 02 35250 04 0000 150</t>
  </si>
  <si>
    <t xml:space="preserve">Субвенции на оплату жилищно-коммунальных услуг отдельным категориям граждан </t>
  </si>
  <si>
    <t>000 2 02 35302 04 0000 150</t>
  </si>
  <si>
    <t xml:space="preserve">Субвенции на осуществление ежемесячных выплат на детей в возрасте от трех до семи лет включительно </t>
  </si>
  <si>
    <t>Субвенции на осуществление ежемесячных выплат на детей в возрасте от трех до семи лет включительно, за счет резервного фонда Российской Федерации</t>
  </si>
  <si>
    <t>000 2 02 35380 04 0000 150</t>
  </si>
  <si>
    <t xml:space="preserve"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 ФЗ «О государственных пособиях гражданам, имеющим детей» </t>
  </si>
  <si>
    <t>000 202 35462 04 0000 150</t>
  </si>
  <si>
    <t xml:space="preserve">Субвенции бюджетам муниципальных районов (городских округов) на компенсацию отдельным категориям граждан оплаты взноса на капитальный ремонт общего имущества в многоквартирном доме </t>
  </si>
  <si>
    <t>000 2 02 35469 04 0000 150</t>
  </si>
  <si>
    <t xml:space="preserve">Субвенции на осуществление государственных полномочий по подготовке и проведению Всероссийской переписи населения 2020 года </t>
  </si>
  <si>
    <t>000 202 35573 04 0000 150</t>
  </si>
  <si>
    <t xml:space="preserve">Субвенции  на выплату ежемесячных пособий на первого ребенка, рожденного с 1 января 2018., в соответствии с Федеральным законом от 28.12.2017 №418-ФЗ «О ежемесячных выплатах семьям, имеющим детей» </t>
  </si>
  <si>
    <t>Иные межбюджетные трансферты</t>
  </si>
  <si>
    <t>000 2 02 45303 04 0000150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</si>
  <si>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</si>
  <si>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000 2 02 45453 04 0000 150</t>
  </si>
  <si>
    <t xml:space="preserve">Межбюджетные трансферты на создание виртуальных концертных залов </t>
  </si>
  <si>
    <t>000 2 02 45454 04 0000 150</t>
  </si>
  <si>
    <t>Межбюджетные трансферты, передаваемые бюджетам городских округов на создание модельных муниципальных библиотек</t>
  </si>
  <si>
    <t>000 2 02 49999 04 0000 150</t>
  </si>
  <si>
    <t>Иные межбюджетные трансферты на 2021 год из республиканского бюджета Республики Тыва бюджетам муниципальных образований Республики Тыва на поощрение муниципальных управленческих команд за содействие достижению показателей деятельности органов исполнительной власти РТ</t>
  </si>
  <si>
    <t>Субсидии по предоставлению бесплатного питания отдельным категориям учащихся государственных ОО РТ и МОО</t>
  </si>
  <si>
    <t>000 2 19 35573 04 0000 150</t>
  </si>
  <si>
    <t>Возврат остатков субвенций на выполнение полномочий Российской Федерации по осуществлению ежемесячной выплаты в связи с рождением (усыновлением) первого ребенка из бюджетов городских округов</t>
  </si>
  <si>
    <t>000 2 19 60010 04 0000 150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</si>
  <si>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</si>
  <si>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000 2 00 00000 00 0000 000</t>
  </si>
  <si>
    <t>БЕЗВОЗМЕЗДНЫЕ  ПОСТУПЛЕНИЯ :</t>
  </si>
  <si>
    <t>ВСЕГО ДОХОДЫ:</t>
  </si>
  <si>
    <t>2021  год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</si>
</sst>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"/>
    <numFmt numFmtId="166" formatCode="0.00000"/>
    <numFmt numFmtId="167" formatCode="0.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20C22"/>
      <name val="Times New Roman"/>
      <family val="1"/>
      <charset val="204"/>
    </font>
    <font>
      <b/>
      <sz val="10"/>
      <color rgb="FF020C22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0" fontId="3" fillId="0" borderId="0" xfId="2" applyFont="1" applyAlignment="1">
      <alignment horizontal="center" vertical="center"/>
    </xf>
    <xf numFmtId="0" fontId="5" fillId="0" borderId="0" xfId="2" applyFont="1"/>
    <xf numFmtId="0" fontId="5" fillId="0" borderId="1" xfId="2" applyFont="1" applyBorder="1"/>
    <xf numFmtId="0" fontId="6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left" vertical="center" wrapText="1"/>
    </xf>
    <xf numFmtId="1" fontId="7" fillId="2" borderId="2" xfId="2" applyNumberFormat="1" applyFont="1" applyFill="1" applyBorder="1" applyAlignment="1">
      <alignment horizontal="center" vertical="center" wrapText="1"/>
    </xf>
    <xf numFmtId="1" fontId="5" fillId="2" borderId="2" xfId="2" applyNumberFormat="1" applyFont="1" applyFill="1" applyBorder="1" applyAlignment="1">
      <alignment horizontal="center" vertical="center" wrapText="1"/>
    </xf>
    <xf numFmtId="165" fontId="7" fillId="2" borderId="2" xfId="2" applyNumberFormat="1" applyFont="1" applyFill="1" applyBorder="1" applyAlignment="1">
      <alignment horizontal="center" vertical="center" wrapText="1"/>
    </xf>
    <xf numFmtId="1" fontId="7" fillId="2" borderId="2" xfId="2" applyNumberFormat="1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1" fontId="7" fillId="0" borderId="2" xfId="2" applyNumberFormat="1" applyFont="1" applyBorder="1" applyAlignment="1">
      <alignment horizontal="center" vertical="center" wrapText="1"/>
    </xf>
    <xf numFmtId="1" fontId="5" fillId="0" borderId="2" xfId="2" applyNumberFormat="1" applyFont="1" applyBorder="1" applyAlignment="1">
      <alignment horizontal="center" vertical="center" wrapText="1"/>
    </xf>
    <xf numFmtId="165" fontId="7" fillId="0" borderId="2" xfId="2" applyNumberFormat="1" applyFont="1" applyBorder="1" applyAlignment="1">
      <alignment horizontal="center" vertical="center" wrapText="1"/>
    </xf>
    <xf numFmtId="1" fontId="7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1" fontId="5" fillId="0" borderId="2" xfId="2" applyNumberFormat="1" applyFont="1" applyBorder="1" applyAlignment="1">
      <alignment horizontal="center" vertical="center"/>
    </xf>
    <xf numFmtId="165" fontId="5" fillId="0" borderId="2" xfId="2" applyNumberFormat="1" applyFont="1" applyBorder="1" applyAlignment="1">
      <alignment horizontal="center" vertical="center"/>
    </xf>
    <xf numFmtId="165" fontId="5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left"/>
    </xf>
    <xf numFmtId="0" fontId="5" fillId="0" borderId="2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165" fontId="5" fillId="0" borderId="2" xfId="2" applyNumberFormat="1" applyFont="1" applyBorder="1" applyAlignment="1">
      <alignment horizontal="center"/>
    </xf>
    <xf numFmtId="0" fontId="7" fillId="0" borderId="0" xfId="2" applyFont="1"/>
    <xf numFmtId="3" fontId="7" fillId="0" borderId="2" xfId="2" applyNumberFormat="1" applyFont="1" applyBorder="1" applyAlignment="1">
      <alignment horizontal="left" vertical="center" wrapText="1"/>
    </xf>
    <xf numFmtId="165" fontId="5" fillId="0" borderId="0" xfId="2" applyNumberFormat="1" applyFont="1"/>
    <xf numFmtId="0" fontId="10" fillId="3" borderId="2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 vertical="center" wrapText="1"/>
    </xf>
    <xf numFmtId="165" fontId="7" fillId="3" borderId="2" xfId="1" applyNumberFormat="1" applyFont="1" applyFill="1" applyBorder="1" applyAlignment="1">
      <alignment horizontal="center" vertical="center" wrapText="1"/>
    </xf>
    <xf numFmtId="165" fontId="5" fillId="3" borderId="2" xfId="1" applyNumberFormat="1" applyFont="1" applyFill="1" applyBorder="1" applyAlignment="1">
      <alignment horizontal="center" vertical="center" wrapText="1"/>
    </xf>
    <xf numFmtId="165" fontId="7" fillId="3" borderId="2" xfId="2" applyNumberFormat="1" applyFont="1" applyFill="1" applyBorder="1" applyAlignment="1">
      <alignment horizontal="center" vertical="center"/>
    </xf>
    <xf numFmtId="165" fontId="7" fillId="0" borderId="2" xfId="2" applyNumberFormat="1" applyFont="1" applyBorder="1" applyAlignment="1">
      <alignment horizontal="center" vertical="center"/>
    </xf>
    <xf numFmtId="165" fontId="7" fillId="4" borderId="2" xfId="2" applyNumberFormat="1" applyFont="1" applyFill="1" applyBorder="1" applyAlignment="1">
      <alignment horizontal="center" vertical="center"/>
    </xf>
    <xf numFmtId="165" fontId="5" fillId="4" borderId="2" xfId="2" applyNumberFormat="1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left" vertical="center" wrapText="1"/>
    </xf>
    <xf numFmtId="165" fontId="7" fillId="3" borderId="3" xfId="2" applyNumberFormat="1" applyFont="1" applyFill="1" applyBorder="1" applyAlignment="1">
      <alignment horizontal="center" vertical="center"/>
    </xf>
    <xf numFmtId="165" fontId="5" fillId="3" borderId="3" xfId="2" applyNumberFormat="1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5" fillId="4" borderId="2" xfId="2" applyFont="1" applyFill="1" applyBorder="1" applyAlignment="1">
      <alignment horizontal="left" vertical="center" wrapText="1"/>
    </xf>
    <xf numFmtId="0" fontId="7" fillId="4" borderId="2" xfId="2" applyFont="1" applyFill="1" applyBorder="1" applyAlignment="1">
      <alignment horizontal="left" wrapText="1"/>
    </xf>
    <xf numFmtId="165" fontId="8" fillId="0" borderId="2" xfId="2" applyNumberFormat="1" applyFont="1" applyBorder="1" applyAlignment="1">
      <alignment horizontal="left" vertical="center" wrapText="1"/>
    </xf>
    <xf numFmtId="165" fontId="7" fillId="0" borderId="3" xfId="2" applyNumberFormat="1" applyFont="1" applyBorder="1" applyAlignment="1">
      <alignment horizontal="center" vertical="center"/>
    </xf>
    <xf numFmtId="165" fontId="5" fillId="0" borderId="3" xfId="2" applyNumberFormat="1" applyFont="1" applyBorder="1" applyAlignment="1">
      <alignment horizontal="center" vertical="center"/>
    </xf>
    <xf numFmtId="1" fontId="5" fillId="0" borderId="0" xfId="2" applyNumberFormat="1" applyFont="1" applyAlignment="1">
      <alignment horizontal="center" vertical="center"/>
    </xf>
    <xf numFmtId="0" fontId="7" fillId="0" borderId="3" xfId="2" applyFont="1" applyBorder="1" applyAlignment="1">
      <alignment horizontal="left" wrapText="1"/>
    </xf>
    <xf numFmtId="165" fontId="8" fillId="0" borderId="3" xfId="2" applyNumberFormat="1" applyFont="1" applyBorder="1" applyAlignment="1">
      <alignment horizontal="center" vertical="center" wrapText="1"/>
    </xf>
    <xf numFmtId="2" fontId="5" fillId="0" borderId="0" xfId="2" applyNumberFormat="1" applyFont="1" applyAlignment="1">
      <alignment horizontal="center" vertical="center"/>
    </xf>
    <xf numFmtId="0" fontId="5" fillId="0" borderId="2" xfId="2" applyFont="1" applyBorder="1" applyAlignment="1">
      <alignment horizontal="justify" vertical="center" wrapText="1"/>
    </xf>
    <xf numFmtId="0" fontId="7" fillId="0" borderId="2" xfId="2" applyFont="1" applyBorder="1" applyAlignment="1">
      <alignment horizontal="left" wrapText="1"/>
    </xf>
    <xf numFmtId="166" fontId="5" fillId="0" borderId="0" xfId="2" applyNumberFormat="1" applyFont="1" applyAlignment="1">
      <alignment horizontal="center" vertical="center"/>
    </xf>
    <xf numFmtId="0" fontId="5" fillId="0" borderId="2" xfId="2" applyFont="1" applyBorder="1" applyAlignment="1">
      <alignment vertical="center" wrapText="1"/>
    </xf>
    <xf numFmtId="165" fontId="11" fillId="0" borderId="2" xfId="2" applyNumberFormat="1" applyFont="1" applyBorder="1" applyAlignment="1">
      <alignment horizontal="center" vertical="center" wrapText="1"/>
    </xf>
    <xf numFmtId="165" fontId="12" fillId="0" borderId="2" xfId="2" applyNumberFormat="1" applyFont="1" applyBorder="1" applyAlignment="1">
      <alignment horizontal="center" vertical="center" wrapText="1"/>
    </xf>
    <xf numFmtId="166" fontId="12" fillId="0" borderId="0" xfId="2" applyNumberFormat="1" applyFont="1" applyAlignment="1">
      <alignment horizontal="center" vertical="center"/>
    </xf>
    <xf numFmtId="0" fontId="12" fillId="0" borderId="0" xfId="2" applyFont="1"/>
    <xf numFmtId="2" fontId="12" fillId="0" borderId="0" xfId="2" applyNumberFormat="1" applyFont="1" applyAlignment="1">
      <alignment horizontal="center" vertical="center"/>
    </xf>
    <xf numFmtId="0" fontId="5" fillId="4" borderId="2" xfId="2" applyFont="1" applyFill="1" applyBorder="1" applyAlignment="1">
      <alignment horizontal="justify" vertical="center" wrapText="1"/>
    </xf>
    <xf numFmtId="0" fontId="5" fillId="4" borderId="2" xfId="2" applyFont="1" applyFill="1" applyBorder="1" applyAlignment="1">
      <alignment vertical="center" wrapText="1"/>
    </xf>
    <xf numFmtId="165" fontId="5" fillId="3" borderId="2" xfId="2" applyNumberFormat="1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justify" vertical="center" wrapText="1"/>
    </xf>
    <xf numFmtId="165" fontId="5" fillId="4" borderId="2" xfId="2" applyNumberFormat="1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justify" vertical="center"/>
    </xf>
    <xf numFmtId="0" fontId="7" fillId="4" borderId="2" xfId="2" applyFont="1" applyFill="1" applyBorder="1" applyAlignment="1">
      <alignment horizontal="justify" vertical="center"/>
    </xf>
    <xf numFmtId="0" fontId="5" fillId="4" borderId="2" xfId="2" applyFont="1" applyFill="1" applyBorder="1" applyAlignment="1">
      <alignment horizontal="left" vertical="top" wrapText="1"/>
    </xf>
    <xf numFmtId="0" fontId="7" fillId="4" borderId="2" xfId="2" applyFont="1" applyFill="1" applyBorder="1" applyAlignment="1">
      <alignment horizontal="left" vertical="top" wrapText="1"/>
    </xf>
    <xf numFmtId="165" fontId="7" fillId="4" borderId="2" xfId="2" applyNumberFormat="1" applyFont="1" applyFill="1" applyBorder="1" applyAlignment="1">
      <alignment horizontal="center" vertical="center" wrapText="1"/>
    </xf>
    <xf numFmtId="3" fontId="9" fillId="0" borderId="2" xfId="2" applyNumberFormat="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justify" vertical="center"/>
    </xf>
    <xf numFmtId="0" fontId="14" fillId="0" borderId="2" xfId="2" applyFont="1" applyBorder="1" applyAlignment="1">
      <alignment horizontal="justify" vertical="center"/>
    </xf>
    <xf numFmtId="0" fontId="7" fillId="0" borderId="2" xfId="2" applyFont="1" applyBorder="1" applyAlignment="1">
      <alignment horizontal="justify" vertical="center" wrapText="1"/>
    </xf>
    <xf numFmtId="0" fontId="7" fillId="4" borderId="2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165" fontId="7" fillId="3" borderId="2" xfId="2" applyNumberFormat="1" applyFont="1" applyFill="1" applyBorder="1" applyAlignment="1">
      <alignment horizontal="center" vertical="center" wrapText="1"/>
    </xf>
    <xf numFmtId="165" fontId="5" fillId="3" borderId="2" xfId="2" applyNumberFormat="1" applyFont="1" applyFill="1" applyBorder="1" applyAlignment="1">
      <alignment horizontal="center" vertical="center" wrapText="1"/>
    </xf>
    <xf numFmtId="0" fontId="7" fillId="3" borderId="0" xfId="2" applyFont="1" applyFill="1"/>
    <xf numFmtId="0" fontId="5" fillId="0" borderId="2" xfId="2" applyFont="1" applyBorder="1" applyAlignment="1">
      <alignment vertical="top" wrapText="1"/>
    </xf>
    <xf numFmtId="0" fontId="7" fillId="0" borderId="2" xfId="2" applyFont="1" applyBorder="1" applyAlignment="1">
      <alignment horizontal="left" vertical="top" wrapText="1"/>
    </xf>
    <xf numFmtId="165" fontId="8" fillId="0" borderId="2" xfId="2" applyNumberFormat="1" applyFont="1" applyBorder="1" applyAlignment="1">
      <alignment horizontal="center" vertical="center" wrapText="1"/>
    </xf>
    <xf numFmtId="0" fontId="5" fillId="0" borderId="0" xfId="2" applyFont="1" applyAlignment="1">
      <alignment wrapText="1"/>
    </xf>
    <xf numFmtId="0" fontId="5" fillId="0" borderId="2" xfId="2" applyFont="1" applyBorder="1" applyAlignment="1">
      <alignment wrapText="1"/>
    </xf>
    <xf numFmtId="0" fontId="3" fillId="3" borderId="2" xfId="2" applyFont="1" applyFill="1" applyBorder="1" applyAlignment="1">
      <alignment horizontal="center" vertical="center" wrapText="1"/>
    </xf>
    <xf numFmtId="0" fontId="15" fillId="3" borderId="2" xfId="2" applyFont="1" applyFill="1" applyBorder="1" applyAlignment="1">
      <alignment horizontal="left" vertical="center" wrapText="1"/>
    </xf>
    <xf numFmtId="165" fontId="15" fillId="3" borderId="2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167" fontId="5" fillId="0" borderId="0" xfId="2" applyNumberFormat="1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7"/>
  <sheetViews>
    <sheetView tabSelected="1" view="pageBreakPreview" topLeftCell="A101" zoomScale="60" workbookViewId="0">
      <selection activeCell="L38" sqref="L38:L39"/>
    </sheetView>
  </sheetViews>
  <sheetFormatPr defaultRowHeight="12.75"/>
  <cols>
    <col min="1" max="1" width="23.140625" style="1" customWidth="1"/>
    <col min="2" max="2" width="53.5703125" style="96" customWidth="1"/>
    <col min="3" max="3" width="21" style="97" hidden="1" customWidth="1"/>
    <col min="4" max="4" width="10.42578125" style="98" customWidth="1"/>
    <col min="5" max="5" width="8" style="98" customWidth="1"/>
    <col min="6" max="6" width="11" style="32" customWidth="1"/>
    <col min="7" max="7" width="10.140625" style="2" customWidth="1"/>
    <col min="8" max="8" width="8" style="2" customWidth="1"/>
    <col min="9" max="9" width="8.5703125" style="2" customWidth="1"/>
    <col min="10" max="10" width="0.42578125" style="2" customWidth="1"/>
    <col min="11" max="16384" width="9.140625" style="2"/>
  </cols>
  <sheetData>
    <row r="1" spans="1:9" ht="15.75">
      <c r="B1" s="99" t="s">
        <v>0</v>
      </c>
      <c r="C1" s="99"/>
      <c r="D1" s="99"/>
      <c r="E1" s="99"/>
      <c r="F1" s="99"/>
      <c r="G1" s="99" t="s">
        <v>1</v>
      </c>
      <c r="H1" s="99"/>
      <c r="I1" s="99"/>
    </row>
    <row r="2" spans="1:9" ht="15.75">
      <c r="A2" s="99" t="s">
        <v>2</v>
      </c>
      <c r="B2" s="99"/>
      <c r="C2" s="99"/>
      <c r="D2" s="99"/>
      <c r="E2" s="99"/>
      <c r="F2" s="99"/>
      <c r="G2" s="99"/>
      <c r="H2" s="99"/>
    </row>
    <row r="3" spans="1:9" ht="15" customHeight="1">
      <c r="B3" s="100" t="s">
        <v>189</v>
      </c>
      <c r="C3" s="100"/>
      <c r="D3" s="100"/>
      <c r="E3" s="100"/>
      <c r="F3" s="100"/>
      <c r="G3" s="100"/>
      <c r="H3" s="3" t="s">
        <v>3</v>
      </c>
      <c r="I3" s="3"/>
    </row>
    <row r="4" spans="1:9" ht="56.25" customHeight="1">
      <c r="A4" s="4" t="s">
        <v>4</v>
      </c>
      <c r="B4" s="5" t="s">
        <v>5</v>
      </c>
      <c r="C4" s="6" t="s">
        <v>6</v>
      </c>
      <c r="D4" s="7" t="s">
        <v>7</v>
      </c>
      <c r="E4" s="8" t="s">
        <v>8</v>
      </c>
      <c r="F4" s="9" t="s">
        <v>9</v>
      </c>
      <c r="G4" s="9" t="s">
        <v>10</v>
      </c>
      <c r="H4" s="10" t="s">
        <v>11</v>
      </c>
      <c r="I4" s="10" t="s">
        <v>12</v>
      </c>
    </row>
    <row r="5" spans="1:9">
      <c r="A5" s="9"/>
      <c r="B5" s="11" t="s">
        <v>13</v>
      </c>
      <c r="C5" s="11"/>
      <c r="D5" s="12">
        <f>SUM(D6+D11+D16+D21+D24+D10)</f>
        <v>38099</v>
      </c>
      <c r="E5" s="13">
        <f t="shared" ref="E5:E15" si="0">F5-D5</f>
        <v>-1254</v>
      </c>
      <c r="F5" s="12">
        <f>SUM(F6+F11+F16+F21+F24+F10)</f>
        <v>36845</v>
      </c>
      <c r="G5" s="14">
        <f>SUM(G8+G11+G16+G21+G10)</f>
        <v>37506.772920000003</v>
      </c>
      <c r="H5" s="15">
        <f t="shared" ref="H5:H73" si="1">SUM(G5/F5%)</f>
        <v>101.79609966074095</v>
      </c>
      <c r="I5" s="15">
        <f t="shared" ref="I5:I17" si="2">SUM(G5-F5)</f>
        <v>661.77292000000307</v>
      </c>
    </row>
    <row r="6" spans="1:9" ht="48" hidden="1" customHeight="1">
      <c r="A6" s="16" t="s">
        <v>14</v>
      </c>
      <c r="B6" s="17" t="s">
        <v>15</v>
      </c>
      <c r="C6" s="17"/>
      <c r="D6" s="18">
        <f>SUM(D7+D8)</f>
        <v>22385</v>
      </c>
      <c r="E6" s="19">
        <f t="shared" si="0"/>
        <v>3521</v>
      </c>
      <c r="F6" s="18">
        <f>SUM(F7+F8)</f>
        <v>25906</v>
      </c>
      <c r="G6" s="20">
        <f>SUM(G7+G8)</f>
        <v>26254.757109999999</v>
      </c>
      <c r="H6" s="15">
        <f t="shared" si="1"/>
        <v>101.34624067783524</v>
      </c>
      <c r="I6" s="21">
        <f t="shared" si="2"/>
        <v>348.75710999999865</v>
      </c>
    </row>
    <row r="7" spans="1:9" ht="36" hidden="1" customHeight="1">
      <c r="A7" s="22" t="s">
        <v>16</v>
      </c>
      <c r="B7" s="23" t="s">
        <v>17</v>
      </c>
      <c r="C7" s="17"/>
      <c r="D7" s="24"/>
      <c r="E7" s="19">
        <f t="shared" si="0"/>
        <v>0</v>
      </c>
      <c r="F7" s="21"/>
      <c r="G7" s="25"/>
      <c r="H7" s="15" t="e">
        <f t="shared" si="1"/>
        <v>#DIV/0!</v>
      </c>
      <c r="I7" s="21">
        <f t="shared" si="2"/>
        <v>0</v>
      </c>
    </row>
    <row r="8" spans="1:9">
      <c r="A8" s="16" t="s">
        <v>18</v>
      </c>
      <c r="B8" s="17" t="s">
        <v>19</v>
      </c>
      <c r="C8" s="17"/>
      <c r="D8" s="18">
        <f>D9</f>
        <v>22385</v>
      </c>
      <c r="E8" s="19">
        <f t="shared" si="0"/>
        <v>3521</v>
      </c>
      <c r="F8" s="18">
        <f>F9</f>
        <v>25906</v>
      </c>
      <c r="G8" s="20">
        <f>G9</f>
        <v>26254.757109999999</v>
      </c>
      <c r="H8" s="21">
        <f t="shared" si="1"/>
        <v>101.34624067783524</v>
      </c>
      <c r="I8" s="24">
        <f t="shared" si="2"/>
        <v>348.75710999999865</v>
      </c>
    </row>
    <row r="9" spans="1:9">
      <c r="A9" s="22" t="s">
        <v>18</v>
      </c>
      <c r="B9" s="23" t="s">
        <v>20</v>
      </c>
      <c r="C9" s="17">
        <v>111</v>
      </c>
      <c r="D9" s="19">
        <v>22385</v>
      </c>
      <c r="E9" s="19">
        <f t="shared" si="0"/>
        <v>3521</v>
      </c>
      <c r="F9" s="18">
        <v>25906</v>
      </c>
      <c r="G9" s="26">
        <v>26254.757109999999</v>
      </c>
      <c r="H9" s="21">
        <f t="shared" si="1"/>
        <v>101.34624067783524</v>
      </c>
      <c r="I9" s="24">
        <f t="shared" si="2"/>
        <v>348.75710999999865</v>
      </c>
    </row>
    <row r="10" spans="1:9">
      <c r="A10" s="16" t="s">
        <v>21</v>
      </c>
      <c r="B10" s="17" t="s">
        <v>22</v>
      </c>
      <c r="C10" s="17">
        <v>111</v>
      </c>
      <c r="D10" s="19">
        <v>1450</v>
      </c>
      <c r="E10" s="19">
        <f t="shared" si="0"/>
        <v>-75</v>
      </c>
      <c r="F10" s="18">
        <v>1375</v>
      </c>
      <c r="G10" s="20">
        <v>1477.7930799999999</v>
      </c>
      <c r="H10" s="21">
        <f t="shared" si="1"/>
        <v>107.47586036363636</v>
      </c>
      <c r="I10" s="24">
        <f t="shared" si="2"/>
        <v>102.79307999999992</v>
      </c>
    </row>
    <row r="11" spans="1:9">
      <c r="A11" s="16" t="s">
        <v>23</v>
      </c>
      <c r="B11" s="17" t="s">
        <v>24</v>
      </c>
      <c r="C11" s="17"/>
      <c r="D11" s="18">
        <f>SUM(D12+D15+D14)</f>
        <v>9983</v>
      </c>
      <c r="E11" s="19">
        <f t="shared" si="0"/>
        <v>-3951</v>
      </c>
      <c r="F11" s="18">
        <f>SUM(F12+F15+F14+F13)</f>
        <v>6032</v>
      </c>
      <c r="G11" s="20">
        <f>SUM(G12+G15+G14+G13)</f>
        <v>6123.3244800000002</v>
      </c>
      <c r="H11" s="21">
        <f t="shared" si="1"/>
        <v>101.51400000000001</v>
      </c>
      <c r="I11" s="21">
        <f t="shared" si="2"/>
        <v>91.324480000000221</v>
      </c>
    </row>
    <row r="12" spans="1:9" ht="15" customHeight="1">
      <c r="A12" s="22" t="s">
        <v>25</v>
      </c>
      <c r="B12" s="23" t="s">
        <v>26</v>
      </c>
      <c r="C12" s="17">
        <v>111</v>
      </c>
      <c r="D12" s="19">
        <v>7528</v>
      </c>
      <c r="E12" s="19">
        <f t="shared" si="0"/>
        <v>-2693</v>
      </c>
      <c r="F12" s="18">
        <v>4835</v>
      </c>
      <c r="G12" s="26">
        <v>4883.5925999999999</v>
      </c>
      <c r="H12" s="21">
        <f t="shared" si="1"/>
        <v>101.00501758014478</v>
      </c>
      <c r="I12" s="24">
        <f t="shared" si="2"/>
        <v>48.592599999999948</v>
      </c>
    </row>
    <row r="13" spans="1:9" ht="15" customHeight="1">
      <c r="A13" s="22" t="s">
        <v>27</v>
      </c>
      <c r="B13" s="23" t="s">
        <v>28</v>
      </c>
      <c r="C13" s="17">
        <v>111</v>
      </c>
      <c r="D13" s="19">
        <v>0</v>
      </c>
      <c r="E13" s="19">
        <v>0</v>
      </c>
      <c r="F13" s="18">
        <v>667</v>
      </c>
      <c r="G13" s="26">
        <v>674.67880000000002</v>
      </c>
      <c r="H13" s="21">
        <v>0</v>
      </c>
      <c r="I13" s="24">
        <f t="shared" si="2"/>
        <v>7.6788000000000238</v>
      </c>
    </row>
    <row r="14" spans="1:9" ht="15" customHeight="1">
      <c r="A14" s="22" t="s">
        <v>29</v>
      </c>
      <c r="B14" s="23" t="s">
        <v>30</v>
      </c>
      <c r="C14" s="17">
        <v>111</v>
      </c>
      <c r="D14" s="19">
        <v>15</v>
      </c>
      <c r="E14" s="19">
        <f t="shared" si="0"/>
        <v>29</v>
      </c>
      <c r="F14" s="18">
        <v>44</v>
      </c>
      <c r="G14" s="26">
        <v>44.20966</v>
      </c>
      <c r="H14" s="21">
        <f t="shared" si="1"/>
        <v>100.4765</v>
      </c>
      <c r="I14" s="24">
        <f t="shared" si="2"/>
        <v>0.20965999999999951</v>
      </c>
    </row>
    <row r="15" spans="1:9">
      <c r="A15" s="27" t="s">
        <v>31</v>
      </c>
      <c r="B15" s="28" t="s">
        <v>32</v>
      </c>
      <c r="C15" s="17">
        <v>111</v>
      </c>
      <c r="D15" s="29">
        <v>2440</v>
      </c>
      <c r="E15" s="19">
        <f t="shared" si="0"/>
        <v>-1954</v>
      </c>
      <c r="F15" s="30">
        <v>486</v>
      </c>
      <c r="G15" s="31">
        <v>520.84342000000004</v>
      </c>
      <c r="H15" s="21">
        <f t="shared" si="1"/>
        <v>107.16942798353909</v>
      </c>
      <c r="I15" s="24">
        <f t="shared" si="2"/>
        <v>34.843420000000037</v>
      </c>
    </row>
    <row r="16" spans="1:9">
      <c r="A16" s="16" t="s">
        <v>33</v>
      </c>
      <c r="B16" s="17" t="s">
        <v>34</v>
      </c>
      <c r="C16" s="17"/>
      <c r="D16" s="18">
        <f>D17+D18</f>
        <v>3771</v>
      </c>
      <c r="E16" s="19">
        <f>E17+E18</f>
        <v>-954</v>
      </c>
      <c r="F16" s="18">
        <f>F17+F18</f>
        <v>2817</v>
      </c>
      <c r="G16" s="20">
        <f>G17+G18</f>
        <v>2928.8372099999997</v>
      </c>
      <c r="H16" s="21">
        <f t="shared" si="1"/>
        <v>103.97008200212991</v>
      </c>
      <c r="I16" s="24">
        <f t="shared" si="2"/>
        <v>111.83720999999969</v>
      </c>
    </row>
    <row r="17" spans="1:9">
      <c r="A17" s="22" t="s">
        <v>35</v>
      </c>
      <c r="B17" s="23" t="s">
        <v>36</v>
      </c>
      <c r="C17" s="17">
        <v>111</v>
      </c>
      <c r="D17" s="19">
        <v>1720</v>
      </c>
      <c r="E17" s="19">
        <f>F17-D17</f>
        <v>-512</v>
      </c>
      <c r="F17" s="18">
        <v>1208</v>
      </c>
      <c r="G17" s="26">
        <v>1225.97066</v>
      </c>
      <c r="H17" s="21">
        <f t="shared" si="1"/>
        <v>101.48763741721854</v>
      </c>
      <c r="I17" s="24">
        <f t="shared" si="2"/>
        <v>17.970659999999953</v>
      </c>
    </row>
    <row r="18" spans="1:9">
      <c r="A18" s="16" t="s">
        <v>37</v>
      </c>
      <c r="B18" s="17" t="s">
        <v>38</v>
      </c>
      <c r="C18" s="17"/>
      <c r="D18" s="18">
        <f>D19+D20</f>
        <v>2051</v>
      </c>
      <c r="E18" s="19">
        <f>E19+E20</f>
        <v>-442</v>
      </c>
      <c r="F18" s="18">
        <f>F19+F20</f>
        <v>1609</v>
      </c>
      <c r="G18" s="20">
        <f>G19+G20</f>
        <v>1702.86655</v>
      </c>
      <c r="H18" s="21">
        <f t="shared" si="1"/>
        <v>105.83384400248602</v>
      </c>
      <c r="I18" s="18">
        <f>G18-F18</f>
        <v>93.866549999999961</v>
      </c>
    </row>
    <row r="19" spans="1:9" ht="20.25" customHeight="1">
      <c r="A19" s="22" t="s">
        <v>39</v>
      </c>
      <c r="B19" s="23" t="s">
        <v>40</v>
      </c>
      <c r="C19" s="17">
        <v>111</v>
      </c>
      <c r="D19" s="19">
        <v>850</v>
      </c>
      <c r="E19" s="19">
        <f t="shared" ref="E19:E53" si="3">F19-D19</f>
        <v>-177</v>
      </c>
      <c r="F19" s="18">
        <v>673</v>
      </c>
      <c r="G19" s="26">
        <v>690.35177999999996</v>
      </c>
      <c r="H19" s="21">
        <f t="shared" si="1"/>
        <v>102.57827340267458</v>
      </c>
      <c r="I19" s="24">
        <f t="shared" ref="I19:I85" si="4">SUM(G19-F19)</f>
        <v>17.351779999999962</v>
      </c>
    </row>
    <row r="20" spans="1:9">
      <c r="A20" s="22" t="s">
        <v>41</v>
      </c>
      <c r="B20" s="23" t="s">
        <v>42</v>
      </c>
      <c r="C20" s="17">
        <v>111</v>
      </c>
      <c r="D20" s="19">
        <v>1201</v>
      </c>
      <c r="E20" s="19">
        <f t="shared" si="3"/>
        <v>-265</v>
      </c>
      <c r="F20" s="18">
        <v>936</v>
      </c>
      <c r="G20" s="26">
        <v>1012.51477</v>
      </c>
      <c r="H20" s="21">
        <f t="shared" si="1"/>
        <v>108.17465491452992</v>
      </c>
      <c r="I20" s="24">
        <f t="shared" si="4"/>
        <v>76.514769999999999</v>
      </c>
    </row>
    <row r="21" spans="1:9">
      <c r="A21" s="16" t="s">
        <v>43</v>
      </c>
      <c r="B21" s="17" t="s">
        <v>44</v>
      </c>
      <c r="C21" s="17"/>
      <c r="D21" s="18">
        <f>SUM(D22)</f>
        <v>510</v>
      </c>
      <c r="E21" s="19">
        <f t="shared" si="3"/>
        <v>205</v>
      </c>
      <c r="F21" s="18">
        <f>+F23</f>
        <v>715</v>
      </c>
      <c r="G21" s="18">
        <f>+G23</f>
        <v>722.06104000000005</v>
      </c>
      <c r="H21" s="21">
        <f t="shared" si="1"/>
        <v>100.98755804195804</v>
      </c>
      <c r="I21" s="21">
        <f t="shared" si="4"/>
        <v>7.0610400000000482</v>
      </c>
    </row>
    <row r="22" spans="1:9" ht="96" hidden="1" customHeight="1">
      <c r="A22" s="22" t="s">
        <v>45</v>
      </c>
      <c r="B22" s="23" t="s">
        <v>46</v>
      </c>
      <c r="C22" s="17"/>
      <c r="D22" s="19">
        <f>D23</f>
        <v>510</v>
      </c>
      <c r="E22" s="19">
        <f t="shared" si="3"/>
        <v>205</v>
      </c>
      <c r="F22" s="18">
        <f>F23</f>
        <v>715</v>
      </c>
      <c r="G22" s="26">
        <f>G23</f>
        <v>722.06104000000005</v>
      </c>
      <c r="H22" s="21">
        <f t="shared" si="1"/>
        <v>100.98755804195804</v>
      </c>
      <c r="I22" s="21">
        <f t="shared" si="4"/>
        <v>7.0610400000000482</v>
      </c>
    </row>
    <row r="23" spans="1:9" ht="43.5" customHeight="1">
      <c r="A23" s="22" t="s">
        <v>47</v>
      </c>
      <c r="B23" s="23" t="s">
        <v>48</v>
      </c>
      <c r="C23" s="17">
        <v>112</v>
      </c>
      <c r="D23" s="19">
        <v>510</v>
      </c>
      <c r="E23" s="19">
        <f t="shared" si="3"/>
        <v>205</v>
      </c>
      <c r="F23" s="18">
        <v>715</v>
      </c>
      <c r="G23" s="26">
        <v>722.06104000000005</v>
      </c>
      <c r="H23" s="21">
        <f t="shared" si="1"/>
        <v>100.98755804195804</v>
      </c>
      <c r="I23" s="24">
        <f t="shared" si="4"/>
        <v>7.0610400000000482</v>
      </c>
    </row>
    <row r="24" spans="1:9" s="32" customFormat="1" ht="84" hidden="1" customHeight="1">
      <c r="A24" s="16" t="s">
        <v>49</v>
      </c>
      <c r="B24" s="17" t="s">
        <v>50</v>
      </c>
      <c r="C24" s="17"/>
      <c r="D24" s="18"/>
      <c r="E24" s="19">
        <f t="shared" si="3"/>
        <v>0</v>
      </c>
      <c r="F24" s="18"/>
      <c r="G24" s="20"/>
      <c r="H24" s="15" t="e">
        <f t="shared" si="1"/>
        <v>#DIV/0!</v>
      </c>
      <c r="I24" s="21">
        <f t="shared" si="4"/>
        <v>0</v>
      </c>
    </row>
    <row r="25" spans="1:9" ht="72" hidden="1" customHeight="1">
      <c r="A25" s="22" t="s">
        <v>51</v>
      </c>
      <c r="B25" s="23" t="s">
        <v>52</v>
      </c>
      <c r="C25" s="17"/>
      <c r="D25" s="19">
        <v>6</v>
      </c>
      <c r="E25" s="19">
        <f t="shared" si="3"/>
        <v>0</v>
      </c>
      <c r="F25" s="18">
        <v>6</v>
      </c>
      <c r="G25" s="26">
        <v>6.2149999999999999</v>
      </c>
      <c r="H25" s="15">
        <f t="shared" si="1"/>
        <v>103.58333333333333</v>
      </c>
      <c r="I25" s="21">
        <f t="shared" si="4"/>
        <v>0.21499999999999986</v>
      </c>
    </row>
    <row r="26" spans="1:9">
      <c r="A26" s="9" t="s">
        <v>4</v>
      </c>
      <c r="B26" s="11" t="s">
        <v>53</v>
      </c>
      <c r="C26" s="11"/>
      <c r="D26" s="12">
        <f>SUM(D27+D32+D39+D52+D34+D36+D51)</f>
        <v>2836</v>
      </c>
      <c r="E26" s="13">
        <f t="shared" si="3"/>
        <v>787</v>
      </c>
      <c r="F26" s="12">
        <f>SUM(F27+F32+F39+F52+F34+F36+F51)</f>
        <v>3623</v>
      </c>
      <c r="G26" s="14">
        <f>SUM(G27+G32+G39+G52+G34+G36+G51)</f>
        <v>4079.6971900000003</v>
      </c>
      <c r="H26" s="15">
        <f t="shared" si="1"/>
        <v>112.60549792989238</v>
      </c>
      <c r="I26" s="15">
        <f t="shared" si="4"/>
        <v>456.69719000000032</v>
      </c>
    </row>
    <row r="27" spans="1:9" ht="38.25">
      <c r="A27" s="16" t="s">
        <v>54</v>
      </c>
      <c r="B27" s="17" t="s">
        <v>55</v>
      </c>
      <c r="C27" s="17"/>
      <c r="D27" s="18">
        <f>D30+D28</f>
        <v>2396</v>
      </c>
      <c r="E27" s="19">
        <f t="shared" si="3"/>
        <v>-456</v>
      </c>
      <c r="F27" s="18">
        <f>F30+F28</f>
        <v>1940</v>
      </c>
      <c r="G27" s="20">
        <f>G30+G28</f>
        <v>2013.9128300000002</v>
      </c>
      <c r="H27" s="21">
        <f t="shared" si="1"/>
        <v>103.80993969072166</v>
      </c>
      <c r="I27" s="21">
        <f t="shared" si="4"/>
        <v>73.912830000000213</v>
      </c>
    </row>
    <row r="28" spans="1:9" ht="84" hidden="1" customHeight="1">
      <c r="A28" s="22" t="s">
        <v>56</v>
      </c>
      <c r="B28" s="23" t="s">
        <v>57</v>
      </c>
      <c r="C28" s="17"/>
      <c r="D28" s="19">
        <f>D29</f>
        <v>818</v>
      </c>
      <c r="E28" s="19">
        <f t="shared" si="3"/>
        <v>-329</v>
      </c>
      <c r="F28" s="18">
        <f>F29</f>
        <v>489</v>
      </c>
      <c r="G28" s="26">
        <f>G29</f>
        <v>508.91692</v>
      </c>
      <c r="H28" s="21">
        <f t="shared" si="1"/>
        <v>104.07298977505113</v>
      </c>
      <c r="I28" s="21">
        <f t="shared" si="4"/>
        <v>19.916920000000005</v>
      </c>
    </row>
    <row r="29" spans="1:9" ht="63.75">
      <c r="A29" s="22" t="s">
        <v>58</v>
      </c>
      <c r="B29" s="23" t="s">
        <v>59</v>
      </c>
      <c r="C29" s="17">
        <v>123</v>
      </c>
      <c r="D29" s="19">
        <v>818</v>
      </c>
      <c r="E29" s="19">
        <f t="shared" si="3"/>
        <v>-329</v>
      </c>
      <c r="F29" s="18">
        <v>489</v>
      </c>
      <c r="G29" s="26">
        <v>508.91692</v>
      </c>
      <c r="H29" s="21">
        <f t="shared" si="1"/>
        <v>104.07298977505113</v>
      </c>
      <c r="I29" s="24">
        <f t="shared" si="4"/>
        <v>19.916920000000005</v>
      </c>
    </row>
    <row r="30" spans="1:9" ht="96" hidden="1" customHeight="1">
      <c r="A30" s="22" t="s">
        <v>60</v>
      </c>
      <c r="B30" s="23" t="s">
        <v>61</v>
      </c>
      <c r="C30" s="17"/>
      <c r="D30" s="19">
        <f>D31</f>
        <v>1578</v>
      </c>
      <c r="E30" s="19">
        <f t="shared" si="3"/>
        <v>-127</v>
      </c>
      <c r="F30" s="18">
        <f>F31</f>
        <v>1451</v>
      </c>
      <c r="G30" s="26">
        <f>G31</f>
        <v>1504.9959100000001</v>
      </c>
      <c r="H30" s="21">
        <f t="shared" si="1"/>
        <v>103.7212894555479</v>
      </c>
      <c r="I30" s="24">
        <f t="shared" si="4"/>
        <v>53.995910000000094</v>
      </c>
    </row>
    <row r="31" spans="1:9" ht="25.5">
      <c r="A31" s="22" t="s">
        <v>62</v>
      </c>
      <c r="B31" s="23" t="s">
        <v>63</v>
      </c>
      <c r="C31" s="17">
        <v>121</v>
      </c>
      <c r="D31" s="19">
        <v>1578</v>
      </c>
      <c r="E31" s="19">
        <f t="shared" si="3"/>
        <v>-127</v>
      </c>
      <c r="F31" s="18">
        <v>1451</v>
      </c>
      <c r="G31" s="26">
        <v>1504.9959100000001</v>
      </c>
      <c r="H31" s="21">
        <f t="shared" si="1"/>
        <v>103.7212894555479</v>
      </c>
      <c r="I31" s="24">
        <f t="shared" si="4"/>
        <v>53.995910000000094</v>
      </c>
    </row>
    <row r="32" spans="1:9" ht="25.5">
      <c r="A32" s="16" t="s">
        <v>64</v>
      </c>
      <c r="B32" s="17" t="s">
        <v>65</v>
      </c>
      <c r="C32" s="17"/>
      <c r="D32" s="18">
        <f>D33</f>
        <v>180</v>
      </c>
      <c r="E32" s="19">
        <f t="shared" si="3"/>
        <v>-26</v>
      </c>
      <c r="F32" s="18">
        <f>F33</f>
        <v>154</v>
      </c>
      <c r="G32" s="20">
        <f>G33</f>
        <v>166.5899</v>
      </c>
      <c r="H32" s="21">
        <f t="shared" si="1"/>
        <v>108.17525974025973</v>
      </c>
      <c r="I32" s="21">
        <f t="shared" si="4"/>
        <v>12.5899</v>
      </c>
    </row>
    <row r="33" spans="1:9">
      <c r="A33" s="22" t="s">
        <v>66</v>
      </c>
      <c r="B33" s="23" t="s">
        <v>67</v>
      </c>
      <c r="C33" s="17">
        <v>123</v>
      </c>
      <c r="D33" s="19">
        <v>180</v>
      </c>
      <c r="E33" s="19">
        <f t="shared" si="3"/>
        <v>-26</v>
      </c>
      <c r="F33" s="18">
        <v>154</v>
      </c>
      <c r="G33" s="26">
        <v>166.5899</v>
      </c>
      <c r="H33" s="21">
        <f t="shared" si="1"/>
        <v>108.17525974025973</v>
      </c>
      <c r="I33" s="24">
        <f t="shared" si="4"/>
        <v>12.5899</v>
      </c>
    </row>
    <row r="34" spans="1:9" s="32" customFormat="1" ht="25.5">
      <c r="A34" s="16" t="s">
        <v>68</v>
      </c>
      <c r="B34" s="17" t="s">
        <v>69</v>
      </c>
      <c r="C34" s="17"/>
      <c r="D34" s="20">
        <f>D35</f>
        <v>0</v>
      </c>
      <c r="E34" s="19">
        <f t="shared" si="3"/>
        <v>558</v>
      </c>
      <c r="F34" s="20">
        <f>F35</f>
        <v>558</v>
      </c>
      <c r="G34" s="20">
        <f>G35</f>
        <v>557.68739000000005</v>
      </c>
      <c r="H34" s="21">
        <v>0</v>
      </c>
      <c r="I34" s="21">
        <f t="shared" si="4"/>
        <v>-0.31260999999994965</v>
      </c>
    </row>
    <row r="35" spans="1:9" ht="38.25">
      <c r="A35" s="22" t="s">
        <v>70</v>
      </c>
      <c r="B35" s="23" t="s">
        <v>71</v>
      </c>
      <c r="C35" s="33" t="s">
        <v>72</v>
      </c>
      <c r="D35" s="19">
        <v>0</v>
      </c>
      <c r="E35" s="19">
        <f t="shared" si="3"/>
        <v>558</v>
      </c>
      <c r="F35" s="18">
        <v>558</v>
      </c>
      <c r="G35" s="26">
        <v>557.68739000000005</v>
      </c>
      <c r="H35" s="21">
        <v>0</v>
      </c>
      <c r="I35" s="24">
        <f t="shared" si="4"/>
        <v>-0.31260999999994965</v>
      </c>
    </row>
    <row r="36" spans="1:9" s="32" customFormat="1" ht="25.5">
      <c r="A36" s="16" t="s">
        <v>73</v>
      </c>
      <c r="B36" s="17" t="s">
        <v>74</v>
      </c>
      <c r="C36" s="17"/>
      <c r="D36" s="20">
        <f>D38+D37</f>
        <v>120</v>
      </c>
      <c r="E36" s="19">
        <f t="shared" si="3"/>
        <v>10</v>
      </c>
      <c r="F36" s="20">
        <f>F38+F37</f>
        <v>130</v>
      </c>
      <c r="G36" s="20">
        <f>G38+G37</f>
        <v>158.88236000000001</v>
      </c>
      <c r="H36" s="21">
        <f t="shared" si="1"/>
        <v>122.21720000000001</v>
      </c>
      <c r="I36" s="21">
        <f t="shared" si="4"/>
        <v>28.882360000000006</v>
      </c>
    </row>
    <row r="37" spans="1:9" hidden="1">
      <c r="A37" s="22" t="s">
        <v>75</v>
      </c>
      <c r="B37" s="23" t="s">
        <v>76</v>
      </c>
      <c r="C37" s="17"/>
      <c r="D37" s="26">
        <v>0</v>
      </c>
      <c r="E37" s="19">
        <f t="shared" si="3"/>
        <v>0</v>
      </c>
      <c r="F37" s="20">
        <v>0</v>
      </c>
      <c r="G37" s="26">
        <v>0</v>
      </c>
      <c r="H37" s="21" t="e">
        <f t="shared" si="1"/>
        <v>#DIV/0!</v>
      </c>
      <c r="I37" s="24">
        <f t="shared" si="4"/>
        <v>0</v>
      </c>
    </row>
    <row r="38" spans="1:9" ht="19.5" customHeight="1">
      <c r="A38" s="22" t="s">
        <v>77</v>
      </c>
      <c r="B38" s="23" t="s">
        <v>78</v>
      </c>
      <c r="C38" s="17" t="s">
        <v>79</v>
      </c>
      <c r="D38" s="19">
        <v>120</v>
      </c>
      <c r="E38" s="19">
        <f t="shared" si="3"/>
        <v>10</v>
      </c>
      <c r="F38" s="18">
        <v>130</v>
      </c>
      <c r="G38" s="26">
        <v>158.88236000000001</v>
      </c>
      <c r="H38" s="21">
        <f t="shared" si="1"/>
        <v>122.21720000000001</v>
      </c>
      <c r="I38" s="24">
        <f t="shared" si="4"/>
        <v>28.882360000000006</v>
      </c>
    </row>
    <row r="39" spans="1:9" ht="24" customHeight="1">
      <c r="A39" s="16" t="s">
        <v>80</v>
      </c>
      <c r="B39" s="17" t="s">
        <v>81</v>
      </c>
      <c r="C39" s="17" t="s">
        <v>82</v>
      </c>
      <c r="D39" s="18">
        <v>120</v>
      </c>
      <c r="E39" s="19">
        <f t="shared" si="3"/>
        <v>721</v>
      </c>
      <c r="F39" s="18">
        <v>841</v>
      </c>
      <c r="G39" s="20">
        <v>867.81470999999999</v>
      </c>
      <c r="H39" s="21">
        <f t="shared" si="1"/>
        <v>103.18843162901308</v>
      </c>
      <c r="I39" s="21">
        <f t="shared" si="4"/>
        <v>26.814709999999991</v>
      </c>
    </row>
    <row r="40" spans="1:9" ht="60" hidden="1" customHeight="1">
      <c r="A40" s="22" t="s">
        <v>83</v>
      </c>
      <c r="B40" s="23" t="s">
        <v>84</v>
      </c>
      <c r="C40" s="17"/>
      <c r="D40" s="19"/>
      <c r="E40" s="19">
        <f t="shared" si="3"/>
        <v>0</v>
      </c>
      <c r="F40" s="18"/>
      <c r="G40" s="26"/>
      <c r="H40" s="21" t="e">
        <f t="shared" si="1"/>
        <v>#DIV/0!</v>
      </c>
      <c r="I40" s="24">
        <f t="shared" si="4"/>
        <v>0</v>
      </c>
    </row>
    <row r="41" spans="1:9" ht="60" hidden="1" customHeight="1">
      <c r="A41" s="22" t="s">
        <v>85</v>
      </c>
      <c r="B41" s="23" t="s">
        <v>84</v>
      </c>
      <c r="C41" s="17"/>
      <c r="D41" s="19"/>
      <c r="E41" s="19">
        <f t="shared" si="3"/>
        <v>0</v>
      </c>
      <c r="F41" s="18"/>
      <c r="G41" s="26"/>
      <c r="H41" s="21" t="e">
        <f t="shared" si="1"/>
        <v>#DIV/0!</v>
      </c>
      <c r="I41" s="24">
        <f t="shared" si="4"/>
        <v>0</v>
      </c>
    </row>
    <row r="42" spans="1:9" ht="72" hidden="1" customHeight="1">
      <c r="A42" s="22" t="s">
        <v>86</v>
      </c>
      <c r="B42" s="23" t="s">
        <v>87</v>
      </c>
      <c r="C42" s="17"/>
      <c r="D42" s="19"/>
      <c r="E42" s="19">
        <f t="shared" si="3"/>
        <v>0</v>
      </c>
      <c r="F42" s="18"/>
      <c r="G42" s="26"/>
      <c r="H42" s="21" t="e">
        <f t="shared" si="1"/>
        <v>#DIV/0!</v>
      </c>
      <c r="I42" s="24">
        <f t="shared" si="4"/>
        <v>0</v>
      </c>
    </row>
    <row r="43" spans="1:9" ht="60" hidden="1" customHeight="1">
      <c r="A43" s="22" t="s">
        <v>88</v>
      </c>
      <c r="B43" s="23" t="s">
        <v>89</v>
      </c>
      <c r="C43" s="17"/>
      <c r="D43" s="19"/>
      <c r="E43" s="19">
        <f t="shared" si="3"/>
        <v>0</v>
      </c>
      <c r="F43" s="18"/>
      <c r="G43" s="26"/>
      <c r="H43" s="21" t="e">
        <f t="shared" si="1"/>
        <v>#DIV/0!</v>
      </c>
      <c r="I43" s="24">
        <f t="shared" si="4"/>
        <v>0</v>
      </c>
    </row>
    <row r="44" spans="1:9" ht="144" hidden="1" customHeight="1">
      <c r="A44" s="22" t="s">
        <v>90</v>
      </c>
      <c r="B44" s="23" t="s">
        <v>91</v>
      </c>
      <c r="C44" s="17"/>
      <c r="D44" s="19"/>
      <c r="E44" s="19">
        <f t="shared" si="3"/>
        <v>0</v>
      </c>
      <c r="F44" s="18"/>
      <c r="G44" s="26"/>
      <c r="H44" s="21" t="e">
        <f t="shared" si="1"/>
        <v>#DIV/0!</v>
      </c>
      <c r="I44" s="24">
        <f t="shared" si="4"/>
        <v>0</v>
      </c>
    </row>
    <row r="45" spans="1:9" ht="60" hidden="1" customHeight="1">
      <c r="A45" s="22" t="s">
        <v>92</v>
      </c>
      <c r="B45" s="23" t="s">
        <v>93</v>
      </c>
      <c r="C45" s="17"/>
      <c r="D45" s="19"/>
      <c r="E45" s="19">
        <f t="shared" si="3"/>
        <v>0</v>
      </c>
      <c r="F45" s="18"/>
      <c r="G45" s="26"/>
      <c r="H45" s="21" t="e">
        <f t="shared" si="1"/>
        <v>#DIV/0!</v>
      </c>
      <c r="I45" s="24">
        <f t="shared" si="4"/>
        <v>0</v>
      </c>
    </row>
    <row r="46" spans="1:9" ht="60" hidden="1" customHeight="1">
      <c r="A46" s="22" t="s">
        <v>94</v>
      </c>
      <c r="B46" s="23" t="s">
        <v>95</v>
      </c>
      <c r="C46" s="17"/>
      <c r="D46" s="19"/>
      <c r="E46" s="19">
        <f t="shared" si="3"/>
        <v>0</v>
      </c>
      <c r="F46" s="18"/>
      <c r="G46" s="26"/>
      <c r="H46" s="21" t="e">
        <f t="shared" si="1"/>
        <v>#DIV/0!</v>
      </c>
      <c r="I46" s="24">
        <f t="shared" si="4"/>
        <v>0</v>
      </c>
    </row>
    <row r="47" spans="1:9" ht="120" hidden="1" customHeight="1">
      <c r="A47" s="22" t="s">
        <v>96</v>
      </c>
      <c r="B47" s="23" t="s">
        <v>97</v>
      </c>
      <c r="C47" s="17"/>
      <c r="D47" s="19"/>
      <c r="E47" s="19">
        <f t="shared" si="3"/>
        <v>0</v>
      </c>
      <c r="F47" s="18"/>
      <c r="G47" s="26"/>
      <c r="H47" s="21" t="e">
        <f t="shared" si="1"/>
        <v>#DIV/0!</v>
      </c>
      <c r="I47" s="24">
        <f t="shared" si="4"/>
        <v>0</v>
      </c>
    </row>
    <row r="48" spans="1:9" ht="72" hidden="1" customHeight="1">
      <c r="A48" s="22" t="s">
        <v>98</v>
      </c>
      <c r="B48" s="23" t="s">
        <v>99</v>
      </c>
      <c r="C48" s="17"/>
      <c r="D48" s="19"/>
      <c r="E48" s="19">
        <f t="shared" si="3"/>
        <v>0</v>
      </c>
      <c r="F48" s="18"/>
      <c r="G48" s="26"/>
      <c r="H48" s="21" t="e">
        <f t="shared" si="1"/>
        <v>#DIV/0!</v>
      </c>
      <c r="I48" s="24">
        <f t="shared" si="4"/>
        <v>0</v>
      </c>
    </row>
    <row r="49" spans="1:10" ht="25.5" hidden="1" customHeight="1">
      <c r="A49" s="22" t="s">
        <v>100</v>
      </c>
      <c r="B49" s="23" t="s">
        <v>101</v>
      </c>
      <c r="C49" s="17"/>
      <c r="D49" s="19"/>
      <c r="E49" s="19">
        <f t="shared" si="3"/>
        <v>0</v>
      </c>
      <c r="F49" s="18"/>
      <c r="G49" s="26"/>
      <c r="H49" s="21" t="e">
        <f t="shared" si="1"/>
        <v>#DIV/0!</v>
      </c>
      <c r="I49" s="24">
        <f t="shared" si="4"/>
        <v>0</v>
      </c>
    </row>
    <row r="50" spans="1:10" ht="60" hidden="1" customHeight="1">
      <c r="A50" s="22" t="s">
        <v>102</v>
      </c>
      <c r="B50" s="23" t="s">
        <v>103</v>
      </c>
      <c r="C50" s="17"/>
      <c r="D50" s="19"/>
      <c r="E50" s="19">
        <f t="shared" si="3"/>
        <v>0</v>
      </c>
      <c r="F50" s="18"/>
      <c r="G50" s="26"/>
      <c r="H50" s="21" t="e">
        <f t="shared" si="1"/>
        <v>#DIV/0!</v>
      </c>
      <c r="I50" s="24">
        <f t="shared" si="4"/>
        <v>0</v>
      </c>
    </row>
    <row r="51" spans="1:10">
      <c r="A51" s="16" t="s">
        <v>104</v>
      </c>
      <c r="B51" s="23" t="s">
        <v>105</v>
      </c>
      <c r="C51" s="17">
        <v>189</v>
      </c>
      <c r="D51" s="19">
        <v>20</v>
      </c>
      <c r="E51" s="19">
        <f t="shared" si="3"/>
        <v>-20</v>
      </c>
      <c r="F51" s="18"/>
      <c r="G51" s="26"/>
      <c r="H51" s="21">
        <v>0</v>
      </c>
      <c r="I51" s="24">
        <f t="shared" si="4"/>
        <v>0</v>
      </c>
    </row>
    <row r="52" spans="1:10" ht="11.25" customHeight="1">
      <c r="A52" s="16" t="s">
        <v>106</v>
      </c>
      <c r="B52" s="17" t="s">
        <v>107</v>
      </c>
      <c r="C52" s="17"/>
      <c r="D52" s="20">
        <v>0</v>
      </c>
      <c r="E52" s="19">
        <f t="shared" si="3"/>
        <v>0</v>
      </c>
      <c r="F52" s="20">
        <v>0</v>
      </c>
      <c r="G52" s="26">
        <v>314.81</v>
      </c>
      <c r="H52" s="21">
        <v>0</v>
      </c>
      <c r="I52" s="24">
        <f t="shared" si="4"/>
        <v>314.81</v>
      </c>
    </row>
    <row r="53" spans="1:10">
      <c r="A53" s="9" t="s">
        <v>108</v>
      </c>
      <c r="B53" s="11" t="s">
        <v>109</v>
      </c>
      <c r="C53" s="11"/>
      <c r="D53" s="12">
        <f>D5+D26</f>
        <v>40935</v>
      </c>
      <c r="E53" s="13">
        <f t="shared" si="3"/>
        <v>-467</v>
      </c>
      <c r="F53" s="12">
        <f>F5+F26</f>
        <v>40468</v>
      </c>
      <c r="G53" s="14">
        <f>SUM(G5+G26)</f>
        <v>41586.470110000002</v>
      </c>
      <c r="H53" s="15">
        <f t="shared" si="1"/>
        <v>102.76383836611645</v>
      </c>
      <c r="I53" s="15">
        <f t="shared" si="4"/>
        <v>1118.470110000002</v>
      </c>
      <c r="J53" s="34"/>
    </row>
    <row r="54" spans="1:10" s="32" customFormat="1" ht="25.5">
      <c r="A54" s="35" t="s">
        <v>110</v>
      </c>
      <c r="B54" s="36" t="s">
        <v>111</v>
      </c>
      <c r="C54" s="36"/>
      <c r="D54" s="37">
        <f>D55+D56</f>
        <v>167914.9</v>
      </c>
      <c r="E54" s="38">
        <f>E55+E56</f>
        <v>32973.370000000003</v>
      </c>
      <c r="F54" s="37">
        <f>F55+F56</f>
        <v>200888.27</v>
      </c>
      <c r="G54" s="37">
        <f>G55+G56</f>
        <v>200888.27</v>
      </c>
      <c r="H54" s="39">
        <f t="shared" si="1"/>
        <v>100</v>
      </c>
      <c r="I54" s="39">
        <f t="shared" si="4"/>
        <v>0</v>
      </c>
    </row>
    <row r="55" spans="1:10" ht="25.5">
      <c r="A55" s="22" t="s">
        <v>112</v>
      </c>
      <c r="B55" s="23" t="s">
        <v>113</v>
      </c>
      <c r="C55" s="17">
        <v>151</v>
      </c>
      <c r="D55" s="25">
        <v>150309.9</v>
      </c>
      <c r="E55" s="26">
        <f t="shared" ref="E55:E70" si="5">F55-D55</f>
        <v>0</v>
      </c>
      <c r="F55" s="20">
        <v>150309.9</v>
      </c>
      <c r="G55" s="26">
        <v>150309.9</v>
      </c>
      <c r="H55" s="40">
        <f t="shared" si="1"/>
        <v>100</v>
      </c>
      <c r="I55" s="25">
        <f t="shared" si="4"/>
        <v>0</v>
      </c>
    </row>
    <row r="56" spans="1:10" ht="25.5">
      <c r="A56" s="27" t="s">
        <v>114</v>
      </c>
      <c r="B56" s="23" t="s">
        <v>115</v>
      </c>
      <c r="C56" s="17">
        <v>151</v>
      </c>
      <c r="D56" s="25">
        <v>17605</v>
      </c>
      <c r="E56" s="26">
        <f t="shared" si="5"/>
        <v>32973.370000000003</v>
      </c>
      <c r="F56" s="41">
        <v>50578.37</v>
      </c>
      <c r="G56" s="42">
        <v>50578.37</v>
      </c>
      <c r="H56" s="40">
        <f t="shared" si="1"/>
        <v>100</v>
      </c>
      <c r="I56" s="25">
        <f t="shared" si="4"/>
        <v>0</v>
      </c>
    </row>
    <row r="57" spans="1:10" ht="25.5">
      <c r="A57" s="35" t="s">
        <v>116</v>
      </c>
      <c r="B57" s="36" t="s">
        <v>117</v>
      </c>
      <c r="C57" s="43"/>
      <c r="D57" s="44">
        <f>SUM(D58:D70)</f>
        <v>38745.4</v>
      </c>
      <c r="E57" s="45">
        <f>SUM(E58:E70)</f>
        <v>44223.714809999998</v>
      </c>
      <c r="F57" s="44">
        <f>SUM(F58:F70)</f>
        <v>82969.114810000014</v>
      </c>
      <c r="G57" s="44">
        <f>SUM(G58:G70)</f>
        <v>81684.555720000018</v>
      </c>
      <c r="H57" s="44">
        <f t="shared" ref="H57:I57" si="6">SUM(H58:H70)</f>
        <v>1285.6058248515433</v>
      </c>
      <c r="I57" s="44">
        <f t="shared" si="6"/>
        <v>-1284.5590899999993</v>
      </c>
    </row>
    <row r="58" spans="1:10" ht="31.5" customHeight="1">
      <c r="A58" s="46" t="s">
        <v>118</v>
      </c>
      <c r="B58" s="47" t="s">
        <v>119</v>
      </c>
      <c r="C58" s="48">
        <v>151</v>
      </c>
      <c r="D58" s="49"/>
      <c r="E58" s="26">
        <f t="shared" si="5"/>
        <v>8924.1929999999993</v>
      </c>
      <c r="F58" s="50">
        <v>8924.1929999999993</v>
      </c>
      <c r="G58" s="51">
        <v>7639.634</v>
      </c>
      <c r="H58" s="40">
        <f t="shared" si="1"/>
        <v>85.605880554129655</v>
      </c>
      <c r="I58" s="25">
        <f t="shared" si="4"/>
        <v>-1284.5589999999993</v>
      </c>
      <c r="J58" s="52"/>
    </row>
    <row r="59" spans="1:10" ht="40.5" customHeight="1">
      <c r="A59" s="46" t="s">
        <v>120</v>
      </c>
      <c r="B59" s="23" t="s">
        <v>121</v>
      </c>
      <c r="C59" s="53">
        <v>151</v>
      </c>
      <c r="D59" s="54"/>
      <c r="E59" s="26">
        <f t="shared" si="5"/>
        <v>6999.9910600000003</v>
      </c>
      <c r="F59" s="50">
        <v>6999.9910600000003</v>
      </c>
      <c r="G59" s="51">
        <v>6999.9910600000003</v>
      </c>
      <c r="H59" s="40">
        <f t="shared" si="1"/>
        <v>100</v>
      </c>
      <c r="I59" s="25">
        <f t="shared" si="4"/>
        <v>0</v>
      </c>
      <c r="J59" s="55"/>
    </row>
    <row r="60" spans="1:10" ht="40.5" customHeight="1">
      <c r="A60" s="46" t="s">
        <v>120</v>
      </c>
      <c r="B60" s="23" t="s">
        <v>121</v>
      </c>
      <c r="C60" s="53">
        <v>151</v>
      </c>
      <c r="D60" s="54"/>
      <c r="E60" s="26">
        <f t="shared" si="5"/>
        <v>70.715940000000003</v>
      </c>
      <c r="F60" s="50">
        <v>70.715940000000003</v>
      </c>
      <c r="G60" s="51">
        <v>70.715940000000003</v>
      </c>
      <c r="H60" s="40">
        <f t="shared" si="1"/>
        <v>100</v>
      </c>
      <c r="I60" s="25">
        <f t="shared" si="4"/>
        <v>0</v>
      </c>
      <c r="J60" s="55"/>
    </row>
    <row r="61" spans="1:10" ht="55.5" customHeight="1">
      <c r="A61" s="46" t="s">
        <v>122</v>
      </c>
      <c r="B61" s="56" t="s">
        <v>123</v>
      </c>
      <c r="C61" s="57">
        <v>151</v>
      </c>
      <c r="D61" s="25">
        <v>0</v>
      </c>
      <c r="E61" s="26">
        <f t="shared" si="5"/>
        <v>15824.64061</v>
      </c>
      <c r="F61" s="40">
        <v>15824.64061</v>
      </c>
      <c r="G61" s="25">
        <v>15824.64061</v>
      </c>
      <c r="H61" s="40">
        <f t="shared" si="1"/>
        <v>100</v>
      </c>
      <c r="I61" s="25">
        <f t="shared" si="4"/>
        <v>0</v>
      </c>
      <c r="J61" s="58"/>
    </row>
    <row r="62" spans="1:10" ht="55.5" customHeight="1">
      <c r="A62" s="46" t="s">
        <v>122</v>
      </c>
      <c r="B62" s="56" t="s">
        <v>123</v>
      </c>
      <c r="C62" s="57"/>
      <c r="D62" s="25"/>
      <c r="E62" s="26">
        <f t="shared" si="5"/>
        <v>161.57239000000001</v>
      </c>
      <c r="F62" s="40">
        <v>161.57239000000001</v>
      </c>
      <c r="G62" s="25">
        <v>161.57230000000001</v>
      </c>
      <c r="H62" s="40">
        <f t="shared" si="1"/>
        <v>99.999944297413691</v>
      </c>
      <c r="I62" s="25">
        <f t="shared" si="4"/>
        <v>-9.0000000000145519E-5</v>
      </c>
      <c r="J62" s="58"/>
    </row>
    <row r="63" spans="1:10" s="63" customFormat="1" ht="31.5" customHeight="1">
      <c r="A63" s="46" t="s">
        <v>124</v>
      </c>
      <c r="B63" s="59" t="s">
        <v>125</v>
      </c>
      <c r="C63" s="57">
        <v>151</v>
      </c>
      <c r="D63" s="60">
        <v>3385.8</v>
      </c>
      <c r="E63" s="26">
        <f t="shared" si="5"/>
        <v>318.97800999999981</v>
      </c>
      <c r="F63" s="61">
        <v>3704.77801</v>
      </c>
      <c r="G63" s="60">
        <v>3704.77801</v>
      </c>
      <c r="H63" s="40">
        <f t="shared" si="1"/>
        <v>100.00000000000001</v>
      </c>
      <c r="I63" s="25">
        <f t="shared" si="4"/>
        <v>0</v>
      </c>
      <c r="J63" s="62"/>
    </row>
    <row r="64" spans="1:10" s="63" customFormat="1" ht="31.5" customHeight="1">
      <c r="A64" s="46" t="s">
        <v>124</v>
      </c>
      <c r="B64" s="59" t="s">
        <v>125</v>
      </c>
      <c r="C64" s="57">
        <v>151</v>
      </c>
      <c r="D64" s="60"/>
      <c r="E64" s="26">
        <f t="shared" si="5"/>
        <v>37.421990000000001</v>
      </c>
      <c r="F64" s="61">
        <v>37.421990000000001</v>
      </c>
      <c r="G64" s="60">
        <v>37.421990000000001</v>
      </c>
      <c r="H64" s="40">
        <f t="shared" si="1"/>
        <v>100</v>
      </c>
      <c r="I64" s="25">
        <f t="shared" si="4"/>
        <v>0</v>
      </c>
      <c r="J64" s="62"/>
    </row>
    <row r="65" spans="1:10" s="63" customFormat="1" ht="27" customHeight="1">
      <c r="A65" s="46" t="s">
        <v>126</v>
      </c>
      <c r="B65" s="59" t="s">
        <v>127</v>
      </c>
      <c r="C65" s="57">
        <v>161</v>
      </c>
      <c r="D65" s="60">
        <v>2000</v>
      </c>
      <c r="E65" s="26">
        <f t="shared" si="5"/>
        <v>5314.2999900000004</v>
      </c>
      <c r="F65" s="61">
        <v>7314.2999900000004</v>
      </c>
      <c r="G65" s="60">
        <v>7314.2999900000004</v>
      </c>
      <c r="H65" s="40">
        <f t="shared" si="1"/>
        <v>100</v>
      </c>
      <c r="I65" s="25">
        <f t="shared" si="4"/>
        <v>0</v>
      </c>
      <c r="J65" s="64"/>
    </row>
    <row r="66" spans="1:10" s="63" customFormat="1" ht="32.25" customHeight="1">
      <c r="A66" s="46" t="s">
        <v>126</v>
      </c>
      <c r="B66" s="59" t="s">
        <v>127</v>
      </c>
      <c r="C66" s="57">
        <v>161</v>
      </c>
      <c r="D66" s="60"/>
      <c r="E66" s="26">
        <f t="shared" si="5"/>
        <v>73.881820000000005</v>
      </c>
      <c r="F66" s="61">
        <v>73.881820000000005</v>
      </c>
      <c r="G66" s="60">
        <v>73.881820000000005</v>
      </c>
      <c r="H66" s="40">
        <f t="shared" si="1"/>
        <v>100</v>
      </c>
      <c r="I66" s="25">
        <f t="shared" si="4"/>
        <v>0</v>
      </c>
      <c r="J66" s="64"/>
    </row>
    <row r="67" spans="1:10" ht="38.25" customHeight="1">
      <c r="A67" s="46" t="s">
        <v>128</v>
      </c>
      <c r="B67" s="65" t="s">
        <v>129</v>
      </c>
      <c r="C67" s="48">
        <v>151</v>
      </c>
      <c r="D67" s="25">
        <v>33161.599999999999</v>
      </c>
      <c r="E67" s="26">
        <f t="shared" si="5"/>
        <v>0</v>
      </c>
      <c r="F67" s="40">
        <v>33161.599999999999</v>
      </c>
      <c r="G67" s="25">
        <v>33161.599999999999</v>
      </c>
      <c r="H67" s="40">
        <f t="shared" si="1"/>
        <v>100</v>
      </c>
      <c r="I67" s="25">
        <f t="shared" si="4"/>
        <v>0</v>
      </c>
      <c r="J67" s="52"/>
    </row>
    <row r="68" spans="1:10" ht="31.5" customHeight="1">
      <c r="A68" s="46" t="s">
        <v>128</v>
      </c>
      <c r="B68" s="66" t="s">
        <v>130</v>
      </c>
      <c r="C68" s="48">
        <v>151</v>
      </c>
      <c r="D68" s="25">
        <v>198</v>
      </c>
      <c r="E68" s="26">
        <f t="shared" si="5"/>
        <v>-1.9799999999999898</v>
      </c>
      <c r="F68" s="40">
        <v>196.02</v>
      </c>
      <c r="G68" s="25">
        <v>196.02</v>
      </c>
      <c r="H68" s="40">
        <f t="shared" si="1"/>
        <v>100</v>
      </c>
      <c r="I68" s="25">
        <f t="shared" si="4"/>
        <v>0</v>
      </c>
      <c r="J68" s="52"/>
    </row>
    <row r="69" spans="1:10" ht="38.25" customHeight="1">
      <c r="A69" s="46" t="s">
        <v>128</v>
      </c>
      <c r="B69" s="65" t="s">
        <v>131</v>
      </c>
      <c r="C69" s="48">
        <v>161</v>
      </c>
      <c r="D69" s="25"/>
      <c r="E69" s="26">
        <f t="shared" si="5"/>
        <v>2000</v>
      </c>
      <c r="F69" s="40">
        <v>2000</v>
      </c>
      <c r="G69" s="25">
        <v>2000</v>
      </c>
      <c r="H69" s="40">
        <f t="shared" si="1"/>
        <v>100</v>
      </c>
      <c r="I69" s="25">
        <f t="shared" si="4"/>
        <v>0</v>
      </c>
      <c r="J69" s="52"/>
    </row>
    <row r="70" spans="1:10" ht="38.25" customHeight="1">
      <c r="A70" s="46" t="s">
        <v>128</v>
      </c>
      <c r="B70" s="65" t="s">
        <v>132</v>
      </c>
      <c r="C70" s="48">
        <v>161</v>
      </c>
      <c r="D70" s="25">
        <v>0</v>
      </c>
      <c r="E70" s="26">
        <f t="shared" si="5"/>
        <v>4500</v>
      </c>
      <c r="F70" s="40">
        <v>4500</v>
      </c>
      <c r="G70" s="25">
        <v>4500</v>
      </c>
      <c r="H70" s="40">
        <f t="shared" si="1"/>
        <v>100</v>
      </c>
      <c r="I70" s="25">
        <f t="shared" si="4"/>
        <v>0</v>
      </c>
      <c r="J70" s="52"/>
    </row>
    <row r="71" spans="1:10" ht="27.75" customHeight="1">
      <c r="A71" s="35" t="s">
        <v>133</v>
      </c>
      <c r="B71" s="36" t="s">
        <v>134</v>
      </c>
      <c r="C71" s="36"/>
      <c r="D71" s="39">
        <f>SUM(D72:D102)</f>
        <v>530834.55625999998</v>
      </c>
      <c r="E71" s="67">
        <f>SUM(E72:E102)</f>
        <v>56784.156479999991</v>
      </c>
      <c r="F71" s="39">
        <f>SUM(F72:F102)</f>
        <v>587618.71273999987</v>
      </c>
      <c r="G71" s="39">
        <f>SUM(G72:G102)</f>
        <v>582942.08343999996</v>
      </c>
      <c r="H71" s="39">
        <f t="shared" si="1"/>
        <v>99.204138806575216</v>
      </c>
      <c r="I71" s="67">
        <f t="shared" si="4"/>
        <v>-4676.6292999999132</v>
      </c>
    </row>
    <row r="72" spans="1:10" ht="36" customHeight="1">
      <c r="A72" s="46" t="s">
        <v>135</v>
      </c>
      <c r="B72" s="65" t="s">
        <v>136</v>
      </c>
      <c r="C72" s="68">
        <v>151</v>
      </c>
      <c r="D72" s="25">
        <v>11.5</v>
      </c>
      <c r="E72" s="69">
        <f t="shared" ref="E72:E111" si="7">F72-D72</f>
        <v>-0.12299999999999933</v>
      </c>
      <c r="F72" s="41">
        <v>11.377000000000001</v>
      </c>
      <c r="G72" s="42">
        <v>11.377000000000001</v>
      </c>
      <c r="H72" s="40">
        <f t="shared" si="1"/>
        <v>100</v>
      </c>
      <c r="I72" s="25">
        <f t="shared" si="4"/>
        <v>0</v>
      </c>
    </row>
    <row r="73" spans="1:10" ht="25.5">
      <c r="A73" s="46" t="s">
        <v>137</v>
      </c>
      <c r="B73" s="70" t="s">
        <v>138</v>
      </c>
      <c r="C73" s="71">
        <v>151</v>
      </c>
      <c r="D73" s="25">
        <v>46005.89</v>
      </c>
      <c r="E73" s="69">
        <f t="shared" si="7"/>
        <v>2182.4619999999995</v>
      </c>
      <c r="F73" s="41">
        <v>48188.351999999999</v>
      </c>
      <c r="G73" s="26">
        <v>44121.951880000001</v>
      </c>
      <c r="H73" s="40">
        <f t="shared" si="1"/>
        <v>91.561445969349606</v>
      </c>
      <c r="I73" s="25">
        <f t="shared" si="4"/>
        <v>-4066.4001199999984</v>
      </c>
    </row>
    <row r="74" spans="1:10" s="32" customFormat="1" ht="78.75" customHeight="1">
      <c r="A74" s="46" t="s">
        <v>139</v>
      </c>
      <c r="B74" s="65" t="s">
        <v>140</v>
      </c>
      <c r="C74" s="68">
        <v>151</v>
      </c>
      <c r="D74" s="25">
        <v>141704</v>
      </c>
      <c r="E74" s="69">
        <f t="shared" si="7"/>
        <v>17639.399999999994</v>
      </c>
      <c r="F74" s="41">
        <v>159343.4</v>
      </c>
      <c r="G74" s="42">
        <v>159343.4</v>
      </c>
      <c r="H74" s="40">
        <f t="shared" ref="H74:H109" si="8">SUM(G74/F74%)</f>
        <v>100</v>
      </c>
      <c r="I74" s="25">
        <f t="shared" si="4"/>
        <v>0</v>
      </c>
    </row>
    <row r="75" spans="1:10" ht="25.5">
      <c r="A75" s="46" t="s">
        <v>139</v>
      </c>
      <c r="B75" s="65" t="s">
        <v>141</v>
      </c>
      <c r="C75" s="68">
        <v>151</v>
      </c>
      <c r="D75" s="25">
        <v>88504</v>
      </c>
      <c r="E75" s="69">
        <f t="shared" si="7"/>
        <v>9761.6000000000058</v>
      </c>
      <c r="F75" s="41">
        <v>98265.600000000006</v>
      </c>
      <c r="G75" s="42">
        <v>98265.600000000006</v>
      </c>
      <c r="H75" s="40">
        <f t="shared" si="8"/>
        <v>100</v>
      </c>
      <c r="I75" s="25">
        <f t="shared" si="4"/>
        <v>0</v>
      </c>
    </row>
    <row r="76" spans="1:10" ht="38.25">
      <c r="A76" s="46" t="s">
        <v>139</v>
      </c>
      <c r="B76" s="65" t="s">
        <v>142</v>
      </c>
      <c r="C76" s="68">
        <v>151</v>
      </c>
      <c r="D76" s="25">
        <v>4020.3</v>
      </c>
      <c r="E76" s="69">
        <f t="shared" si="7"/>
        <v>-74.287000000000262</v>
      </c>
      <c r="F76" s="41">
        <v>3946.0129999999999</v>
      </c>
      <c r="G76" s="42">
        <v>3946.0129999999999</v>
      </c>
      <c r="H76" s="40">
        <f t="shared" si="8"/>
        <v>100</v>
      </c>
      <c r="I76" s="25">
        <f t="shared" si="4"/>
        <v>0</v>
      </c>
    </row>
    <row r="77" spans="1:10" ht="25.5">
      <c r="A77" s="46" t="s">
        <v>139</v>
      </c>
      <c r="B77" s="65" t="s">
        <v>143</v>
      </c>
      <c r="C77" s="68">
        <v>151</v>
      </c>
      <c r="D77" s="25">
        <v>8490</v>
      </c>
      <c r="E77" s="69">
        <f t="shared" si="7"/>
        <v>-1600</v>
      </c>
      <c r="F77" s="41">
        <v>6890</v>
      </c>
      <c r="G77" s="26">
        <v>6754.0889999999999</v>
      </c>
      <c r="H77" s="40">
        <f t="shared" si="8"/>
        <v>98.027416545718424</v>
      </c>
      <c r="I77" s="25">
        <f t="shared" si="4"/>
        <v>-135.91100000000006</v>
      </c>
    </row>
    <row r="78" spans="1:10" ht="66" customHeight="1">
      <c r="A78" s="46" t="s">
        <v>139</v>
      </c>
      <c r="B78" s="65" t="s">
        <v>144</v>
      </c>
      <c r="C78" s="68">
        <v>151</v>
      </c>
      <c r="D78" s="25">
        <v>10869.6</v>
      </c>
      <c r="E78" s="69">
        <f t="shared" si="7"/>
        <v>0</v>
      </c>
      <c r="F78" s="41">
        <v>10869.6</v>
      </c>
      <c r="G78" s="26">
        <v>10826.504999999999</v>
      </c>
      <c r="H78" s="40">
        <f t="shared" si="8"/>
        <v>99.603527268712739</v>
      </c>
      <c r="I78" s="25">
        <f t="shared" si="4"/>
        <v>-43.095000000001164</v>
      </c>
    </row>
    <row r="79" spans="1:10" ht="54" customHeight="1">
      <c r="A79" s="46" t="s">
        <v>139</v>
      </c>
      <c r="B79" s="65" t="s">
        <v>145</v>
      </c>
      <c r="C79" s="68">
        <v>151</v>
      </c>
      <c r="D79" s="25">
        <v>993</v>
      </c>
      <c r="E79" s="69">
        <f t="shared" si="7"/>
        <v>0</v>
      </c>
      <c r="F79" s="41">
        <v>993</v>
      </c>
      <c r="G79" s="42">
        <v>993</v>
      </c>
      <c r="H79" s="40">
        <f t="shared" si="8"/>
        <v>100</v>
      </c>
      <c r="I79" s="25">
        <f t="shared" si="4"/>
        <v>0</v>
      </c>
    </row>
    <row r="80" spans="1:10" ht="39.75" customHeight="1">
      <c r="A80" s="46" t="s">
        <v>139</v>
      </c>
      <c r="B80" s="65" t="s">
        <v>146</v>
      </c>
      <c r="C80" s="68">
        <v>151</v>
      </c>
      <c r="D80" s="25">
        <v>100.8</v>
      </c>
      <c r="E80" s="69">
        <f t="shared" si="7"/>
        <v>-100.8</v>
      </c>
      <c r="F80" s="41">
        <v>0</v>
      </c>
      <c r="G80" s="42">
        <v>0</v>
      </c>
      <c r="H80" s="40">
        <v>0</v>
      </c>
      <c r="I80" s="25">
        <f t="shared" si="4"/>
        <v>0</v>
      </c>
    </row>
    <row r="81" spans="1:10" ht="42.75" customHeight="1">
      <c r="A81" s="46" t="s">
        <v>139</v>
      </c>
      <c r="B81" s="65" t="s">
        <v>147</v>
      </c>
      <c r="C81" s="68">
        <v>151</v>
      </c>
      <c r="D81" s="25">
        <v>491.4</v>
      </c>
      <c r="E81" s="69">
        <f t="shared" si="7"/>
        <v>0</v>
      </c>
      <c r="F81" s="41">
        <v>491.4</v>
      </c>
      <c r="G81" s="42">
        <v>491.4</v>
      </c>
      <c r="H81" s="40">
        <f t="shared" si="8"/>
        <v>100</v>
      </c>
      <c r="I81" s="25">
        <f t="shared" si="4"/>
        <v>0</v>
      </c>
    </row>
    <row r="82" spans="1:10" ht="38.25" customHeight="1">
      <c r="A82" s="46" t="s">
        <v>139</v>
      </c>
      <c r="B82" s="65" t="s">
        <v>148</v>
      </c>
      <c r="C82" s="68">
        <v>151</v>
      </c>
      <c r="D82" s="25">
        <v>721.9</v>
      </c>
      <c r="E82" s="69">
        <f t="shared" si="7"/>
        <v>0</v>
      </c>
      <c r="F82" s="41">
        <v>721.9</v>
      </c>
      <c r="G82" s="42">
        <v>721.9</v>
      </c>
      <c r="H82" s="40">
        <f t="shared" si="8"/>
        <v>100</v>
      </c>
      <c r="I82" s="25">
        <f t="shared" si="4"/>
        <v>0</v>
      </c>
    </row>
    <row r="83" spans="1:10" ht="27" customHeight="1">
      <c r="A83" s="46" t="s">
        <v>139</v>
      </c>
      <c r="B83" s="65" t="s">
        <v>149</v>
      </c>
      <c r="C83" s="68">
        <v>151</v>
      </c>
      <c r="D83" s="25">
        <v>268.8</v>
      </c>
      <c r="E83" s="69">
        <f t="shared" si="7"/>
        <v>79.667190000000005</v>
      </c>
      <c r="F83" s="41">
        <v>348.46719000000002</v>
      </c>
      <c r="G83" s="26">
        <v>330.58944000000002</v>
      </c>
      <c r="H83" s="40">
        <f t="shared" si="8"/>
        <v>94.869603075113034</v>
      </c>
      <c r="I83" s="25">
        <f t="shared" si="4"/>
        <v>-17.877749999999992</v>
      </c>
    </row>
    <row r="84" spans="1:10" ht="50.25" customHeight="1">
      <c r="A84" s="46" t="s">
        <v>139</v>
      </c>
      <c r="B84" s="72" t="s">
        <v>150</v>
      </c>
      <c r="C84" s="73">
        <v>151</v>
      </c>
      <c r="D84" s="26">
        <v>353.1</v>
      </c>
      <c r="E84" s="69">
        <f t="shared" si="7"/>
        <v>0</v>
      </c>
      <c r="F84" s="74">
        <v>353.1</v>
      </c>
      <c r="G84" s="69">
        <v>353.1</v>
      </c>
      <c r="H84" s="40">
        <f t="shared" si="8"/>
        <v>100</v>
      </c>
      <c r="I84" s="25">
        <f t="shared" si="4"/>
        <v>0</v>
      </c>
    </row>
    <row r="85" spans="1:10" ht="32.25" customHeight="1">
      <c r="A85" s="46" t="s">
        <v>139</v>
      </c>
      <c r="B85" s="65" t="s">
        <v>151</v>
      </c>
      <c r="C85" s="68">
        <v>151</v>
      </c>
      <c r="D85" s="26">
        <v>2750</v>
      </c>
      <c r="E85" s="69">
        <f t="shared" si="7"/>
        <v>-1796</v>
      </c>
      <c r="F85" s="74">
        <v>954</v>
      </c>
      <c r="G85" s="26">
        <v>953.91700000000003</v>
      </c>
      <c r="H85" s="40">
        <f t="shared" si="8"/>
        <v>99.991299790356408</v>
      </c>
      <c r="I85" s="25">
        <f t="shared" si="4"/>
        <v>-8.2999999999969987E-2</v>
      </c>
    </row>
    <row r="86" spans="1:10" ht="40.5" customHeight="1">
      <c r="A86" s="75" t="s">
        <v>152</v>
      </c>
      <c r="B86" s="23" t="s">
        <v>153</v>
      </c>
      <c r="C86" s="17">
        <v>151</v>
      </c>
      <c r="D86" s="25">
        <v>22529.929260000001</v>
      </c>
      <c r="E86" s="26">
        <f t="shared" si="7"/>
        <v>-3484.7922199999994</v>
      </c>
      <c r="F86" s="40">
        <v>19045.137040000001</v>
      </c>
      <c r="G86" s="25">
        <v>19045.137040000001</v>
      </c>
      <c r="H86" s="40">
        <f t="shared" si="8"/>
        <v>100</v>
      </c>
      <c r="I86" s="25">
        <f t="shared" ref="I86:I113" si="9">SUM(G86-F86)</f>
        <v>0</v>
      </c>
      <c r="J86" s="2">
        <v>0.39</v>
      </c>
    </row>
    <row r="87" spans="1:10" ht="40.5" customHeight="1">
      <c r="A87" s="75" t="s">
        <v>152</v>
      </c>
      <c r="B87" s="23" t="s">
        <v>153</v>
      </c>
      <c r="C87" s="17">
        <v>151</v>
      </c>
      <c r="D87" s="25"/>
      <c r="E87" s="26">
        <f t="shared" si="7"/>
        <v>192.37542999999999</v>
      </c>
      <c r="F87" s="40">
        <v>192.37542999999999</v>
      </c>
      <c r="G87" s="26">
        <v>192.37513999999999</v>
      </c>
      <c r="H87" s="40">
        <f t="shared" si="8"/>
        <v>99.999849253098489</v>
      </c>
      <c r="I87" s="25">
        <f t="shared" si="9"/>
        <v>-2.9000000000678483E-4</v>
      </c>
      <c r="J87" s="2">
        <v>-0.39</v>
      </c>
    </row>
    <row r="88" spans="1:10" ht="54.75" customHeight="1">
      <c r="A88" s="75" t="s">
        <v>152</v>
      </c>
      <c r="B88" s="23" t="s">
        <v>154</v>
      </c>
      <c r="C88" s="17">
        <v>151</v>
      </c>
      <c r="D88" s="25"/>
      <c r="E88" s="26">
        <f t="shared" si="7"/>
        <v>6670.1113800000003</v>
      </c>
      <c r="F88" s="40">
        <v>6670.1113800000003</v>
      </c>
      <c r="G88" s="25">
        <v>6670.1113800000003</v>
      </c>
      <c r="H88" s="40">
        <f t="shared" si="8"/>
        <v>100</v>
      </c>
      <c r="I88" s="25">
        <f t="shared" si="9"/>
        <v>0</v>
      </c>
      <c r="J88" s="2">
        <v>-1.62</v>
      </c>
    </row>
    <row r="89" spans="1:10" ht="54.75" customHeight="1">
      <c r="A89" s="75" t="s">
        <v>152</v>
      </c>
      <c r="B89" s="23" t="s">
        <v>154</v>
      </c>
      <c r="C89" s="17">
        <v>151</v>
      </c>
      <c r="D89" s="25"/>
      <c r="E89" s="26">
        <f t="shared" si="7"/>
        <v>67.376149999999996</v>
      </c>
      <c r="F89" s="40">
        <v>67.376149999999996</v>
      </c>
      <c r="G89" s="25">
        <v>67.376149999999996</v>
      </c>
      <c r="H89" s="40">
        <f t="shared" si="8"/>
        <v>100.00000000000001</v>
      </c>
      <c r="I89" s="25">
        <f t="shared" si="9"/>
        <v>0</v>
      </c>
      <c r="J89" s="2">
        <v>1.62</v>
      </c>
    </row>
    <row r="90" spans="1:10" ht="42.75" customHeight="1">
      <c r="A90" s="46" t="s">
        <v>155</v>
      </c>
      <c r="B90" s="59" t="s">
        <v>156</v>
      </c>
      <c r="C90" s="17">
        <v>151</v>
      </c>
      <c r="D90" s="25">
        <v>1396.6</v>
      </c>
      <c r="E90" s="26">
        <f t="shared" si="7"/>
        <v>0</v>
      </c>
      <c r="F90" s="40">
        <v>1396.6</v>
      </c>
      <c r="G90" s="25">
        <v>1396.6</v>
      </c>
      <c r="H90" s="40">
        <f t="shared" si="8"/>
        <v>100</v>
      </c>
      <c r="I90" s="25">
        <f t="shared" si="9"/>
        <v>0</v>
      </c>
    </row>
    <row r="91" spans="1:10" ht="39" customHeight="1">
      <c r="A91" s="76" t="s">
        <v>157</v>
      </c>
      <c r="B91" s="77" t="s">
        <v>158</v>
      </c>
      <c r="C91" s="78">
        <v>151</v>
      </c>
      <c r="D91" s="26">
        <v>44.5</v>
      </c>
      <c r="E91" s="26">
        <f t="shared" si="7"/>
        <v>0</v>
      </c>
      <c r="F91" s="20">
        <v>44.5</v>
      </c>
      <c r="G91" s="26">
        <v>44.5</v>
      </c>
      <c r="H91" s="40">
        <f t="shared" si="8"/>
        <v>100</v>
      </c>
      <c r="I91" s="25">
        <f t="shared" si="9"/>
        <v>0</v>
      </c>
    </row>
    <row r="92" spans="1:10" ht="29.25" customHeight="1">
      <c r="A92" s="46" t="s">
        <v>159</v>
      </c>
      <c r="B92" s="56" t="s">
        <v>160</v>
      </c>
      <c r="C92" s="79">
        <v>151</v>
      </c>
      <c r="D92" s="25">
        <v>5649</v>
      </c>
      <c r="E92" s="26">
        <f t="shared" si="7"/>
        <v>4670.8340000000007</v>
      </c>
      <c r="F92" s="40">
        <v>10319.834000000001</v>
      </c>
      <c r="G92" s="26">
        <v>10154.137000000001</v>
      </c>
      <c r="H92" s="40">
        <f t="shared" si="8"/>
        <v>98.39438308794503</v>
      </c>
      <c r="I92" s="25">
        <f t="shared" si="9"/>
        <v>-165.69700000000012</v>
      </c>
    </row>
    <row r="93" spans="1:10" ht="37.5" customHeight="1">
      <c r="A93" s="46" t="s">
        <v>161</v>
      </c>
      <c r="B93" s="23" t="s">
        <v>162</v>
      </c>
      <c r="C93" s="17">
        <v>151</v>
      </c>
      <c r="D93" s="26">
        <v>130000</v>
      </c>
      <c r="E93" s="26">
        <f t="shared" si="7"/>
        <v>11965.999979999993</v>
      </c>
      <c r="F93" s="20">
        <v>141965.99997999999</v>
      </c>
      <c r="G93" s="26">
        <v>141965.99997999999</v>
      </c>
      <c r="H93" s="40">
        <f t="shared" si="8"/>
        <v>100</v>
      </c>
      <c r="I93" s="25">
        <f t="shared" si="9"/>
        <v>0</v>
      </c>
      <c r="J93" s="2">
        <v>-0.02</v>
      </c>
    </row>
    <row r="94" spans="1:10" ht="37.5" customHeight="1">
      <c r="A94" s="46" t="s">
        <v>161</v>
      </c>
      <c r="B94" s="23" t="s">
        <v>162</v>
      </c>
      <c r="C94" s="17">
        <v>151</v>
      </c>
      <c r="D94" s="26"/>
      <c r="E94" s="26">
        <f t="shared" si="7"/>
        <v>1434.0000199999999</v>
      </c>
      <c r="F94" s="20">
        <v>1434.0000199999999</v>
      </c>
      <c r="G94" s="26">
        <v>1434.0000199999999</v>
      </c>
      <c r="H94" s="40">
        <f t="shared" si="8"/>
        <v>100</v>
      </c>
      <c r="I94" s="25">
        <f t="shared" si="9"/>
        <v>0</v>
      </c>
      <c r="J94" s="2">
        <v>0.02</v>
      </c>
    </row>
    <row r="95" spans="1:10" ht="37.5" customHeight="1">
      <c r="A95" s="46" t="s">
        <v>161</v>
      </c>
      <c r="B95" s="23" t="s">
        <v>162</v>
      </c>
      <c r="C95" s="17">
        <v>151</v>
      </c>
      <c r="D95" s="26"/>
      <c r="E95" s="26">
        <f t="shared" si="7"/>
        <v>150</v>
      </c>
      <c r="F95" s="20">
        <v>150</v>
      </c>
      <c r="G95" s="26">
        <v>150</v>
      </c>
      <c r="H95" s="40">
        <f t="shared" si="8"/>
        <v>100</v>
      </c>
      <c r="I95" s="25">
        <f t="shared" si="9"/>
        <v>0</v>
      </c>
    </row>
    <row r="96" spans="1:10" ht="37.5" customHeight="1">
      <c r="A96" s="46" t="s">
        <v>161</v>
      </c>
      <c r="B96" s="23" t="s">
        <v>163</v>
      </c>
      <c r="C96" s="17">
        <v>151</v>
      </c>
      <c r="D96" s="26"/>
      <c r="E96" s="26">
        <f t="shared" si="7"/>
        <v>14305.5003</v>
      </c>
      <c r="F96" s="20">
        <v>14305.5003</v>
      </c>
      <c r="G96" s="26">
        <v>14305.5003</v>
      </c>
      <c r="H96" s="40">
        <f t="shared" si="8"/>
        <v>100</v>
      </c>
      <c r="I96" s="25">
        <f t="shared" si="9"/>
        <v>0</v>
      </c>
      <c r="J96" s="2">
        <v>0.3</v>
      </c>
    </row>
    <row r="97" spans="1:12" ht="37.5" customHeight="1">
      <c r="A97" s="46" t="s">
        <v>161</v>
      </c>
      <c r="B97" s="23" t="s">
        <v>163</v>
      </c>
      <c r="C97" s="17">
        <v>151</v>
      </c>
      <c r="D97" s="26"/>
      <c r="E97" s="26">
        <f t="shared" si="7"/>
        <v>144.49969999999999</v>
      </c>
      <c r="F97" s="20">
        <v>144.49969999999999</v>
      </c>
      <c r="G97" s="26">
        <v>144.49969999999999</v>
      </c>
      <c r="H97" s="40">
        <f t="shared" ref="H97" si="10">SUM(G97/F97%)</f>
        <v>100</v>
      </c>
      <c r="I97" s="25">
        <f t="shared" ref="I97" si="11">SUM(G97-F97)</f>
        <v>0</v>
      </c>
      <c r="J97" s="2">
        <v>-0.3</v>
      </c>
    </row>
    <row r="98" spans="1:12" ht="111.75" customHeight="1">
      <c r="A98" s="46" t="s">
        <v>164</v>
      </c>
      <c r="B98" s="56" t="s">
        <v>165</v>
      </c>
      <c r="C98" s="80">
        <v>151</v>
      </c>
      <c r="D98" s="25">
        <v>34634.9</v>
      </c>
      <c r="E98" s="69">
        <f t="shared" si="7"/>
        <v>-1542.9409999999989</v>
      </c>
      <c r="F98" s="41">
        <v>33091.959000000003</v>
      </c>
      <c r="G98" s="42">
        <v>33091.959000000003</v>
      </c>
      <c r="H98" s="40">
        <f t="shared" si="8"/>
        <v>100</v>
      </c>
      <c r="I98" s="25">
        <f t="shared" si="9"/>
        <v>0</v>
      </c>
    </row>
    <row r="99" spans="1:12" ht="63" customHeight="1">
      <c r="A99" s="46" t="s">
        <v>166</v>
      </c>
      <c r="B99" s="23" t="s">
        <v>167</v>
      </c>
      <c r="C99" s="80">
        <v>151</v>
      </c>
      <c r="D99" s="26">
        <v>16</v>
      </c>
      <c r="E99" s="69">
        <f t="shared" si="7"/>
        <v>-2.7526799999999998</v>
      </c>
      <c r="F99" s="20">
        <v>13.24732</v>
      </c>
      <c r="G99" s="69">
        <v>8.5664800000000003</v>
      </c>
      <c r="H99" s="40">
        <f t="shared" si="8"/>
        <v>64.665758810083844</v>
      </c>
      <c r="I99" s="25">
        <f t="shared" si="9"/>
        <v>-4.6808399999999999</v>
      </c>
      <c r="J99" s="2">
        <v>-86.53</v>
      </c>
    </row>
    <row r="100" spans="1:12" ht="63" customHeight="1">
      <c r="A100" s="46" t="s">
        <v>166</v>
      </c>
      <c r="B100" s="23" t="s">
        <v>167</v>
      </c>
      <c r="C100" s="80"/>
      <c r="D100" s="26"/>
      <c r="E100" s="69">
        <f t="shared" si="7"/>
        <v>0.13383</v>
      </c>
      <c r="F100" s="20">
        <v>0.13383</v>
      </c>
      <c r="G100" s="26">
        <v>8.6529999999999996E-2</v>
      </c>
      <c r="H100" s="40">
        <f t="shared" si="8"/>
        <v>64.656653963984155</v>
      </c>
      <c r="I100" s="25">
        <f t="shared" si="9"/>
        <v>-4.7300000000000009E-2</v>
      </c>
      <c r="J100" s="2">
        <v>86.53</v>
      </c>
    </row>
    <row r="101" spans="1:12" ht="51" customHeight="1">
      <c r="A101" s="46" t="s">
        <v>168</v>
      </c>
      <c r="B101" s="47" t="s">
        <v>169</v>
      </c>
      <c r="C101" s="80">
        <v>151</v>
      </c>
      <c r="D101" s="26">
        <v>231</v>
      </c>
      <c r="E101" s="69">
        <f t="shared" si="7"/>
        <v>-29.770600000000002</v>
      </c>
      <c r="F101" s="74">
        <v>201.2294</v>
      </c>
      <c r="G101" s="69">
        <v>201.2294</v>
      </c>
      <c r="H101" s="40">
        <f t="shared" si="8"/>
        <v>100.00000000000001</v>
      </c>
      <c r="I101" s="25">
        <f t="shared" si="9"/>
        <v>0</v>
      </c>
    </row>
    <row r="102" spans="1:12" ht="54.75" customHeight="1">
      <c r="A102" s="46" t="s">
        <v>170</v>
      </c>
      <c r="B102" s="66" t="s">
        <v>171</v>
      </c>
      <c r="C102" s="80">
        <v>151</v>
      </c>
      <c r="D102" s="25">
        <v>31048.337</v>
      </c>
      <c r="E102" s="69">
        <f t="shared" si="7"/>
        <v>-3848.3369999999995</v>
      </c>
      <c r="F102" s="41">
        <v>27200</v>
      </c>
      <c r="G102" s="26">
        <v>26957.163</v>
      </c>
      <c r="H102" s="40">
        <f t="shared" si="8"/>
        <v>99.107216911764709</v>
      </c>
      <c r="I102" s="25">
        <f t="shared" si="9"/>
        <v>-242.83699999999953</v>
      </c>
    </row>
    <row r="103" spans="1:12" s="85" customFormat="1" ht="17.25" customHeight="1">
      <c r="A103" s="81"/>
      <c r="B103" s="82" t="s">
        <v>172</v>
      </c>
      <c r="C103" s="82"/>
      <c r="D103" s="83">
        <f t="shared" ref="D103:I103" si="12">SUM(D104:D109)</f>
        <v>1010.101</v>
      </c>
      <c r="E103" s="84">
        <f t="shared" si="12"/>
        <v>33752.394</v>
      </c>
      <c r="F103" s="83">
        <f t="shared" si="12"/>
        <v>34762.494999999995</v>
      </c>
      <c r="G103" s="83">
        <f>SUM(G104:G109)+G110+G111</f>
        <v>32172.661990000001</v>
      </c>
      <c r="H103" s="83">
        <f t="shared" si="12"/>
        <v>581.75504695334223</v>
      </c>
      <c r="I103" s="83">
        <f t="shared" si="12"/>
        <v>-2463.5724899999987</v>
      </c>
      <c r="J103" s="32"/>
    </row>
    <row r="104" spans="1:12" ht="62.25" customHeight="1">
      <c r="A104" s="46" t="s">
        <v>173</v>
      </c>
      <c r="B104" s="86" t="s">
        <v>174</v>
      </c>
      <c r="C104" s="87">
        <v>151</v>
      </c>
      <c r="D104" s="88"/>
      <c r="E104" s="69">
        <f t="shared" si="7"/>
        <v>20234.694</v>
      </c>
      <c r="F104" s="20">
        <v>20234.694</v>
      </c>
      <c r="G104" s="26">
        <v>17861.990010000001</v>
      </c>
      <c r="H104" s="40">
        <f t="shared" si="8"/>
        <v>88.274080201064578</v>
      </c>
      <c r="I104" s="25">
        <f t="shared" si="9"/>
        <v>-2372.7039899999982</v>
      </c>
      <c r="J104" s="52"/>
    </row>
    <row r="105" spans="1:12" ht="38.25" customHeight="1">
      <c r="A105" s="46" t="s">
        <v>175</v>
      </c>
      <c r="B105" s="59" t="s">
        <v>176</v>
      </c>
      <c r="C105" s="17">
        <v>151</v>
      </c>
      <c r="D105" s="26">
        <v>1010.101</v>
      </c>
      <c r="E105" s="26">
        <f t="shared" si="7"/>
        <v>-10.100999999999999</v>
      </c>
      <c r="F105" s="20">
        <v>1000</v>
      </c>
      <c r="G105" s="26">
        <v>1000</v>
      </c>
      <c r="H105" s="40">
        <f t="shared" si="8"/>
        <v>100</v>
      </c>
      <c r="I105" s="25">
        <f t="shared" si="9"/>
        <v>0</v>
      </c>
      <c r="J105" s="52"/>
    </row>
    <row r="106" spans="1:12" ht="38.25" customHeight="1">
      <c r="A106" s="46" t="s">
        <v>175</v>
      </c>
      <c r="B106" s="59" t="s">
        <v>176</v>
      </c>
      <c r="C106" s="17"/>
      <c r="D106" s="26"/>
      <c r="E106" s="26">
        <f t="shared" si="7"/>
        <v>10.101000000000001</v>
      </c>
      <c r="F106" s="20">
        <v>10.101000000000001</v>
      </c>
      <c r="G106" s="26">
        <v>10.1</v>
      </c>
      <c r="H106" s="40">
        <f t="shared" si="8"/>
        <v>99.990099990099978</v>
      </c>
      <c r="I106" s="25">
        <f t="shared" si="9"/>
        <v>-1.0000000000012221E-3</v>
      </c>
      <c r="J106" s="52"/>
    </row>
    <row r="107" spans="1:12" ht="38.25" customHeight="1">
      <c r="A107" s="46" t="s">
        <v>177</v>
      </c>
      <c r="B107" s="89" t="s">
        <v>178</v>
      </c>
      <c r="C107" s="80">
        <v>151</v>
      </c>
      <c r="D107" s="69"/>
      <c r="E107" s="69">
        <f t="shared" si="7"/>
        <v>10000</v>
      </c>
      <c r="F107" s="74">
        <v>10000</v>
      </c>
      <c r="G107" s="69">
        <v>10000</v>
      </c>
      <c r="H107" s="40">
        <f t="shared" si="8"/>
        <v>100</v>
      </c>
      <c r="I107" s="25">
        <f t="shared" si="9"/>
        <v>0</v>
      </c>
      <c r="J107" s="52"/>
    </row>
    <row r="108" spans="1:12" ht="85.5" customHeight="1">
      <c r="A108" s="46" t="s">
        <v>179</v>
      </c>
      <c r="B108" s="23" t="s">
        <v>180</v>
      </c>
      <c r="C108" s="17">
        <v>151</v>
      </c>
      <c r="D108" s="88"/>
      <c r="E108" s="69">
        <f t="shared" si="7"/>
        <v>2121.6999999999998</v>
      </c>
      <c r="F108" s="40">
        <f>1252.8+868.9</f>
        <v>2121.6999999999998</v>
      </c>
      <c r="G108" s="25">
        <f>1252.8+868.9</f>
        <v>2121.6999999999998</v>
      </c>
      <c r="H108" s="40">
        <f t="shared" si="8"/>
        <v>100</v>
      </c>
      <c r="I108" s="25">
        <f t="shared" si="9"/>
        <v>0</v>
      </c>
      <c r="J108" s="52"/>
      <c r="K108" s="32"/>
      <c r="L108" s="32"/>
    </row>
    <row r="109" spans="1:12" ht="45.75" customHeight="1">
      <c r="A109" s="46" t="s">
        <v>179</v>
      </c>
      <c r="B109" s="90" t="s">
        <v>181</v>
      </c>
      <c r="C109" s="57">
        <v>151</v>
      </c>
      <c r="D109" s="88"/>
      <c r="E109" s="69">
        <f t="shared" si="7"/>
        <v>1396</v>
      </c>
      <c r="F109" s="40">
        <v>1396</v>
      </c>
      <c r="G109" s="25">
        <v>1305.1324999999999</v>
      </c>
      <c r="H109" s="40">
        <f t="shared" si="8"/>
        <v>93.490866762177646</v>
      </c>
      <c r="I109" s="25">
        <f t="shared" si="9"/>
        <v>-90.867500000000064</v>
      </c>
      <c r="J109" s="52"/>
      <c r="K109" s="32"/>
      <c r="L109" s="32"/>
    </row>
    <row r="110" spans="1:12" ht="54.75" customHeight="1">
      <c r="A110" s="46" t="s">
        <v>182</v>
      </c>
      <c r="B110" s="90" t="s">
        <v>183</v>
      </c>
      <c r="C110" s="57">
        <v>151</v>
      </c>
      <c r="D110" s="88"/>
      <c r="E110" s="69">
        <f t="shared" si="7"/>
        <v>0</v>
      </c>
      <c r="F110" s="40">
        <v>0</v>
      </c>
      <c r="G110" s="25">
        <v>-120.56052</v>
      </c>
      <c r="H110" s="40">
        <v>0</v>
      </c>
      <c r="I110" s="25">
        <f t="shared" si="9"/>
        <v>-120.56052</v>
      </c>
      <c r="J110" s="52"/>
      <c r="K110" s="32"/>
      <c r="L110" s="32"/>
    </row>
    <row r="111" spans="1:12" ht="49.5" customHeight="1">
      <c r="A111" s="46" t="s">
        <v>184</v>
      </c>
      <c r="B111" s="59" t="s">
        <v>185</v>
      </c>
      <c r="C111" s="17">
        <v>151</v>
      </c>
      <c r="D111" s="88"/>
      <c r="E111" s="69">
        <f t="shared" si="7"/>
        <v>0</v>
      </c>
      <c r="F111" s="40">
        <v>0</v>
      </c>
      <c r="G111" s="25">
        <v>-5.7</v>
      </c>
      <c r="H111" s="40">
        <v>0</v>
      </c>
      <c r="I111" s="25">
        <f t="shared" si="9"/>
        <v>-5.7</v>
      </c>
      <c r="J111" s="52"/>
      <c r="K111" s="32"/>
      <c r="L111" s="32"/>
    </row>
    <row r="112" spans="1:12" ht="21.75" customHeight="1">
      <c r="A112" s="91" t="s">
        <v>186</v>
      </c>
      <c r="B112" s="92" t="s">
        <v>187</v>
      </c>
      <c r="C112" s="92"/>
      <c r="D112" s="93">
        <f>D54+D57+D71+D103</f>
        <v>738504.95726000005</v>
      </c>
      <c r="E112" s="84">
        <f>F112-D112</f>
        <v>167733.63528999977</v>
      </c>
      <c r="F112" s="93">
        <f>F54+F57+F71+F103</f>
        <v>906238.59254999983</v>
      </c>
      <c r="G112" s="93">
        <f>G54+G57+G71+G103</f>
        <v>897687.57115000009</v>
      </c>
      <c r="H112" s="39">
        <f t="shared" ref="H112:H113" si="13">SUM(G112/F112%)</f>
        <v>99.056427140678409</v>
      </c>
      <c r="I112" s="67">
        <f t="shared" si="9"/>
        <v>-8551.0213999997359</v>
      </c>
      <c r="J112" s="32"/>
      <c r="K112" s="32"/>
    </row>
    <row r="113" spans="1:11" ht="17.25" customHeight="1">
      <c r="A113" s="35"/>
      <c r="B113" s="36" t="s">
        <v>188</v>
      </c>
      <c r="C113" s="36"/>
      <c r="D113" s="83">
        <f>D112+D53</f>
        <v>779439.95726000005</v>
      </c>
      <c r="E113" s="84">
        <f>F113-D113</f>
        <v>167266.63528999977</v>
      </c>
      <c r="F113" s="83">
        <f>F112+F53</f>
        <v>946706.59254999983</v>
      </c>
      <c r="G113" s="83">
        <f>G112+G53</f>
        <v>939274.04126000009</v>
      </c>
      <c r="H113" s="39">
        <f t="shared" si="13"/>
        <v>99.214904454189977</v>
      </c>
      <c r="I113" s="39">
        <f t="shared" si="9"/>
        <v>-7432.5512899997411</v>
      </c>
      <c r="J113" s="32"/>
      <c r="K113" s="32"/>
    </row>
    <row r="114" spans="1:11">
      <c r="A114" s="94"/>
      <c r="B114" s="2"/>
      <c r="C114" s="32"/>
      <c r="D114" s="2"/>
      <c r="E114" s="2"/>
      <c r="G114" s="34"/>
    </row>
    <row r="115" spans="1:11">
      <c r="A115" s="94"/>
      <c r="B115" s="2"/>
      <c r="C115" s="32"/>
      <c r="D115" s="2"/>
      <c r="E115" s="2"/>
      <c r="G115" s="95"/>
    </row>
    <row r="117" spans="1:11">
      <c r="A117" s="94"/>
      <c r="B117" s="2"/>
      <c r="C117" s="32"/>
      <c r="D117" s="2"/>
      <c r="E117" s="2"/>
      <c r="G117" s="34"/>
    </row>
  </sheetData>
  <mergeCells count="4">
    <mergeCell ref="B1:F1"/>
    <mergeCell ref="G1:I1"/>
    <mergeCell ref="A2:H2"/>
    <mergeCell ref="B3:G3"/>
  </mergeCells>
  <pageMargins left="0" right="0" top="0" bottom="0" header="0.31496062992125984" footer="0.31496062992125984"/>
  <pageSetup paperSize="9" scale="7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fin</cp:lastModifiedBy>
  <cp:lastPrinted>2022-03-22T04:47:18Z</cp:lastPrinted>
  <dcterms:created xsi:type="dcterms:W3CDTF">2015-06-05T18:17:20Z</dcterms:created>
  <dcterms:modified xsi:type="dcterms:W3CDTF">2022-03-22T04:47:20Z</dcterms:modified>
</cp:coreProperties>
</file>