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n5\net\Уточнение 2\"/>
    </mc:Choice>
  </mc:AlternateContent>
  <xr:revisionPtr revIDLastSave="0" documentId="13_ncr:1_{31F367AA-4270-4D65-B0C0-0EA09899BE29}" xr6:coauthVersionLast="47" xr6:coauthVersionMax="47" xr10:uidLastSave="{00000000-0000-0000-0000-000000000000}"/>
  <bookViews>
    <workbookView xWindow="1560" yWindow="450" windowWidth="13395" windowHeight="15750" xr2:uid="{177138E1-5EA8-4E61-9296-083E73544E1D}"/>
  </bookViews>
  <sheets>
    <sheet name="для уточнения (2)" sheetId="1" r:id="rId1"/>
  </sheets>
  <definedNames>
    <definedName name="_xlnm.Print_Area" localSheetId="0">'для уточнения (2)'!$A$1:$J$92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9" i="1" l="1"/>
  <c r="I89" i="1"/>
  <c r="F89" i="1"/>
  <c r="J88" i="1"/>
  <c r="I88" i="1"/>
  <c r="F88" i="1"/>
  <c r="J87" i="1"/>
  <c r="I87" i="1"/>
  <c r="F87" i="1"/>
  <c r="J86" i="1"/>
  <c r="I86" i="1"/>
  <c r="F86" i="1"/>
  <c r="F85" i="1" s="1"/>
  <c r="H85" i="1"/>
  <c r="J85" i="1" s="1"/>
  <c r="G85" i="1"/>
  <c r="E85" i="1"/>
  <c r="J84" i="1"/>
  <c r="I84" i="1"/>
  <c r="F84" i="1"/>
  <c r="J83" i="1"/>
  <c r="I83" i="1"/>
  <c r="F83" i="1"/>
  <c r="J82" i="1"/>
  <c r="I82" i="1"/>
  <c r="F82" i="1"/>
  <c r="J81" i="1"/>
  <c r="I81" i="1"/>
  <c r="F81" i="1"/>
  <c r="J80" i="1"/>
  <c r="I80" i="1"/>
  <c r="F80" i="1"/>
  <c r="J79" i="1"/>
  <c r="I79" i="1"/>
  <c r="F79" i="1"/>
  <c r="J78" i="1"/>
  <c r="I78" i="1"/>
  <c r="F78" i="1"/>
  <c r="J77" i="1"/>
  <c r="I77" i="1"/>
  <c r="F77" i="1"/>
  <c r="J76" i="1"/>
  <c r="I76" i="1"/>
  <c r="J75" i="1"/>
  <c r="I75" i="1"/>
  <c r="F75" i="1"/>
  <c r="J74" i="1"/>
  <c r="I74" i="1"/>
  <c r="F74" i="1"/>
  <c r="J73" i="1"/>
  <c r="I73" i="1"/>
  <c r="F73" i="1"/>
  <c r="J72" i="1"/>
  <c r="I72" i="1"/>
  <c r="F72" i="1"/>
  <c r="J71" i="1"/>
  <c r="I71" i="1"/>
  <c r="J70" i="1"/>
  <c r="I70" i="1"/>
  <c r="F70" i="1"/>
  <c r="J69" i="1"/>
  <c r="I69" i="1"/>
  <c r="F69" i="1"/>
  <c r="J68" i="1"/>
  <c r="I68" i="1"/>
  <c r="F68" i="1"/>
  <c r="J67" i="1"/>
  <c r="I67" i="1"/>
  <c r="F67" i="1"/>
  <c r="J66" i="1"/>
  <c r="I66" i="1"/>
  <c r="F66" i="1"/>
  <c r="J65" i="1"/>
  <c r="I65" i="1"/>
  <c r="F65" i="1"/>
  <c r="J64" i="1"/>
  <c r="I64" i="1"/>
  <c r="F64" i="1"/>
  <c r="J63" i="1"/>
  <c r="I63" i="1"/>
  <c r="F63" i="1"/>
  <c r="J62" i="1"/>
  <c r="I62" i="1"/>
  <c r="F62" i="1"/>
  <c r="J61" i="1"/>
  <c r="I61" i="1"/>
  <c r="F61" i="1"/>
  <c r="J60" i="1"/>
  <c r="I60" i="1"/>
  <c r="F60" i="1"/>
  <c r="J59" i="1"/>
  <c r="H59" i="1"/>
  <c r="I59" i="1" s="1"/>
  <c r="G59" i="1"/>
  <c r="F59" i="1"/>
  <c r="E59" i="1"/>
  <c r="J58" i="1"/>
  <c r="I58" i="1"/>
  <c r="F58" i="1"/>
  <c r="J57" i="1"/>
  <c r="I57" i="1"/>
  <c r="F57" i="1"/>
  <c r="J56" i="1"/>
  <c r="I56" i="1"/>
  <c r="F56" i="1"/>
  <c r="J55" i="1"/>
  <c r="I55" i="1"/>
  <c r="F55" i="1"/>
  <c r="J54" i="1"/>
  <c r="I54" i="1"/>
  <c r="F54" i="1"/>
  <c r="J53" i="1"/>
  <c r="I53" i="1"/>
  <c r="F53" i="1"/>
  <c r="J52" i="1"/>
  <c r="I52" i="1"/>
  <c r="F52" i="1"/>
  <c r="J51" i="1"/>
  <c r="I51" i="1"/>
  <c r="F51" i="1"/>
  <c r="J50" i="1"/>
  <c r="I50" i="1"/>
  <c r="F50" i="1"/>
  <c r="F47" i="1" s="1"/>
  <c r="J49" i="1"/>
  <c r="I49" i="1"/>
  <c r="F49" i="1"/>
  <c r="J48" i="1"/>
  <c r="I48" i="1"/>
  <c r="F48" i="1"/>
  <c r="J47" i="1"/>
  <c r="I47" i="1"/>
  <c r="H47" i="1"/>
  <c r="G47" i="1"/>
  <c r="E47" i="1"/>
  <c r="E91" i="1" s="1"/>
  <c r="J46" i="1"/>
  <c r="I46" i="1"/>
  <c r="F46" i="1"/>
  <c r="J45" i="1"/>
  <c r="I45" i="1"/>
  <c r="F45" i="1"/>
  <c r="J44" i="1"/>
  <c r="I44" i="1"/>
  <c r="F44" i="1"/>
  <c r="H43" i="1"/>
  <c r="H91" i="1" s="1"/>
  <c r="G43" i="1"/>
  <c r="G91" i="1" s="1"/>
  <c r="F43" i="1"/>
  <c r="E43" i="1"/>
  <c r="J41" i="1"/>
  <c r="F41" i="1"/>
  <c r="J40" i="1"/>
  <c r="I40" i="1"/>
  <c r="F40" i="1"/>
  <c r="J39" i="1"/>
  <c r="I39" i="1"/>
  <c r="F39" i="1"/>
  <c r="J38" i="1"/>
  <c r="I38" i="1"/>
  <c r="F38" i="1"/>
  <c r="J37" i="1"/>
  <c r="I37" i="1"/>
  <c r="F37" i="1"/>
  <c r="J36" i="1"/>
  <c r="H36" i="1"/>
  <c r="I36" i="1" s="1"/>
  <c r="G36" i="1"/>
  <c r="F36" i="1"/>
  <c r="E36" i="1"/>
  <c r="J35" i="1"/>
  <c r="F35" i="1"/>
  <c r="J34" i="1"/>
  <c r="H34" i="1"/>
  <c r="G34" i="1"/>
  <c r="E34" i="1"/>
  <c r="F34" i="1" s="1"/>
  <c r="J33" i="1"/>
  <c r="I33" i="1"/>
  <c r="F33" i="1"/>
  <c r="J32" i="1"/>
  <c r="H32" i="1"/>
  <c r="I32" i="1" s="1"/>
  <c r="G32" i="1"/>
  <c r="F32" i="1"/>
  <c r="E32" i="1"/>
  <c r="J31" i="1"/>
  <c r="I31" i="1"/>
  <c r="F31" i="1"/>
  <c r="J30" i="1"/>
  <c r="I30" i="1"/>
  <c r="F30" i="1"/>
  <c r="J29" i="1"/>
  <c r="H29" i="1"/>
  <c r="I29" i="1" s="1"/>
  <c r="G29" i="1"/>
  <c r="G28" i="1" s="1"/>
  <c r="F29" i="1"/>
  <c r="E29" i="1"/>
  <c r="H28" i="1"/>
  <c r="J28" i="1" s="1"/>
  <c r="J27" i="1"/>
  <c r="I27" i="1"/>
  <c r="F27" i="1"/>
  <c r="J26" i="1"/>
  <c r="I26" i="1"/>
  <c r="H26" i="1"/>
  <c r="G26" i="1"/>
  <c r="E26" i="1"/>
  <c r="F26" i="1" s="1"/>
  <c r="J25" i="1"/>
  <c r="I25" i="1"/>
  <c r="F25" i="1"/>
  <c r="J24" i="1"/>
  <c r="I24" i="1"/>
  <c r="F24" i="1"/>
  <c r="J23" i="1"/>
  <c r="I23" i="1"/>
  <c r="H23" i="1"/>
  <c r="G23" i="1"/>
  <c r="F23" i="1"/>
  <c r="E23" i="1"/>
  <c r="E21" i="1" s="1"/>
  <c r="J22" i="1"/>
  <c r="I22" i="1"/>
  <c r="F22" i="1"/>
  <c r="J21" i="1"/>
  <c r="H21" i="1"/>
  <c r="I21" i="1" s="1"/>
  <c r="G21" i="1"/>
  <c r="F21" i="1"/>
  <c r="J20" i="1"/>
  <c r="I20" i="1"/>
  <c r="F20" i="1"/>
  <c r="J19" i="1"/>
  <c r="I19" i="1"/>
  <c r="F19" i="1"/>
  <c r="J18" i="1"/>
  <c r="F18" i="1"/>
  <c r="J17" i="1"/>
  <c r="I17" i="1"/>
  <c r="F17" i="1"/>
  <c r="H16" i="1"/>
  <c r="J16" i="1" s="1"/>
  <c r="G16" i="1"/>
  <c r="F16" i="1" s="1"/>
  <c r="E16" i="1"/>
  <c r="J15" i="1"/>
  <c r="I15" i="1"/>
  <c r="F15" i="1"/>
  <c r="J14" i="1"/>
  <c r="I14" i="1"/>
  <c r="F14" i="1"/>
  <c r="H13" i="1"/>
  <c r="J13" i="1" s="1"/>
  <c r="G13" i="1"/>
  <c r="F13" i="1" s="1"/>
  <c r="E13" i="1"/>
  <c r="E12" i="1"/>
  <c r="E11" i="1" s="1"/>
  <c r="F91" i="1" l="1"/>
  <c r="I91" i="1"/>
  <c r="J91" i="1"/>
  <c r="E28" i="1"/>
  <c r="E42" i="1" s="1"/>
  <c r="E92" i="1" s="1"/>
  <c r="I28" i="1"/>
  <c r="I43" i="1"/>
  <c r="G12" i="1"/>
  <c r="I13" i="1"/>
  <c r="I16" i="1"/>
  <c r="J43" i="1"/>
  <c r="I85" i="1"/>
  <c r="H12" i="1"/>
  <c r="G11" i="1" l="1"/>
  <c r="F12" i="1"/>
  <c r="F28" i="1"/>
  <c r="I12" i="1"/>
  <c r="J12" i="1"/>
  <c r="H11" i="1"/>
  <c r="J11" i="1" l="1"/>
  <c r="H42" i="1"/>
  <c r="I11" i="1"/>
  <c r="F11" i="1"/>
  <c r="G42" i="1"/>
  <c r="I42" i="1" l="1"/>
  <c r="J42" i="1"/>
  <c r="H92" i="1"/>
  <c r="F42" i="1"/>
  <c r="G92" i="1"/>
  <c r="F92" i="1" s="1"/>
  <c r="J92" i="1" l="1"/>
  <c r="I92" i="1"/>
</calcChain>
</file>

<file path=xl/sharedStrings.xml><?xml version="1.0" encoding="utf-8"?>
<sst xmlns="http://schemas.openxmlformats.org/spreadsheetml/2006/main" count="209" uniqueCount="171">
  <si>
    <t>Приложение №2</t>
  </si>
  <si>
    <t>к Решению Хурала представителей</t>
  </si>
  <si>
    <t xml:space="preserve">от  "28" декабря 2023  №52 "О внесении </t>
  </si>
  <si>
    <t xml:space="preserve"> изменений в бюджет городского округа</t>
  </si>
  <si>
    <t xml:space="preserve">город Ак-Довурак на 2022 год </t>
  </si>
  <si>
    <t>и на плановый период 2023-2024 годов "</t>
  </si>
  <si>
    <t>Поступления доходов в бюджет городского округа город Ак-Довурак</t>
  </si>
  <si>
    <t>Республики Тыва на 2025 год</t>
  </si>
  <si>
    <t>(тыс.руб.)</t>
  </si>
  <si>
    <t>КБК</t>
  </si>
  <si>
    <t>Наименование</t>
  </si>
  <si>
    <t>КОСгу</t>
  </si>
  <si>
    <t>тип средств</t>
  </si>
  <si>
    <t>Первоначальный план</t>
  </si>
  <si>
    <t>Изменение (+,-)</t>
  </si>
  <si>
    <t xml:space="preserve">План с учетом уточнения </t>
  </si>
  <si>
    <t>Факт на 01.07.2025 год</t>
  </si>
  <si>
    <t>% вып плана от годового плана</t>
  </si>
  <si>
    <t>Откл.</t>
  </si>
  <si>
    <t>НАЛОГОВЫЕ ДОХОДЫ</t>
  </si>
  <si>
    <t>000 1 01 00000 00 0000 000</t>
  </si>
  <si>
    <t>НАЛОГИ НА ПРИБЫЛЬ,ДОХОДЫ</t>
  </si>
  <si>
    <t>000 1 01 02000 01 0000 110</t>
  </si>
  <si>
    <t>Налог на доходы с физических лиц</t>
  </si>
  <si>
    <t>Налог на доходы физических лиц</t>
  </si>
  <si>
    <t>10.20.01</t>
  </si>
  <si>
    <t>000 1 03 00000 00 0000 000</t>
  </si>
  <si>
    <t xml:space="preserve">Доходы от уплаты акцизов </t>
  </si>
  <si>
    <t>10.20.02</t>
  </si>
  <si>
    <t>000 1 05 00000 00 0000 000</t>
  </si>
  <si>
    <t>НАЛОГИ НА СОВОКУПНЫЙ ДОХОД</t>
  </si>
  <si>
    <t>000 1 05 01000 01 0000 110</t>
  </si>
  <si>
    <t>Упрощенная система налогообложения</t>
  </si>
  <si>
    <t>000 1 05 02000 01 0000 110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</si>
  <si>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</si>
  <si>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</si>
  <si>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</si>
  <si>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000 1 05 04010 02 0000 110</t>
  </si>
  <si>
    <t>Налог, взимаемый в связи с применением патентной системы</t>
  </si>
  <si>
    <t>000 1 06 00000 00 0000 000</t>
  </si>
  <si>
    <t>НАЛОГИ НА ИМУЩЕСТВО</t>
  </si>
  <si>
    <t>000 1 06 01020 04 0000 110</t>
  </si>
  <si>
    <t>Налог на имущество физических лиц</t>
  </si>
  <si>
    <t>000 1 06 06000 04 0000 110</t>
  </si>
  <si>
    <t>Земельный налог:</t>
  </si>
  <si>
    <t>000 1 06 06042 04 0000 110</t>
  </si>
  <si>
    <t>Земельный налог физических лиц</t>
  </si>
  <si>
    <t>000 1 06 06032 04 0000 110</t>
  </si>
  <si>
    <t>Земельный налог с организаций</t>
  </si>
  <si>
    <t>000 1 08 00000 00 0000 000</t>
  </si>
  <si>
    <t>ГОСУДАРСТВЕННАЯ ПОШЛИНА</t>
  </si>
  <si>
    <t>000 1 08 03020 01 0000 110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</si>
  <si>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</si>
  <si>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</si>
  <si>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000 1 11 00000 00 0000 000</t>
  </si>
  <si>
    <t>ДОХОДЫ ОТ ИСПОЛЬЗОВАНИЯ ИМУЩЕСТВА, НАХОД-СЯ В ГОСУДАРСТВЕННОЙ И МУНИЦИПАЛЬНОЙ СОБСТВЕННОСТИ</t>
  </si>
  <si>
    <t>000 1 11 05024 04 0000 120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</si>
  <si>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</si>
  <si>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000 1 11 09044 04 0000 120</t>
  </si>
  <si>
    <t>Прочие поступления от использования имущества,нах-ся в собственности горокругов</t>
  </si>
  <si>
    <t>0001 12 00000 00 0000 000</t>
  </si>
  <si>
    <t>ПЛАТЕЖИ ПРИ ПОЛЬЗОВАНИИ ПРИРОДНЫМИ РЕСУРСАМИ</t>
  </si>
  <si>
    <t>000 1 12 01000  01 0000 120</t>
  </si>
  <si>
    <t>Плата за негативное воздействие на окружающую среду</t>
  </si>
  <si>
    <t>000 1 13 00000  00 0000 130</t>
  </si>
  <si>
    <t xml:space="preserve">Доходы от оказания платных услуг и компенсации затрат государства </t>
  </si>
  <si>
    <t>000 1 13 03040  04 0000 130</t>
  </si>
  <si>
    <t>Прочие доходы от оказания платных услуг полчателями средсвт бюджетов городских округов и компенсации затрат бюджетов горокругов</t>
  </si>
  <si>
    <r>
      <rPr>
        <sz val="10"/>
        <rFont val="Times New Roman"/>
        <family val="1"/>
        <charset val="204"/>
      </rPr>
      <t>11301</t>
    </r>
    <r>
      <rPr>
        <b/>
        <sz val="10"/>
        <rFont val="Times New Roman"/>
        <family val="1"/>
        <charset val="204"/>
      </rPr>
      <t xml:space="preserve">  131  </t>
    </r>
    <r>
      <rPr>
        <sz val="10"/>
        <rFont val="Times New Roman"/>
        <family val="1"/>
        <charset val="204"/>
      </rPr>
      <t xml:space="preserve">11302 </t>
    </r>
    <r>
      <rPr>
        <b/>
        <sz val="10"/>
        <rFont val="Times New Roman"/>
        <family val="1"/>
        <charset val="204"/>
      </rPr>
      <t xml:space="preserve"> 134</t>
    </r>
  </si>
  <si>
    <t>000 1 14 00000  00 0000 430</t>
  </si>
  <si>
    <t>ДОХОДЫ ОТ ПРОДАЖИ МАТЕРИАЛЬНЫХ И НЕМАТЕРИАЛЬНЫХ АКТИВОВ</t>
  </si>
  <si>
    <t>000 1 14 02033  04 0000 410</t>
  </si>
  <si>
    <t xml:space="preserve">Доходы от реализации иного имущества </t>
  </si>
  <si>
    <t>000 1 14 06024  04 0000 430</t>
  </si>
  <si>
    <t>Доходы от продажи земельных участков</t>
  </si>
  <si>
    <r>
      <rPr>
        <sz val="10"/>
        <rFont val="Times New Roman"/>
        <family val="1"/>
        <charset val="204"/>
      </rPr>
      <t xml:space="preserve">11402 </t>
    </r>
    <r>
      <rPr>
        <b/>
        <sz val="10"/>
        <rFont val="Times New Roman"/>
        <family val="1"/>
        <charset val="204"/>
      </rPr>
      <t xml:space="preserve">  410 </t>
    </r>
    <r>
      <rPr>
        <sz val="10"/>
        <rFont val="Times New Roman"/>
        <family val="1"/>
        <charset val="204"/>
      </rPr>
      <t xml:space="preserve"> 11406</t>
    </r>
    <r>
      <rPr>
        <b/>
        <sz val="10"/>
        <rFont val="Times New Roman"/>
        <family val="1"/>
        <charset val="204"/>
      </rPr>
      <t xml:space="preserve">   430</t>
    </r>
  </si>
  <si>
    <t>000 1 16 00000 00 0000 000</t>
  </si>
  <si>
    <t>ШТРАФЫ,САНКЦИИ, ВОЗМЕЩЕНИЕ УЩЕРБА</t>
  </si>
  <si>
    <r>
      <rPr>
        <sz val="10"/>
        <rFont val="Times New Roman"/>
        <family val="1"/>
        <charset val="204"/>
      </rPr>
      <t xml:space="preserve">116070  </t>
    </r>
    <r>
      <rPr>
        <b/>
        <sz val="10"/>
        <rFont val="Times New Roman"/>
        <family val="1"/>
        <charset val="204"/>
      </rPr>
      <t xml:space="preserve">         141       </t>
    </r>
    <r>
      <rPr>
        <sz val="10"/>
        <rFont val="Times New Roman"/>
        <family val="1"/>
        <charset val="204"/>
      </rPr>
      <t>1161010004</t>
    </r>
    <r>
      <rPr>
        <b/>
        <sz val="10"/>
        <rFont val="Times New Roman"/>
        <family val="1"/>
        <charset val="204"/>
      </rPr>
      <t xml:space="preserve">  144 возм    штрафы          145</t>
    </r>
  </si>
  <si>
    <t>000 1 17 05040 00 0000 000</t>
  </si>
  <si>
    <t>Прочие неналоговые доходы</t>
  </si>
  <si>
    <t>000 1 17 01040 00 0000 000</t>
  </si>
  <si>
    <t>Невыясненные поступления</t>
  </si>
  <si>
    <t>000 1 00 00000 00 0000 000</t>
  </si>
  <si>
    <t>ИТОГО СОБСТВЕННЫЕ ДОХОДЫ:</t>
  </si>
  <si>
    <t>000 2 02 01000 00 0000 150</t>
  </si>
  <si>
    <t>Дотации бюджетам субъектов Российской Федерации и муниципальных образований</t>
  </si>
  <si>
    <t>000 2 02 15001 04 0000 150</t>
  </si>
  <si>
    <t>Дотации бюджетам городских округов на выравнивание бюджетной обеспеченности</t>
  </si>
  <si>
    <t>10.20.05</t>
  </si>
  <si>
    <t>000 2 02 15002 04 0000 150</t>
  </si>
  <si>
    <t>Дотации бюджетам городских округов на поддержку мер по обеспечению сбалансированности бюджетов</t>
  </si>
  <si>
    <t>10.20.07</t>
  </si>
  <si>
    <t>000 2 02 20000 00 0000 150</t>
  </si>
  <si>
    <t>Субсидии бюджетам субъектов Российской Федерации и муниципальных образований (межбюджетные субсидии)</t>
  </si>
  <si>
    <t>000 2 02 20041 04 0000 150</t>
  </si>
  <si>
    <t>Субсидии БГО на капремонт и ремонт автодорог общ.поль ДФ</t>
  </si>
  <si>
    <t>000 2 02 25098 04 0000 150</t>
  </si>
  <si>
    <t>Субсидии на обновление материально-технической базы для организации учебно-исследовательской, нацчно-практической, творческой деятельности занятий физической культурой и спортом в образовательный организациях</t>
  </si>
  <si>
    <t>000 2 02 25179 04 0000 150</t>
  </si>
  <si>
    <t>Субсидии местным бюджетамна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обеобразовательных организациях</t>
  </si>
  <si>
    <t>000 2 02 25304 04 0000 150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</si>
  <si>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</si>
  <si>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000 2 02 25454 04 0000 150</t>
  </si>
  <si>
    <t xml:space="preserve">.Субсидии на создание модельных муниципальных библиотек </t>
  </si>
  <si>
    <t>000 2 02 25497 04 0000 150</t>
  </si>
  <si>
    <t>Субсидии на реализацию мероприятий по обеспечению жильем молодых семей</t>
  </si>
  <si>
    <t>000 2 02 25555 04 0000 150</t>
  </si>
  <si>
    <t>Субсидии на реализацию программ формирования современной городской среды</t>
  </si>
  <si>
    <t>000 2 02 29999 04 0000 150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</si>
  <si>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</t>
  </si>
  <si>
    <t xml:space="preserve">Субсидии на возмещение убытков, связанных с применением государственных реглируемых цен на эл. энергию, тепло и водоснабжение </t>
  </si>
  <si>
    <t>Субсидии местным бюджетам на софинансирование расходов по содержанию имущества образовательных учреждений</t>
  </si>
  <si>
    <t xml:space="preserve">Субсидии местным бюджетам на оплату услуг доступа к сети "Интернет" социально значимых объектов </t>
  </si>
  <si>
    <t>000 2 02 03000 00 0000 150</t>
  </si>
  <si>
    <t xml:space="preserve">Субвенции бюджетам субъектов Российской Федерации и муниципальных образований </t>
  </si>
  <si>
    <t>000 2 02 30013 04 0000 150</t>
  </si>
  <si>
    <t xml:space="preserve">Субвенции на реализацию Закона Республики Тыва «О мерах социальной поддержки реабилитированных лиц и лиц, признанных пострадавшими от политических репрессий» </t>
  </si>
  <si>
    <t>000 2 02 30022 04 0000 150</t>
  </si>
  <si>
    <t>Субвенции на предоставление гражданам субсидий на оплату жилого помещения и коммунальных услуг</t>
  </si>
  <si>
    <t>000 2 02 30024 04 0000 150</t>
  </si>
  <si>
    <t>Субвенции на реализацию Закона Республики Тыва "О предоставлении органам местного самоуправления муниципальных районов и городских округов на территории Республики Тыва субвенций на реализацию основных общеобразовательных программ в области общего образов</t>
  </si>
  <si>
    <t>Субвенции на осуществление переданных органам местного самоуправления Республики Тыва в соответствии с пунктом 3 статьи 6 Закона Республики Тыва от 21 июня 2014 года №2562 ВХ-1 "Об образовании в Республике Тыва" полномочий Республики Тыва в области дошкол</t>
  </si>
  <si>
    <t xml:space="preserve">Субвенции на реализацию Закона Республики Тыва «О мерах социальной поддержки ветеранов труда и труженников тыла» </t>
  </si>
  <si>
    <t xml:space="preserve">Субвенции на реализацию полномочий по назначению и выплате ежемесячного пособия на ребенка </t>
  </si>
  <si>
    <t>Субвенции на реализацию полномочий по назначению и выплате компенсации части  родительской платы за содержание ребенка в государственных, муниципальных образовательных организациях, реализующих основную общеобразовательную программу дошкольного образовани</t>
  </si>
  <si>
    <t xml:space="preserve">Субвенция на обеспечение выполенения передаваемых государственных полномочий в соответствии с действующим законодательством по расчету предоставления гражданам субсидий на оплату жилого помещения и коммунальных услуг </t>
  </si>
  <si>
    <t>30.20.07</t>
  </si>
  <si>
    <t xml:space="preserve">Субвенции на осуществление переданных полномочий по образованию и организации деятельности комиссий по делам несовершеннолетних </t>
  </si>
  <si>
    <t>Субвенции на осуществление государственных полномочий по созданию, организации и обеспечению деятельности административных комиссий</t>
  </si>
  <si>
    <t xml:space="preserve">Субвенции на реализацию Закона Республики Тыва «О погребении и похоронном деле в Республике Тыва» </t>
  </si>
  <si>
    <t xml:space="preserve">Субвенции на обеспечение равной доступности услуг общественного транспорта  для отдельных категорий граждан 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</si>
  <si>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</si>
  <si>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на организацию отдыха и оздоровления детей </t>
  </si>
  <si>
    <t xml:space="preserve">Субвенции местным бюджетам на осуществление государственных полномочий по установлению запрета на розничную продажу алкогольной продукции в Республике Тыва </t>
  </si>
  <si>
    <t>ДОУ</t>
  </si>
  <si>
    <t>УО</t>
  </si>
  <si>
    <t>Субвенции на содержание специалистов осуществляющих переданные полномочия Республики Тыва по опеке и попечительству</t>
  </si>
  <si>
    <t>000 2 02 30027 04 0000 150</t>
  </si>
  <si>
    <t>Субвенции на выплаты средств на содержание детей в семях опекунов(попечителей), в приемных семьях и вознаграждение причитающегося приемным родителям</t>
  </si>
  <si>
    <t>000 2 02 35084 04 0000150</t>
  </si>
  <si>
    <t>Субвенции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</si>
  <si>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000 2 02 35118 04 0000 150</t>
  </si>
  <si>
    <t>Субвенции на осуществление полномочий по первичному воинскому учету на территориях, где отсутствуют военные комиссариаты</t>
  </si>
  <si>
    <t>000 2 02 35120 04 0000 150</t>
  </si>
  <si>
    <t xml:space="preserve">Субвенции на составление (изменение) списков кандидатов в присяжные заседатели федеральных судов общей юрисдикции в Республике Тыва </t>
  </si>
  <si>
    <t>000 2 02 35250 04 0000 150</t>
  </si>
  <si>
    <t xml:space="preserve">Субвенции на оплату жилищно-коммунальных услуг отдельным категориям граждан </t>
  </si>
  <si>
    <t>000 2 02 35302 04 0000 150</t>
  </si>
  <si>
    <t xml:space="preserve">Субвенции на осуществление ежемесячных выплат на детей в возрасте от трех до семи лет включительно </t>
  </si>
  <si>
    <t>000 202 35462 04 0000 150</t>
  </si>
  <si>
    <t xml:space="preserve">Субвенции бюджетам муниципальных районов (городских округов) на компенсацию отдельным категориям граждан оплаты взноса на капитальный ремонт общего имущества в многоквартирном доме </t>
  </si>
  <si>
    <t>Иные межбюджетные трансферты</t>
  </si>
  <si>
    <t>000 2 02 45303 04 0000150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</si>
  <si>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</si>
  <si>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000 2 02 49999 04 0000 150</t>
  </si>
  <si>
    <t xml:space="preserve">Иные  межбюджетные  трансферты на предоставление дополнительных мер соц поддержки семьям военнослужащих, проживающих на территории Республики Тыва </t>
  </si>
  <si>
    <t>Субсидии по предоставлению бесплатного питания отдельным категориям учащихся государственных ОО РТ и МОО</t>
  </si>
  <si>
    <t>000 2 02 45050 04 0000 150</t>
  </si>
  <si>
    <t>Иных  межбюджетных  трансфертов на  обеспечение выплат  ежемесячного денежного  вознаграждения  советникам  директоров  по  воспитанию  и взаимодействию  с  детскими общественными  объединениями государственных  общеобразовательных   организаций,  професс</t>
  </si>
  <si>
    <t>000 2 19 60010 04 0000 150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</si>
  <si>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</si>
  <si>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000 2 00 00000 00 0000 000</t>
  </si>
  <si>
    <t>БЕЗВОЗМЕЗДНЫЕ  ПОСТУПЛЕНИЯ :</t>
  </si>
  <si>
    <t>ВСЕГО ДОХОДЫ:</t>
  </si>
  <si>
    <t>уведомление уточнение 09.01.2025 общая сумма</t>
  </si>
  <si>
    <t>уведомление уточнение 22.01.2025 общая сумма</t>
  </si>
  <si>
    <t>уведомление уточнение 04.03.2025 общая сумма</t>
  </si>
  <si>
    <t>уведомление уточнение 28.03.2025 общая сумма</t>
  </si>
  <si>
    <t>уведомление уточнение 27.05.2025 общая сумма</t>
  </si>
  <si>
    <t xml:space="preserve">ОЖМС между ФБ и РБ 30 рублей Артааевна апрель отчет 317G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</si>
</sst>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"/>
    <numFmt numFmtId="165" formatCode="0.0"/>
    <numFmt numFmtId="166" formatCode="0.0000000"/>
    <numFmt numFmtId="167" formatCode="_(* #,##0.00_);_(* \(#,##0.00\);_(* &quot;-&quot;??_);_(@_)"/>
    <numFmt numFmtId="168" formatCode="0.0000"/>
    <numFmt numFmtId="169" formatCode="0.000000"/>
    <numFmt numFmtId="170" formatCode="0.000"/>
  </numFmts>
  <fonts count="12" x14ac:knownFonts="1">
    <font>
      <sz val="10"/>
      <name val="Arial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7" fontId="3" fillId="0" borderId="0" applyFont="0" applyFill="0" applyBorder="0" applyAlignment="0" applyProtection="0"/>
    <xf numFmtId="0" fontId="3" fillId="0" borderId="0"/>
  </cellStyleXfs>
  <cellXfs count="1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2" applyFont="1"/>
    <xf numFmtId="0" fontId="4" fillId="0" borderId="0" xfId="0" applyFont="1"/>
    <xf numFmtId="164" fontId="5" fillId="0" borderId="0" xfId="0" applyNumberFormat="1" applyFont="1"/>
    <xf numFmtId="0" fontId="4" fillId="0" borderId="0" xfId="0" applyFont="1" applyAlignment="1">
      <alignment horizontal="left" vertical="top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1" fontId="4" fillId="2" borderId="2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top" wrapText="1"/>
    </xf>
    <xf numFmtId="0" fontId="2" fillId="2" borderId="2" xfId="2" applyFont="1" applyFill="1" applyBorder="1" applyAlignment="1">
      <alignment horizontal="left" vertical="center" wrapText="1"/>
    </xf>
    <xf numFmtId="1" fontId="4" fillId="2" borderId="2" xfId="2" applyNumberFormat="1" applyFont="1" applyFill="1" applyBorder="1" applyAlignment="1">
      <alignment horizontal="center" vertical="center" wrapText="1"/>
    </xf>
    <xf numFmtId="2" fontId="2" fillId="2" borderId="2" xfId="2" applyNumberFormat="1" applyFont="1" applyFill="1" applyBorder="1" applyAlignment="1">
      <alignment horizontal="center" vertical="center" wrapText="1"/>
    </xf>
    <xf numFmtId="165" fontId="4" fillId="2" borderId="2" xfId="2" applyNumberFormat="1" applyFont="1" applyFill="1" applyBorder="1" applyAlignment="1">
      <alignment horizontal="center" vertical="center" wrapText="1"/>
    </xf>
    <xf numFmtId="165" fontId="2" fillId="2" borderId="2" xfId="2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/>
    </xf>
    <xf numFmtId="1" fontId="2" fillId="2" borderId="2" xfId="2" applyNumberFormat="1" applyFont="1" applyFill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top" wrapText="1"/>
    </xf>
    <xf numFmtId="0" fontId="2" fillId="0" borderId="2" xfId="2" applyFont="1" applyBorder="1" applyAlignment="1">
      <alignment horizontal="left" vertical="center" wrapText="1"/>
    </xf>
    <xf numFmtId="1" fontId="4" fillId="0" borderId="2" xfId="2" applyNumberFormat="1" applyFont="1" applyBorder="1" applyAlignment="1">
      <alignment horizontal="center" vertical="center" wrapText="1"/>
    </xf>
    <xf numFmtId="2" fontId="2" fillId="0" borderId="2" xfId="2" applyNumberFormat="1" applyFont="1" applyBorder="1" applyAlignment="1">
      <alignment horizontal="center" vertical="center" wrapText="1"/>
    </xf>
    <xf numFmtId="165" fontId="4" fillId="0" borderId="2" xfId="2" applyNumberFormat="1" applyFont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164" fontId="2" fillId="0" borderId="2" xfId="2" applyNumberFormat="1" applyFont="1" applyBorder="1" applyAlignment="1">
      <alignment horizontal="center" vertical="center"/>
    </xf>
    <xf numFmtId="1" fontId="2" fillId="0" borderId="2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top" wrapText="1"/>
    </xf>
    <xf numFmtId="2" fontId="4" fillId="0" borderId="2" xfId="2" applyNumberFormat="1" applyFont="1" applyBorder="1" applyAlignment="1">
      <alignment horizontal="center" vertical="center" wrapText="1"/>
    </xf>
    <xf numFmtId="1" fontId="4" fillId="0" borderId="2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top"/>
    </xf>
    <xf numFmtId="2" fontId="4" fillId="0" borderId="2" xfId="2" applyNumberFormat="1" applyFont="1" applyBorder="1" applyAlignment="1">
      <alignment horizontal="center"/>
    </xf>
    <xf numFmtId="165" fontId="4" fillId="0" borderId="2" xfId="2" applyNumberFormat="1" applyFont="1" applyBorder="1" applyAlignment="1">
      <alignment horizontal="center"/>
    </xf>
    <xf numFmtId="0" fontId="2" fillId="0" borderId="0" xfId="2" applyFont="1"/>
    <xf numFmtId="3" fontId="2" fillId="0" borderId="2" xfId="2" applyNumberFormat="1" applyFont="1" applyBorder="1" applyAlignment="1">
      <alignment horizontal="left" vertical="center" wrapText="1"/>
    </xf>
    <xf numFmtId="165" fontId="2" fillId="0" borderId="2" xfId="2" applyNumberFormat="1" applyFont="1" applyBorder="1" applyAlignment="1">
      <alignment horizontal="center" vertical="center"/>
    </xf>
    <xf numFmtId="166" fontId="2" fillId="2" borderId="2" xfId="2" applyNumberFormat="1" applyFont="1" applyFill="1" applyBorder="1" applyAlignment="1">
      <alignment horizontal="center" vertical="center" wrapText="1"/>
    </xf>
    <xf numFmtId="165" fontId="2" fillId="2" borderId="2" xfId="2" applyNumberFormat="1" applyFont="1" applyFill="1" applyBorder="1" applyAlignment="1">
      <alignment horizontal="center" vertical="center"/>
    </xf>
    <xf numFmtId="165" fontId="4" fillId="0" borderId="0" xfId="2" applyNumberFormat="1" applyFont="1"/>
    <xf numFmtId="0" fontId="2" fillId="3" borderId="2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left" vertical="top" wrapText="1"/>
    </xf>
    <xf numFmtId="0" fontId="2" fillId="3" borderId="2" xfId="2" applyFont="1" applyFill="1" applyBorder="1" applyAlignment="1">
      <alignment horizontal="left" vertical="center" wrapText="1"/>
    </xf>
    <xf numFmtId="1" fontId="4" fillId="3" borderId="2" xfId="2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65" fontId="2" fillId="3" borderId="2" xfId="2" applyNumberFormat="1" applyFont="1" applyFill="1" applyBorder="1" applyAlignment="1">
      <alignment horizontal="center" vertical="center"/>
    </xf>
    <xf numFmtId="1" fontId="2" fillId="3" borderId="2" xfId="2" applyNumberFormat="1" applyFont="1" applyFill="1" applyBorder="1" applyAlignment="1">
      <alignment horizontal="center" vertical="center"/>
    </xf>
    <xf numFmtId="2" fontId="4" fillId="4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2" fontId="4" fillId="4" borderId="3" xfId="2" applyNumberFormat="1" applyFont="1" applyFill="1" applyBorder="1" applyAlignment="1">
      <alignment horizontal="center" vertical="center"/>
    </xf>
    <xf numFmtId="164" fontId="4" fillId="0" borderId="3" xfId="2" applyNumberFormat="1" applyFont="1" applyBorder="1" applyAlignment="1">
      <alignment horizontal="center" vertical="center" wrapText="1"/>
    </xf>
    <xf numFmtId="0" fontId="2" fillId="3" borderId="3" xfId="2" applyFont="1" applyFill="1" applyBorder="1" applyAlignment="1">
      <alignment horizontal="left" vertical="center" wrapText="1"/>
    </xf>
    <xf numFmtId="1" fontId="4" fillId="3" borderId="3" xfId="2" applyNumberFormat="1" applyFont="1" applyFill="1" applyBorder="1" applyAlignment="1">
      <alignment horizontal="center" vertical="center" wrapText="1"/>
    </xf>
    <xf numFmtId="2" fontId="2" fillId="3" borderId="3" xfId="2" applyNumberFormat="1" applyFont="1" applyFill="1" applyBorder="1" applyAlignment="1">
      <alignment horizontal="center" vertical="center"/>
    </xf>
    <xf numFmtId="165" fontId="4" fillId="3" borderId="3" xfId="2" applyNumberFormat="1" applyFont="1" applyFill="1" applyBorder="1" applyAlignment="1">
      <alignment horizontal="center" vertical="center"/>
    </xf>
    <xf numFmtId="164" fontId="2" fillId="3" borderId="3" xfId="2" applyNumberFormat="1" applyFont="1" applyFill="1" applyBorder="1" applyAlignment="1">
      <alignment horizontal="center" vertical="center"/>
    </xf>
    <xf numFmtId="164" fontId="2" fillId="3" borderId="2" xfId="2" applyNumberFormat="1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left" vertical="top" wrapText="1"/>
    </xf>
    <xf numFmtId="0" fontId="2" fillId="4" borderId="2" xfId="2" applyFont="1" applyFill="1" applyBorder="1" applyAlignment="1">
      <alignment horizontal="left" wrapText="1"/>
    </xf>
    <xf numFmtId="2" fontId="4" fillId="0" borderId="3" xfId="2" applyNumberFormat="1" applyFont="1" applyBorder="1" applyAlignment="1">
      <alignment horizontal="center" vertical="center"/>
    </xf>
    <xf numFmtId="164" fontId="4" fillId="0" borderId="3" xfId="2" applyNumberFormat="1" applyFont="1" applyBorder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2" fontId="4" fillId="0" borderId="2" xfId="2" applyNumberFormat="1" applyFont="1" applyBorder="1" applyAlignment="1">
      <alignment horizontal="center" vertical="center"/>
    </xf>
    <xf numFmtId="165" fontId="4" fillId="0" borderId="2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4" borderId="4" xfId="2" applyFont="1" applyFill="1" applyBorder="1" applyAlignment="1">
      <alignment horizontal="left" vertical="top" wrapText="1"/>
    </xf>
    <xf numFmtId="168" fontId="4" fillId="0" borderId="2" xfId="2" applyNumberFormat="1" applyFont="1" applyBorder="1" applyAlignment="1">
      <alignment horizontal="center" vertical="center"/>
    </xf>
    <xf numFmtId="164" fontId="4" fillId="0" borderId="0" xfId="2" applyNumberFormat="1" applyFont="1"/>
    <xf numFmtId="0" fontId="4" fillId="0" borderId="4" xfId="2" applyFont="1" applyBorder="1" applyAlignment="1">
      <alignment horizontal="left" vertical="top" wrapText="1"/>
    </xf>
    <xf numFmtId="0" fontId="2" fillId="0" borderId="2" xfId="2" applyFont="1" applyBorder="1" applyAlignment="1">
      <alignment horizontal="left" wrapText="1"/>
    </xf>
    <xf numFmtId="164" fontId="4" fillId="0" borderId="2" xfId="2" applyNumberFormat="1" applyFont="1" applyBorder="1" applyAlignment="1">
      <alignment horizontal="center" vertical="center"/>
    </xf>
    <xf numFmtId="2" fontId="8" fillId="0" borderId="2" xfId="2" applyNumberFormat="1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1" fontId="5" fillId="0" borderId="0" xfId="2" applyNumberFormat="1" applyFont="1" applyAlignment="1">
      <alignment horizontal="center" vertical="center"/>
    </xf>
    <xf numFmtId="164" fontId="5" fillId="0" borderId="0" xfId="2" applyNumberFormat="1" applyFont="1"/>
    <xf numFmtId="0" fontId="5" fillId="0" borderId="0" xfId="2" applyFont="1"/>
    <xf numFmtId="2" fontId="2" fillId="3" borderId="2" xfId="2" applyNumberFormat="1" applyFont="1" applyFill="1" applyBorder="1" applyAlignment="1">
      <alignment horizontal="center" vertical="center"/>
    </xf>
    <xf numFmtId="165" fontId="4" fillId="3" borderId="2" xfId="2" applyNumberFormat="1" applyFont="1" applyFill="1" applyBorder="1" applyAlignment="1">
      <alignment horizontal="center" vertical="center"/>
    </xf>
    <xf numFmtId="169" fontId="2" fillId="3" borderId="2" xfId="2" applyNumberFormat="1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justify" vertical="center" wrapText="1"/>
    </xf>
    <xf numFmtId="1" fontId="4" fillId="4" borderId="2" xfId="2" applyNumberFormat="1" applyFont="1" applyFill="1" applyBorder="1" applyAlignment="1">
      <alignment horizontal="center" vertical="center" wrapText="1"/>
    </xf>
    <xf numFmtId="165" fontId="4" fillId="4" borderId="2" xfId="2" applyNumberFormat="1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justify" vertical="center"/>
    </xf>
    <xf numFmtId="1" fontId="4" fillId="4" borderId="2" xfId="2" applyNumberFormat="1" applyFont="1" applyFill="1" applyBorder="1" applyAlignment="1">
      <alignment horizontal="center" vertical="center"/>
    </xf>
    <xf numFmtId="169" fontId="4" fillId="0" borderId="2" xfId="2" applyNumberFormat="1" applyFont="1" applyBorder="1" applyAlignment="1">
      <alignment horizontal="center" vertical="center" wrapText="1"/>
    </xf>
    <xf numFmtId="2" fontId="2" fillId="0" borderId="0" xfId="2" applyNumberFormat="1" applyFont="1"/>
    <xf numFmtId="0" fontId="2" fillId="4" borderId="2" xfId="2" applyFont="1" applyFill="1" applyBorder="1" applyAlignment="1">
      <alignment horizontal="left" vertical="top" wrapText="1"/>
    </xf>
    <xf numFmtId="2" fontId="4" fillId="4" borderId="2" xfId="2" applyNumberFormat="1" applyFont="1" applyFill="1" applyBorder="1" applyAlignment="1">
      <alignment horizontal="center" vertical="center" wrapText="1"/>
    </xf>
    <xf numFmtId="169" fontId="4" fillId="0" borderId="0" xfId="2" applyNumberFormat="1" applyFont="1"/>
    <xf numFmtId="3" fontId="4" fillId="0" borderId="4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justify" vertical="center" wrapText="1"/>
    </xf>
    <xf numFmtId="0" fontId="2" fillId="4" borderId="2" xfId="2" applyFont="1" applyFill="1" applyBorder="1" applyAlignment="1">
      <alignment horizontal="left" vertical="center" wrapText="1"/>
    </xf>
    <xf numFmtId="0" fontId="2" fillId="3" borderId="2" xfId="2" applyFont="1" applyFill="1" applyBorder="1" applyAlignment="1">
      <alignment horizontal="center" vertical="center"/>
    </xf>
    <xf numFmtId="2" fontId="2" fillId="3" borderId="2" xfId="2" applyNumberFormat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168" fontId="2" fillId="3" borderId="2" xfId="2" applyNumberFormat="1" applyFont="1" applyFill="1" applyBorder="1" applyAlignment="1">
      <alignment horizontal="center" vertical="center" wrapText="1"/>
    </xf>
    <xf numFmtId="0" fontId="2" fillId="3" borderId="0" xfId="2" applyFont="1" applyFill="1"/>
    <xf numFmtId="169" fontId="4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2" fontId="9" fillId="0" borderId="2" xfId="2" applyNumberFormat="1" applyFont="1" applyBorder="1" applyAlignment="1">
      <alignment horizontal="center" vertical="center" wrapText="1"/>
    </xf>
    <xf numFmtId="170" fontId="4" fillId="4" borderId="2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left" vertical="top" wrapText="1"/>
    </xf>
    <xf numFmtId="0" fontId="10" fillId="3" borderId="2" xfId="2" applyFont="1" applyFill="1" applyBorder="1" applyAlignment="1">
      <alignment horizontal="left" vertical="center" wrapText="1"/>
    </xf>
    <xf numFmtId="1" fontId="11" fillId="3" borderId="2" xfId="2" applyNumberFormat="1" applyFont="1" applyFill="1" applyBorder="1" applyAlignment="1">
      <alignment horizontal="center" vertical="center" wrapText="1"/>
    </xf>
    <xf numFmtId="2" fontId="10" fillId="3" borderId="2" xfId="2" applyNumberFormat="1" applyFont="1" applyFill="1" applyBorder="1" applyAlignment="1">
      <alignment horizontal="center" vertical="center"/>
    </xf>
    <xf numFmtId="165" fontId="2" fillId="3" borderId="2" xfId="2" applyNumberFormat="1" applyFont="1" applyFill="1" applyBorder="1" applyAlignment="1">
      <alignment horizontal="center" vertical="center" wrapText="1"/>
    </xf>
    <xf numFmtId="164" fontId="10" fillId="3" borderId="2" xfId="2" applyNumberFormat="1" applyFont="1" applyFill="1" applyBorder="1" applyAlignment="1">
      <alignment horizontal="center" vertical="center"/>
    </xf>
    <xf numFmtId="164" fontId="2" fillId="3" borderId="2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top"/>
    </xf>
    <xf numFmtId="170" fontId="4" fillId="0" borderId="0" xfId="2" applyNumberFormat="1" applyFont="1"/>
    <xf numFmtId="0" fontId="2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0" xfId="0"/>
  </cellXfs>
  <cellStyles count="3">
    <cellStyle name="Обычный" xfId="0" builtinId="0"/>
    <cellStyle name="Обычный 2" xfId="2" xr:uid="{C75BCA36-83F0-4D98-827A-8986C74A0C6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6CBF-7D92-44F7-895B-4787DF77DCF7}">
  <sheetPr>
    <tabColor rgb="FF92D050"/>
    <pageSetUpPr fitToPage="1"/>
  </sheetPr>
  <dimension ref="A1:O101"/>
  <sheetViews>
    <sheetView tabSelected="1" view="pageBreakPreview" zoomScale="85" zoomScaleSheetLayoutView="85" workbookViewId="0">
      <pane xSplit="4" ySplit="24" topLeftCell="E88" activePane="bottomRight" state="frozen"/>
      <selection pane="topRight" activeCell="E1" sqref="E1"/>
      <selection pane="bottomLeft" activeCell="A25" sqref="A25"/>
      <selection pane="bottomRight" activeCell="A96" sqref="A96:XFD101"/>
    </sheetView>
  </sheetViews>
  <sheetFormatPr defaultRowHeight="12.75" x14ac:dyDescent="0.2"/>
  <cols>
    <col min="1" max="1" width="28.28515625" style="119" customWidth="1"/>
    <col min="2" max="2" width="61.85546875" style="120" customWidth="1"/>
    <col min="3" max="3" width="15.85546875" style="122" hidden="1" customWidth="1"/>
    <col min="4" max="4" width="11.5703125" style="70" hidden="1" customWidth="1"/>
    <col min="5" max="5" width="13.42578125" style="123" customWidth="1"/>
    <col min="6" max="6" width="15.7109375" style="123" customWidth="1"/>
    <col min="7" max="7" width="15.140625" style="39" customWidth="1"/>
    <col min="8" max="8" width="15.28515625" style="2" hidden="1" customWidth="1"/>
    <col min="9" max="9" width="12.7109375" style="2" hidden="1" customWidth="1"/>
    <col min="10" max="10" width="8.42578125" style="2" hidden="1" customWidth="1"/>
    <col min="11" max="11" width="9.140625" style="2"/>
    <col min="12" max="12" width="12.5703125" style="2" customWidth="1"/>
    <col min="13" max="13" width="9.140625" style="2"/>
    <col min="14" max="14" width="11.42578125" style="2" customWidth="1"/>
    <col min="15" max="15" width="11.5703125" style="2" customWidth="1"/>
    <col min="16" max="256" width="9.140625" style="2"/>
    <col min="257" max="257" width="28.28515625" style="2" customWidth="1"/>
    <col min="258" max="258" width="61.85546875" style="2" customWidth="1"/>
    <col min="259" max="260" width="0" style="2" hidden="1" customWidth="1"/>
    <col min="261" max="261" width="13.42578125" style="2" customWidth="1"/>
    <col min="262" max="262" width="15.7109375" style="2" customWidth="1"/>
    <col min="263" max="263" width="15.140625" style="2" customWidth="1"/>
    <col min="264" max="266" width="0" style="2" hidden="1" customWidth="1"/>
    <col min="267" max="267" width="9.140625" style="2"/>
    <col min="268" max="268" width="12.5703125" style="2" customWidth="1"/>
    <col min="269" max="269" width="9.140625" style="2"/>
    <col min="270" max="270" width="11.42578125" style="2" customWidth="1"/>
    <col min="271" max="271" width="11.5703125" style="2" customWidth="1"/>
    <col min="272" max="512" width="9.140625" style="2"/>
    <col min="513" max="513" width="28.28515625" style="2" customWidth="1"/>
    <col min="514" max="514" width="61.85546875" style="2" customWidth="1"/>
    <col min="515" max="516" width="0" style="2" hidden="1" customWidth="1"/>
    <col min="517" max="517" width="13.42578125" style="2" customWidth="1"/>
    <col min="518" max="518" width="15.7109375" style="2" customWidth="1"/>
    <col min="519" max="519" width="15.140625" style="2" customWidth="1"/>
    <col min="520" max="522" width="0" style="2" hidden="1" customWidth="1"/>
    <col min="523" max="523" width="9.140625" style="2"/>
    <col min="524" max="524" width="12.5703125" style="2" customWidth="1"/>
    <col min="525" max="525" width="9.140625" style="2"/>
    <col min="526" max="526" width="11.42578125" style="2" customWidth="1"/>
    <col min="527" max="527" width="11.5703125" style="2" customWidth="1"/>
    <col min="528" max="768" width="9.140625" style="2"/>
    <col min="769" max="769" width="28.28515625" style="2" customWidth="1"/>
    <col min="770" max="770" width="61.85546875" style="2" customWidth="1"/>
    <col min="771" max="772" width="0" style="2" hidden="1" customWidth="1"/>
    <col min="773" max="773" width="13.42578125" style="2" customWidth="1"/>
    <col min="774" max="774" width="15.7109375" style="2" customWidth="1"/>
    <col min="775" max="775" width="15.140625" style="2" customWidth="1"/>
    <col min="776" max="778" width="0" style="2" hidden="1" customWidth="1"/>
    <col min="779" max="779" width="9.140625" style="2"/>
    <col min="780" max="780" width="12.5703125" style="2" customWidth="1"/>
    <col min="781" max="781" width="9.140625" style="2"/>
    <col min="782" max="782" width="11.42578125" style="2" customWidth="1"/>
    <col min="783" max="783" width="11.5703125" style="2" customWidth="1"/>
    <col min="784" max="1024" width="9.140625" style="2"/>
    <col min="1025" max="1025" width="28.28515625" style="2" customWidth="1"/>
    <col min="1026" max="1026" width="61.85546875" style="2" customWidth="1"/>
    <col min="1027" max="1028" width="0" style="2" hidden="1" customWidth="1"/>
    <col min="1029" max="1029" width="13.42578125" style="2" customWidth="1"/>
    <col min="1030" max="1030" width="15.7109375" style="2" customWidth="1"/>
    <col min="1031" max="1031" width="15.140625" style="2" customWidth="1"/>
    <col min="1032" max="1034" width="0" style="2" hidden="1" customWidth="1"/>
    <col min="1035" max="1035" width="9.140625" style="2"/>
    <col min="1036" max="1036" width="12.5703125" style="2" customWidth="1"/>
    <col min="1037" max="1037" width="9.140625" style="2"/>
    <col min="1038" max="1038" width="11.42578125" style="2" customWidth="1"/>
    <col min="1039" max="1039" width="11.5703125" style="2" customWidth="1"/>
    <col min="1040" max="1280" width="9.140625" style="2"/>
    <col min="1281" max="1281" width="28.28515625" style="2" customWidth="1"/>
    <col min="1282" max="1282" width="61.85546875" style="2" customWidth="1"/>
    <col min="1283" max="1284" width="0" style="2" hidden="1" customWidth="1"/>
    <col min="1285" max="1285" width="13.42578125" style="2" customWidth="1"/>
    <col min="1286" max="1286" width="15.7109375" style="2" customWidth="1"/>
    <col min="1287" max="1287" width="15.140625" style="2" customWidth="1"/>
    <col min="1288" max="1290" width="0" style="2" hidden="1" customWidth="1"/>
    <col min="1291" max="1291" width="9.140625" style="2"/>
    <col min="1292" max="1292" width="12.5703125" style="2" customWidth="1"/>
    <col min="1293" max="1293" width="9.140625" style="2"/>
    <col min="1294" max="1294" width="11.42578125" style="2" customWidth="1"/>
    <col min="1295" max="1295" width="11.5703125" style="2" customWidth="1"/>
    <col min="1296" max="1536" width="9.140625" style="2"/>
    <col min="1537" max="1537" width="28.28515625" style="2" customWidth="1"/>
    <col min="1538" max="1538" width="61.85546875" style="2" customWidth="1"/>
    <col min="1539" max="1540" width="0" style="2" hidden="1" customWidth="1"/>
    <col min="1541" max="1541" width="13.42578125" style="2" customWidth="1"/>
    <col min="1542" max="1542" width="15.7109375" style="2" customWidth="1"/>
    <col min="1543" max="1543" width="15.140625" style="2" customWidth="1"/>
    <col min="1544" max="1546" width="0" style="2" hidden="1" customWidth="1"/>
    <col min="1547" max="1547" width="9.140625" style="2"/>
    <col min="1548" max="1548" width="12.5703125" style="2" customWidth="1"/>
    <col min="1549" max="1549" width="9.140625" style="2"/>
    <col min="1550" max="1550" width="11.42578125" style="2" customWidth="1"/>
    <col min="1551" max="1551" width="11.5703125" style="2" customWidth="1"/>
    <col min="1552" max="1792" width="9.140625" style="2"/>
    <col min="1793" max="1793" width="28.28515625" style="2" customWidth="1"/>
    <col min="1794" max="1794" width="61.85546875" style="2" customWidth="1"/>
    <col min="1795" max="1796" width="0" style="2" hidden="1" customWidth="1"/>
    <col min="1797" max="1797" width="13.42578125" style="2" customWidth="1"/>
    <col min="1798" max="1798" width="15.7109375" style="2" customWidth="1"/>
    <col min="1799" max="1799" width="15.140625" style="2" customWidth="1"/>
    <col min="1800" max="1802" width="0" style="2" hidden="1" customWidth="1"/>
    <col min="1803" max="1803" width="9.140625" style="2"/>
    <col min="1804" max="1804" width="12.5703125" style="2" customWidth="1"/>
    <col min="1805" max="1805" width="9.140625" style="2"/>
    <col min="1806" max="1806" width="11.42578125" style="2" customWidth="1"/>
    <col min="1807" max="1807" width="11.5703125" style="2" customWidth="1"/>
    <col min="1808" max="2048" width="9.140625" style="2"/>
    <col min="2049" max="2049" width="28.28515625" style="2" customWidth="1"/>
    <col min="2050" max="2050" width="61.85546875" style="2" customWidth="1"/>
    <col min="2051" max="2052" width="0" style="2" hidden="1" customWidth="1"/>
    <col min="2053" max="2053" width="13.42578125" style="2" customWidth="1"/>
    <col min="2054" max="2054" width="15.7109375" style="2" customWidth="1"/>
    <col min="2055" max="2055" width="15.140625" style="2" customWidth="1"/>
    <col min="2056" max="2058" width="0" style="2" hidden="1" customWidth="1"/>
    <col min="2059" max="2059" width="9.140625" style="2"/>
    <col min="2060" max="2060" width="12.5703125" style="2" customWidth="1"/>
    <col min="2061" max="2061" width="9.140625" style="2"/>
    <col min="2062" max="2062" width="11.42578125" style="2" customWidth="1"/>
    <col min="2063" max="2063" width="11.5703125" style="2" customWidth="1"/>
    <col min="2064" max="2304" width="9.140625" style="2"/>
    <col min="2305" max="2305" width="28.28515625" style="2" customWidth="1"/>
    <col min="2306" max="2306" width="61.85546875" style="2" customWidth="1"/>
    <col min="2307" max="2308" width="0" style="2" hidden="1" customWidth="1"/>
    <col min="2309" max="2309" width="13.42578125" style="2" customWidth="1"/>
    <col min="2310" max="2310" width="15.7109375" style="2" customWidth="1"/>
    <col min="2311" max="2311" width="15.140625" style="2" customWidth="1"/>
    <col min="2312" max="2314" width="0" style="2" hidden="1" customWidth="1"/>
    <col min="2315" max="2315" width="9.140625" style="2"/>
    <col min="2316" max="2316" width="12.5703125" style="2" customWidth="1"/>
    <col min="2317" max="2317" width="9.140625" style="2"/>
    <col min="2318" max="2318" width="11.42578125" style="2" customWidth="1"/>
    <col min="2319" max="2319" width="11.5703125" style="2" customWidth="1"/>
    <col min="2320" max="2560" width="9.140625" style="2"/>
    <col min="2561" max="2561" width="28.28515625" style="2" customWidth="1"/>
    <col min="2562" max="2562" width="61.85546875" style="2" customWidth="1"/>
    <col min="2563" max="2564" width="0" style="2" hidden="1" customWidth="1"/>
    <col min="2565" max="2565" width="13.42578125" style="2" customWidth="1"/>
    <col min="2566" max="2566" width="15.7109375" style="2" customWidth="1"/>
    <col min="2567" max="2567" width="15.140625" style="2" customWidth="1"/>
    <col min="2568" max="2570" width="0" style="2" hidden="1" customWidth="1"/>
    <col min="2571" max="2571" width="9.140625" style="2"/>
    <col min="2572" max="2572" width="12.5703125" style="2" customWidth="1"/>
    <col min="2573" max="2573" width="9.140625" style="2"/>
    <col min="2574" max="2574" width="11.42578125" style="2" customWidth="1"/>
    <col min="2575" max="2575" width="11.5703125" style="2" customWidth="1"/>
    <col min="2576" max="2816" width="9.140625" style="2"/>
    <col min="2817" max="2817" width="28.28515625" style="2" customWidth="1"/>
    <col min="2818" max="2818" width="61.85546875" style="2" customWidth="1"/>
    <col min="2819" max="2820" width="0" style="2" hidden="1" customWidth="1"/>
    <col min="2821" max="2821" width="13.42578125" style="2" customWidth="1"/>
    <col min="2822" max="2822" width="15.7109375" style="2" customWidth="1"/>
    <col min="2823" max="2823" width="15.140625" style="2" customWidth="1"/>
    <col min="2824" max="2826" width="0" style="2" hidden="1" customWidth="1"/>
    <col min="2827" max="2827" width="9.140625" style="2"/>
    <col min="2828" max="2828" width="12.5703125" style="2" customWidth="1"/>
    <col min="2829" max="2829" width="9.140625" style="2"/>
    <col min="2830" max="2830" width="11.42578125" style="2" customWidth="1"/>
    <col min="2831" max="2831" width="11.5703125" style="2" customWidth="1"/>
    <col min="2832" max="3072" width="9.140625" style="2"/>
    <col min="3073" max="3073" width="28.28515625" style="2" customWidth="1"/>
    <col min="3074" max="3074" width="61.85546875" style="2" customWidth="1"/>
    <col min="3075" max="3076" width="0" style="2" hidden="1" customWidth="1"/>
    <col min="3077" max="3077" width="13.42578125" style="2" customWidth="1"/>
    <col min="3078" max="3078" width="15.7109375" style="2" customWidth="1"/>
    <col min="3079" max="3079" width="15.140625" style="2" customWidth="1"/>
    <col min="3080" max="3082" width="0" style="2" hidden="1" customWidth="1"/>
    <col min="3083" max="3083" width="9.140625" style="2"/>
    <col min="3084" max="3084" width="12.5703125" style="2" customWidth="1"/>
    <col min="3085" max="3085" width="9.140625" style="2"/>
    <col min="3086" max="3086" width="11.42578125" style="2" customWidth="1"/>
    <col min="3087" max="3087" width="11.5703125" style="2" customWidth="1"/>
    <col min="3088" max="3328" width="9.140625" style="2"/>
    <col min="3329" max="3329" width="28.28515625" style="2" customWidth="1"/>
    <col min="3330" max="3330" width="61.85546875" style="2" customWidth="1"/>
    <col min="3331" max="3332" width="0" style="2" hidden="1" customWidth="1"/>
    <col min="3333" max="3333" width="13.42578125" style="2" customWidth="1"/>
    <col min="3334" max="3334" width="15.7109375" style="2" customWidth="1"/>
    <col min="3335" max="3335" width="15.140625" style="2" customWidth="1"/>
    <col min="3336" max="3338" width="0" style="2" hidden="1" customWidth="1"/>
    <col min="3339" max="3339" width="9.140625" style="2"/>
    <col min="3340" max="3340" width="12.5703125" style="2" customWidth="1"/>
    <col min="3341" max="3341" width="9.140625" style="2"/>
    <col min="3342" max="3342" width="11.42578125" style="2" customWidth="1"/>
    <col min="3343" max="3343" width="11.5703125" style="2" customWidth="1"/>
    <col min="3344" max="3584" width="9.140625" style="2"/>
    <col min="3585" max="3585" width="28.28515625" style="2" customWidth="1"/>
    <col min="3586" max="3586" width="61.85546875" style="2" customWidth="1"/>
    <col min="3587" max="3588" width="0" style="2" hidden="1" customWidth="1"/>
    <col min="3589" max="3589" width="13.42578125" style="2" customWidth="1"/>
    <col min="3590" max="3590" width="15.7109375" style="2" customWidth="1"/>
    <col min="3591" max="3591" width="15.140625" style="2" customWidth="1"/>
    <col min="3592" max="3594" width="0" style="2" hidden="1" customWidth="1"/>
    <col min="3595" max="3595" width="9.140625" style="2"/>
    <col min="3596" max="3596" width="12.5703125" style="2" customWidth="1"/>
    <col min="3597" max="3597" width="9.140625" style="2"/>
    <col min="3598" max="3598" width="11.42578125" style="2" customWidth="1"/>
    <col min="3599" max="3599" width="11.5703125" style="2" customWidth="1"/>
    <col min="3600" max="3840" width="9.140625" style="2"/>
    <col min="3841" max="3841" width="28.28515625" style="2" customWidth="1"/>
    <col min="3842" max="3842" width="61.85546875" style="2" customWidth="1"/>
    <col min="3843" max="3844" width="0" style="2" hidden="1" customWidth="1"/>
    <col min="3845" max="3845" width="13.42578125" style="2" customWidth="1"/>
    <col min="3846" max="3846" width="15.7109375" style="2" customWidth="1"/>
    <col min="3847" max="3847" width="15.140625" style="2" customWidth="1"/>
    <col min="3848" max="3850" width="0" style="2" hidden="1" customWidth="1"/>
    <col min="3851" max="3851" width="9.140625" style="2"/>
    <col min="3852" max="3852" width="12.5703125" style="2" customWidth="1"/>
    <col min="3853" max="3853" width="9.140625" style="2"/>
    <col min="3854" max="3854" width="11.42578125" style="2" customWidth="1"/>
    <col min="3855" max="3855" width="11.5703125" style="2" customWidth="1"/>
    <col min="3856" max="4096" width="9.140625" style="2"/>
    <col min="4097" max="4097" width="28.28515625" style="2" customWidth="1"/>
    <col min="4098" max="4098" width="61.85546875" style="2" customWidth="1"/>
    <col min="4099" max="4100" width="0" style="2" hidden="1" customWidth="1"/>
    <col min="4101" max="4101" width="13.42578125" style="2" customWidth="1"/>
    <col min="4102" max="4102" width="15.7109375" style="2" customWidth="1"/>
    <col min="4103" max="4103" width="15.140625" style="2" customWidth="1"/>
    <col min="4104" max="4106" width="0" style="2" hidden="1" customWidth="1"/>
    <col min="4107" max="4107" width="9.140625" style="2"/>
    <col min="4108" max="4108" width="12.5703125" style="2" customWidth="1"/>
    <col min="4109" max="4109" width="9.140625" style="2"/>
    <col min="4110" max="4110" width="11.42578125" style="2" customWidth="1"/>
    <col min="4111" max="4111" width="11.5703125" style="2" customWidth="1"/>
    <col min="4112" max="4352" width="9.140625" style="2"/>
    <col min="4353" max="4353" width="28.28515625" style="2" customWidth="1"/>
    <col min="4354" max="4354" width="61.85546875" style="2" customWidth="1"/>
    <col min="4355" max="4356" width="0" style="2" hidden="1" customWidth="1"/>
    <col min="4357" max="4357" width="13.42578125" style="2" customWidth="1"/>
    <col min="4358" max="4358" width="15.7109375" style="2" customWidth="1"/>
    <col min="4359" max="4359" width="15.140625" style="2" customWidth="1"/>
    <col min="4360" max="4362" width="0" style="2" hidden="1" customWidth="1"/>
    <col min="4363" max="4363" width="9.140625" style="2"/>
    <col min="4364" max="4364" width="12.5703125" style="2" customWidth="1"/>
    <col min="4365" max="4365" width="9.140625" style="2"/>
    <col min="4366" max="4366" width="11.42578125" style="2" customWidth="1"/>
    <col min="4367" max="4367" width="11.5703125" style="2" customWidth="1"/>
    <col min="4368" max="4608" width="9.140625" style="2"/>
    <col min="4609" max="4609" width="28.28515625" style="2" customWidth="1"/>
    <col min="4610" max="4610" width="61.85546875" style="2" customWidth="1"/>
    <col min="4611" max="4612" width="0" style="2" hidden="1" customWidth="1"/>
    <col min="4613" max="4613" width="13.42578125" style="2" customWidth="1"/>
    <col min="4614" max="4614" width="15.7109375" style="2" customWidth="1"/>
    <col min="4615" max="4615" width="15.140625" style="2" customWidth="1"/>
    <col min="4616" max="4618" width="0" style="2" hidden="1" customWidth="1"/>
    <col min="4619" max="4619" width="9.140625" style="2"/>
    <col min="4620" max="4620" width="12.5703125" style="2" customWidth="1"/>
    <col min="4621" max="4621" width="9.140625" style="2"/>
    <col min="4622" max="4622" width="11.42578125" style="2" customWidth="1"/>
    <col min="4623" max="4623" width="11.5703125" style="2" customWidth="1"/>
    <col min="4624" max="4864" width="9.140625" style="2"/>
    <col min="4865" max="4865" width="28.28515625" style="2" customWidth="1"/>
    <col min="4866" max="4866" width="61.85546875" style="2" customWidth="1"/>
    <col min="4867" max="4868" width="0" style="2" hidden="1" customWidth="1"/>
    <col min="4869" max="4869" width="13.42578125" style="2" customWidth="1"/>
    <col min="4870" max="4870" width="15.7109375" style="2" customWidth="1"/>
    <col min="4871" max="4871" width="15.140625" style="2" customWidth="1"/>
    <col min="4872" max="4874" width="0" style="2" hidden="1" customWidth="1"/>
    <col min="4875" max="4875" width="9.140625" style="2"/>
    <col min="4876" max="4876" width="12.5703125" style="2" customWidth="1"/>
    <col min="4877" max="4877" width="9.140625" style="2"/>
    <col min="4878" max="4878" width="11.42578125" style="2" customWidth="1"/>
    <col min="4879" max="4879" width="11.5703125" style="2" customWidth="1"/>
    <col min="4880" max="5120" width="9.140625" style="2"/>
    <col min="5121" max="5121" width="28.28515625" style="2" customWidth="1"/>
    <col min="5122" max="5122" width="61.85546875" style="2" customWidth="1"/>
    <col min="5123" max="5124" width="0" style="2" hidden="1" customWidth="1"/>
    <col min="5125" max="5125" width="13.42578125" style="2" customWidth="1"/>
    <col min="5126" max="5126" width="15.7109375" style="2" customWidth="1"/>
    <col min="5127" max="5127" width="15.140625" style="2" customWidth="1"/>
    <col min="5128" max="5130" width="0" style="2" hidden="1" customWidth="1"/>
    <col min="5131" max="5131" width="9.140625" style="2"/>
    <col min="5132" max="5132" width="12.5703125" style="2" customWidth="1"/>
    <col min="5133" max="5133" width="9.140625" style="2"/>
    <col min="5134" max="5134" width="11.42578125" style="2" customWidth="1"/>
    <col min="5135" max="5135" width="11.5703125" style="2" customWidth="1"/>
    <col min="5136" max="5376" width="9.140625" style="2"/>
    <col min="5377" max="5377" width="28.28515625" style="2" customWidth="1"/>
    <col min="5378" max="5378" width="61.85546875" style="2" customWidth="1"/>
    <col min="5379" max="5380" width="0" style="2" hidden="1" customWidth="1"/>
    <col min="5381" max="5381" width="13.42578125" style="2" customWidth="1"/>
    <col min="5382" max="5382" width="15.7109375" style="2" customWidth="1"/>
    <col min="5383" max="5383" width="15.140625" style="2" customWidth="1"/>
    <col min="5384" max="5386" width="0" style="2" hidden="1" customWidth="1"/>
    <col min="5387" max="5387" width="9.140625" style="2"/>
    <col min="5388" max="5388" width="12.5703125" style="2" customWidth="1"/>
    <col min="5389" max="5389" width="9.140625" style="2"/>
    <col min="5390" max="5390" width="11.42578125" style="2" customWidth="1"/>
    <col min="5391" max="5391" width="11.5703125" style="2" customWidth="1"/>
    <col min="5392" max="5632" width="9.140625" style="2"/>
    <col min="5633" max="5633" width="28.28515625" style="2" customWidth="1"/>
    <col min="5634" max="5634" width="61.85546875" style="2" customWidth="1"/>
    <col min="5635" max="5636" width="0" style="2" hidden="1" customWidth="1"/>
    <col min="5637" max="5637" width="13.42578125" style="2" customWidth="1"/>
    <col min="5638" max="5638" width="15.7109375" style="2" customWidth="1"/>
    <col min="5639" max="5639" width="15.140625" style="2" customWidth="1"/>
    <col min="5640" max="5642" width="0" style="2" hidden="1" customWidth="1"/>
    <col min="5643" max="5643" width="9.140625" style="2"/>
    <col min="5644" max="5644" width="12.5703125" style="2" customWidth="1"/>
    <col min="5645" max="5645" width="9.140625" style="2"/>
    <col min="5646" max="5646" width="11.42578125" style="2" customWidth="1"/>
    <col min="5647" max="5647" width="11.5703125" style="2" customWidth="1"/>
    <col min="5648" max="5888" width="9.140625" style="2"/>
    <col min="5889" max="5889" width="28.28515625" style="2" customWidth="1"/>
    <col min="5890" max="5890" width="61.85546875" style="2" customWidth="1"/>
    <col min="5891" max="5892" width="0" style="2" hidden="1" customWidth="1"/>
    <col min="5893" max="5893" width="13.42578125" style="2" customWidth="1"/>
    <col min="5894" max="5894" width="15.7109375" style="2" customWidth="1"/>
    <col min="5895" max="5895" width="15.140625" style="2" customWidth="1"/>
    <col min="5896" max="5898" width="0" style="2" hidden="1" customWidth="1"/>
    <col min="5899" max="5899" width="9.140625" style="2"/>
    <col min="5900" max="5900" width="12.5703125" style="2" customWidth="1"/>
    <col min="5901" max="5901" width="9.140625" style="2"/>
    <col min="5902" max="5902" width="11.42578125" style="2" customWidth="1"/>
    <col min="5903" max="5903" width="11.5703125" style="2" customWidth="1"/>
    <col min="5904" max="6144" width="9.140625" style="2"/>
    <col min="6145" max="6145" width="28.28515625" style="2" customWidth="1"/>
    <col min="6146" max="6146" width="61.85546875" style="2" customWidth="1"/>
    <col min="6147" max="6148" width="0" style="2" hidden="1" customWidth="1"/>
    <col min="6149" max="6149" width="13.42578125" style="2" customWidth="1"/>
    <col min="6150" max="6150" width="15.7109375" style="2" customWidth="1"/>
    <col min="6151" max="6151" width="15.140625" style="2" customWidth="1"/>
    <col min="6152" max="6154" width="0" style="2" hidden="1" customWidth="1"/>
    <col min="6155" max="6155" width="9.140625" style="2"/>
    <col min="6156" max="6156" width="12.5703125" style="2" customWidth="1"/>
    <col min="6157" max="6157" width="9.140625" style="2"/>
    <col min="6158" max="6158" width="11.42578125" style="2" customWidth="1"/>
    <col min="6159" max="6159" width="11.5703125" style="2" customWidth="1"/>
    <col min="6160" max="6400" width="9.140625" style="2"/>
    <col min="6401" max="6401" width="28.28515625" style="2" customWidth="1"/>
    <col min="6402" max="6402" width="61.85546875" style="2" customWidth="1"/>
    <col min="6403" max="6404" width="0" style="2" hidden="1" customWidth="1"/>
    <col min="6405" max="6405" width="13.42578125" style="2" customWidth="1"/>
    <col min="6406" max="6406" width="15.7109375" style="2" customWidth="1"/>
    <col min="6407" max="6407" width="15.140625" style="2" customWidth="1"/>
    <col min="6408" max="6410" width="0" style="2" hidden="1" customWidth="1"/>
    <col min="6411" max="6411" width="9.140625" style="2"/>
    <col min="6412" max="6412" width="12.5703125" style="2" customWidth="1"/>
    <col min="6413" max="6413" width="9.140625" style="2"/>
    <col min="6414" max="6414" width="11.42578125" style="2" customWidth="1"/>
    <col min="6415" max="6415" width="11.5703125" style="2" customWidth="1"/>
    <col min="6416" max="6656" width="9.140625" style="2"/>
    <col min="6657" max="6657" width="28.28515625" style="2" customWidth="1"/>
    <col min="6658" max="6658" width="61.85546875" style="2" customWidth="1"/>
    <col min="6659" max="6660" width="0" style="2" hidden="1" customWidth="1"/>
    <col min="6661" max="6661" width="13.42578125" style="2" customWidth="1"/>
    <col min="6662" max="6662" width="15.7109375" style="2" customWidth="1"/>
    <col min="6663" max="6663" width="15.140625" style="2" customWidth="1"/>
    <col min="6664" max="6666" width="0" style="2" hidden="1" customWidth="1"/>
    <col min="6667" max="6667" width="9.140625" style="2"/>
    <col min="6668" max="6668" width="12.5703125" style="2" customWidth="1"/>
    <col min="6669" max="6669" width="9.140625" style="2"/>
    <col min="6670" max="6670" width="11.42578125" style="2" customWidth="1"/>
    <col min="6671" max="6671" width="11.5703125" style="2" customWidth="1"/>
    <col min="6672" max="6912" width="9.140625" style="2"/>
    <col min="6913" max="6913" width="28.28515625" style="2" customWidth="1"/>
    <col min="6914" max="6914" width="61.85546875" style="2" customWidth="1"/>
    <col min="6915" max="6916" width="0" style="2" hidden="1" customWidth="1"/>
    <col min="6917" max="6917" width="13.42578125" style="2" customWidth="1"/>
    <col min="6918" max="6918" width="15.7109375" style="2" customWidth="1"/>
    <col min="6919" max="6919" width="15.140625" style="2" customWidth="1"/>
    <col min="6920" max="6922" width="0" style="2" hidden="1" customWidth="1"/>
    <col min="6923" max="6923" width="9.140625" style="2"/>
    <col min="6924" max="6924" width="12.5703125" style="2" customWidth="1"/>
    <col min="6925" max="6925" width="9.140625" style="2"/>
    <col min="6926" max="6926" width="11.42578125" style="2" customWidth="1"/>
    <col min="6927" max="6927" width="11.5703125" style="2" customWidth="1"/>
    <col min="6928" max="7168" width="9.140625" style="2"/>
    <col min="7169" max="7169" width="28.28515625" style="2" customWidth="1"/>
    <col min="7170" max="7170" width="61.85546875" style="2" customWidth="1"/>
    <col min="7171" max="7172" width="0" style="2" hidden="1" customWidth="1"/>
    <col min="7173" max="7173" width="13.42578125" style="2" customWidth="1"/>
    <col min="7174" max="7174" width="15.7109375" style="2" customWidth="1"/>
    <col min="7175" max="7175" width="15.140625" style="2" customWidth="1"/>
    <col min="7176" max="7178" width="0" style="2" hidden="1" customWidth="1"/>
    <col min="7179" max="7179" width="9.140625" style="2"/>
    <col min="7180" max="7180" width="12.5703125" style="2" customWidth="1"/>
    <col min="7181" max="7181" width="9.140625" style="2"/>
    <col min="7182" max="7182" width="11.42578125" style="2" customWidth="1"/>
    <col min="7183" max="7183" width="11.5703125" style="2" customWidth="1"/>
    <col min="7184" max="7424" width="9.140625" style="2"/>
    <col min="7425" max="7425" width="28.28515625" style="2" customWidth="1"/>
    <col min="7426" max="7426" width="61.85546875" style="2" customWidth="1"/>
    <col min="7427" max="7428" width="0" style="2" hidden="1" customWidth="1"/>
    <col min="7429" max="7429" width="13.42578125" style="2" customWidth="1"/>
    <col min="7430" max="7430" width="15.7109375" style="2" customWidth="1"/>
    <col min="7431" max="7431" width="15.140625" style="2" customWidth="1"/>
    <col min="7432" max="7434" width="0" style="2" hidden="1" customWidth="1"/>
    <col min="7435" max="7435" width="9.140625" style="2"/>
    <col min="7436" max="7436" width="12.5703125" style="2" customWidth="1"/>
    <col min="7437" max="7437" width="9.140625" style="2"/>
    <col min="7438" max="7438" width="11.42578125" style="2" customWidth="1"/>
    <col min="7439" max="7439" width="11.5703125" style="2" customWidth="1"/>
    <col min="7440" max="7680" width="9.140625" style="2"/>
    <col min="7681" max="7681" width="28.28515625" style="2" customWidth="1"/>
    <col min="7682" max="7682" width="61.85546875" style="2" customWidth="1"/>
    <col min="7683" max="7684" width="0" style="2" hidden="1" customWidth="1"/>
    <col min="7685" max="7685" width="13.42578125" style="2" customWidth="1"/>
    <col min="7686" max="7686" width="15.7109375" style="2" customWidth="1"/>
    <col min="7687" max="7687" width="15.140625" style="2" customWidth="1"/>
    <col min="7688" max="7690" width="0" style="2" hidden="1" customWidth="1"/>
    <col min="7691" max="7691" width="9.140625" style="2"/>
    <col min="7692" max="7692" width="12.5703125" style="2" customWidth="1"/>
    <col min="7693" max="7693" width="9.140625" style="2"/>
    <col min="7694" max="7694" width="11.42578125" style="2" customWidth="1"/>
    <col min="7695" max="7695" width="11.5703125" style="2" customWidth="1"/>
    <col min="7696" max="7936" width="9.140625" style="2"/>
    <col min="7937" max="7937" width="28.28515625" style="2" customWidth="1"/>
    <col min="7938" max="7938" width="61.85546875" style="2" customWidth="1"/>
    <col min="7939" max="7940" width="0" style="2" hidden="1" customWidth="1"/>
    <col min="7941" max="7941" width="13.42578125" style="2" customWidth="1"/>
    <col min="7942" max="7942" width="15.7109375" style="2" customWidth="1"/>
    <col min="7943" max="7943" width="15.140625" style="2" customWidth="1"/>
    <col min="7944" max="7946" width="0" style="2" hidden="1" customWidth="1"/>
    <col min="7947" max="7947" width="9.140625" style="2"/>
    <col min="7948" max="7948" width="12.5703125" style="2" customWidth="1"/>
    <col min="7949" max="7949" width="9.140625" style="2"/>
    <col min="7950" max="7950" width="11.42578125" style="2" customWidth="1"/>
    <col min="7951" max="7951" width="11.5703125" style="2" customWidth="1"/>
    <col min="7952" max="8192" width="9.140625" style="2"/>
    <col min="8193" max="8193" width="28.28515625" style="2" customWidth="1"/>
    <col min="8194" max="8194" width="61.85546875" style="2" customWidth="1"/>
    <col min="8195" max="8196" width="0" style="2" hidden="1" customWidth="1"/>
    <col min="8197" max="8197" width="13.42578125" style="2" customWidth="1"/>
    <col min="8198" max="8198" width="15.7109375" style="2" customWidth="1"/>
    <col min="8199" max="8199" width="15.140625" style="2" customWidth="1"/>
    <col min="8200" max="8202" width="0" style="2" hidden="1" customWidth="1"/>
    <col min="8203" max="8203" width="9.140625" style="2"/>
    <col min="8204" max="8204" width="12.5703125" style="2" customWidth="1"/>
    <col min="8205" max="8205" width="9.140625" style="2"/>
    <col min="8206" max="8206" width="11.42578125" style="2" customWidth="1"/>
    <col min="8207" max="8207" width="11.5703125" style="2" customWidth="1"/>
    <col min="8208" max="8448" width="9.140625" style="2"/>
    <col min="8449" max="8449" width="28.28515625" style="2" customWidth="1"/>
    <col min="8450" max="8450" width="61.85546875" style="2" customWidth="1"/>
    <col min="8451" max="8452" width="0" style="2" hidden="1" customWidth="1"/>
    <col min="8453" max="8453" width="13.42578125" style="2" customWidth="1"/>
    <col min="8454" max="8454" width="15.7109375" style="2" customWidth="1"/>
    <col min="8455" max="8455" width="15.140625" style="2" customWidth="1"/>
    <col min="8456" max="8458" width="0" style="2" hidden="1" customWidth="1"/>
    <col min="8459" max="8459" width="9.140625" style="2"/>
    <col min="8460" max="8460" width="12.5703125" style="2" customWidth="1"/>
    <col min="8461" max="8461" width="9.140625" style="2"/>
    <col min="8462" max="8462" width="11.42578125" style="2" customWidth="1"/>
    <col min="8463" max="8463" width="11.5703125" style="2" customWidth="1"/>
    <col min="8464" max="8704" width="9.140625" style="2"/>
    <col min="8705" max="8705" width="28.28515625" style="2" customWidth="1"/>
    <col min="8706" max="8706" width="61.85546875" style="2" customWidth="1"/>
    <col min="8707" max="8708" width="0" style="2" hidden="1" customWidth="1"/>
    <col min="8709" max="8709" width="13.42578125" style="2" customWidth="1"/>
    <col min="8710" max="8710" width="15.7109375" style="2" customWidth="1"/>
    <col min="8711" max="8711" width="15.140625" style="2" customWidth="1"/>
    <col min="8712" max="8714" width="0" style="2" hidden="1" customWidth="1"/>
    <col min="8715" max="8715" width="9.140625" style="2"/>
    <col min="8716" max="8716" width="12.5703125" style="2" customWidth="1"/>
    <col min="8717" max="8717" width="9.140625" style="2"/>
    <col min="8718" max="8718" width="11.42578125" style="2" customWidth="1"/>
    <col min="8719" max="8719" width="11.5703125" style="2" customWidth="1"/>
    <col min="8720" max="8960" width="9.140625" style="2"/>
    <col min="8961" max="8961" width="28.28515625" style="2" customWidth="1"/>
    <col min="8962" max="8962" width="61.85546875" style="2" customWidth="1"/>
    <col min="8963" max="8964" width="0" style="2" hidden="1" customWidth="1"/>
    <col min="8965" max="8965" width="13.42578125" style="2" customWidth="1"/>
    <col min="8966" max="8966" width="15.7109375" style="2" customWidth="1"/>
    <col min="8967" max="8967" width="15.140625" style="2" customWidth="1"/>
    <col min="8968" max="8970" width="0" style="2" hidden="1" customWidth="1"/>
    <col min="8971" max="8971" width="9.140625" style="2"/>
    <col min="8972" max="8972" width="12.5703125" style="2" customWidth="1"/>
    <col min="8973" max="8973" width="9.140625" style="2"/>
    <col min="8974" max="8974" width="11.42578125" style="2" customWidth="1"/>
    <col min="8975" max="8975" width="11.5703125" style="2" customWidth="1"/>
    <col min="8976" max="9216" width="9.140625" style="2"/>
    <col min="9217" max="9217" width="28.28515625" style="2" customWidth="1"/>
    <col min="9218" max="9218" width="61.85546875" style="2" customWidth="1"/>
    <col min="9219" max="9220" width="0" style="2" hidden="1" customWidth="1"/>
    <col min="9221" max="9221" width="13.42578125" style="2" customWidth="1"/>
    <col min="9222" max="9222" width="15.7109375" style="2" customWidth="1"/>
    <col min="9223" max="9223" width="15.140625" style="2" customWidth="1"/>
    <col min="9224" max="9226" width="0" style="2" hidden="1" customWidth="1"/>
    <col min="9227" max="9227" width="9.140625" style="2"/>
    <col min="9228" max="9228" width="12.5703125" style="2" customWidth="1"/>
    <col min="9229" max="9229" width="9.140625" style="2"/>
    <col min="9230" max="9230" width="11.42578125" style="2" customWidth="1"/>
    <col min="9231" max="9231" width="11.5703125" style="2" customWidth="1"/>
    <col min="9232" max="9472" width="9.140625" style="2"/>
    <col min="9473" max="9473" width="28.28515625" style="2" customWidth="1"/>
    <col min="9474" max="9474" width="61.85546875" style="2" customWidth="1"/>
    <col min="9475" max="9476" width="0" style="2" hidden="1" customWidth="1"/>
    <col min="9477" max="9477" width="13.42578125" style="2" customWidth="1"/>
    <col min="9478" max="9478" width="15.7109375" style="2" customWidth="1"/>
    <col min="9479" max="9479" width="15.140625" style="2" customWidth="1"/>
    <col min="9480" max="9482" width="0" style="2" hidden="1" customWidth="1"/>
    <col min="9483" max="9483" width="9.140625" style="2"/>
    <col min="9484" max="9484" width="12.5703125" style="2" customWidth="1"/>
    <col min="9485" max="9485" width="9.140625" style="2"/>
    <col min="9486" max="9486" width="11.42578125" style="2" customWidth="1"/>
    <col min="9487" max="9487" width="11.5703125" style="2" customWidth="1"/>
    <col min="9488" max="9728" width="9.140625" style="2"/>
    <col min="9729" max="9729" width="28.28515625" style="2" customWidth="1"/>
    <col min="9730" max="9730" width="61.85546875" style="2" customWidth="1"/>
    <col min="9731" max="9732" width="0" style="2" hidden="1" customWidth="1"/>
    <col min="9733" max="9733" width="13.42578125" style="2" customWidth="1"/>
    <col min="9734" max="9734" width="15.7109375" style="2" customWidth="1"/>
    <col min="9735" max="9735" width="15.140625" style="2" customWidth="1"/>
    <col min="9736" max="9738" width="0" style="2" hidden="1" customWidth="1"/>
    <col min="9739" max="9739" width="9.140625" style="2"/>
    <col min="9740" max="9740" width="12.5703125" style="2" customWidth="1"/>
    <col min="9741" max="9741" width="9.140625" style="2"/>
    <col min="9742" max="9742" width="11.42578125" style="2" customWidth="1"/>
    <col min="9743" max="9743" width="11.5703125" style="2" customWidth="1"/>
    <col min="9744" max="9984" width="9.140625" style="2"/>
    <col min="9985" max="9985" width="28.28515625" style="2" customWidth="1"/>
    <col min="9986" max="9986" width="61.85546875" style="2" customWidth="1"/>
    <col min="9987" max="9988" width="0" style="2" hidden="1" customWidth="1"/>
    <col min="9989" max="9989" width="13.42578125" style="2" customWidth="1"/>
    <col min="9990" max="9990" width="15.7109375" style="2" customWidth="1"/>
    <col min="9991" max="9991" width="15.140625" style="2" customWidth="1"/>
    <col min="9992" max="9994" width="0" style="2" hidden="1" customWidth="1"/>
    <col min="9995" max="9995" width="9.140625" style="2"/>
    <col min="9996" max="9996" width="12.5703125" style="2" customWidth="1"/>
    <col min="9997" max="9997" width="9.140625" style="2"/>
    <col min="9998" max="9998" width="11.42578125" style="2" customWidth="1"/>
    <col min="9999" max="9999" width="11.5703125" style="2" customWidth="1"/>
    <col min="10000" max="10240" width="9.140625" style="2"/>
    <col min="10241" max="10241" width="28.28515625" style="2" customWidth="1"/>
    <col min="10242" max="10242" width="61.85546875" style="2" customWidth="1"/>
    <col min="10243" max="10244" width="0" style="2" hidden="1" customWidth="1"/>
    <col min="10245" max="10245" width="13.42578125" style="2" customWidth="1"/>
    <col min="10246" max="10246" width="15.7109375" style="2" customWidth="1"/>
    <col min="10247" max="10247" width="15.140625" style="2" customWidth="1"/>
    <col min="10248" max="10250" width="0" style="2" hidden="1" customWidth="1"/>
    <col min="10251" max="10251" width="9.140625" style="2"/>
    <col min="10252" max="10252" width="12.5703125" style="2" customWidth="1"/>
    <col min="10253" max="10253" width="9.140625" style="2"/>
    <col min="10254" max="10254" width="11.42578125" style="2" customWidth="1"/>
    <col min="10255" max="10255" width="11.5703125" style="2" customWidth="1"/>
    <col min="10256" max="10496" width="9.140625" style="2"/>
    <col min="10497" max="10497" width="28.28515625" style="2" customWidth="1"/>
    <col min="10498" max="10498" width="61.85546875" style="2" customWidth="1"/>
    <col min="10499" max="10500" width="0" style="2" hidden="1" customWidth="1"/>
    <col min="10501" max="10501" width="13.42578125" style="2" customWidth="1"/>
    <col min="10502" max="10502" width="15.7109375" style="2" customWidth="1"/>
    <col min="10503" max="10503" width="15.140625" style="2" customWidth="1"/>
    <col min="10504" max="10506" width="0" style="2" hidden="1" customWidth="1"/>
    <col min="10507" max="10507" width="9.140625" style="2"/>
    <col min="10508" max="10508" width="12.5703125" style="2" customWidth="1"/>
    <col min="10509" max="10509" width="9.140625" style="2"/>
    <col min="10510" max="10510" width="11.42578125" style="2" customWidth="1"/>
    <col min="10511" max="10511" width="11.5703125" style="2" customWidth="1"/>
    <col min="10512" max="10752" width="9.140625" style="2"/>
    <col min="10753" max="10753" width="28.28515625" style="2" customWidth="1"/>
    <col min="10754" max="10754" width="61.85546875" style="2" customWidth="1"/>
    <col min="10755" max="10756" width="0" style="2" hidden="1" customWidth="1"/>
    <col min="10757" max="10757" width="13.42578125" style="2" customWidth="1"/>
    <col min="10758" max="10758" width="15.7109375" style="2" customWidth="1"/>
    <col min="10759" max="10759" width="15.140625" style="2" customWidth="1"/>
    <col min="10760" max="10762" width="0" style="2" hidden="1" customWidth="1"/>
    <col min="10763" max="10763" width="9.140625" style="2"/>
    <col min="10764" max="10764" width="12.5703125" style="2" customWidth="1"/>
    <col min="10765" max="10765" width="9.140625" style="2"/>
    <col min="10766" max="10766" width="11.42578125" style="2" customWidth="1"/>
    <col min="10767" max="10767" width="11.5703125" style="2" customWidth="1"/>
    <col min="10768" max="11008" width="9.140625" style="2"/>
    <col min="11009" max="11009" width="28.28515625" style="2" customWidth="1"/>
    <col min="11010" max="11010" width="61.85546875" style="2" customWidth="1"/>
    <col min="11011" max="11012" width="0" style="2" hidden="1" customWidth="1"/>
    <col min="11013" max="11013" width="13.42578125" style="2" customWidth="1"/>
    <col min="11014" max="11014" width="15.7109375" style="2" customWidth="1"/>
    <col min="11015" max="11015" width="15.140625" style="2" customWidth="1"/>
    <col min="11016" max="11018" width="0" style="2" hidden="1" customWidth="1"/>
    <col min="11019" max="11019" width="9.140625" style="2"/>
    <col min="11020" max="11020" width="12.5703125" style="2" customWidth="1"/>
    <col min="11021" max="11021" width="9.140625" style="2"/>
    <col min="11022" max="11022" width="11.42578125" style="2" customWidth="1"/>
    <col min="11023" max="11023" width="11.5703125" style="2" customWidth="1"/>
    <col min="11024" max="11264" width="9.140625" style="2"/>
    <col min="11265" max="11265" width="28.28515625" style="2" customWidth="1"/>
    <col min="11266" max="11266" width="61.85546875" style="2" customWidth="1"/>
    <col min="11267" max="11268" width="0" style="2" hidden="1" customWidth="1"/>
    <col min="11269" max="11269" width="13.42578125" style="2" customWidth="1"/>
    <col min="11270" max="11270" width="15.7109375" style="2" customWidth="1"/>
    <col min="11271" max="11271" width="15.140625" style="2" customWidth="1"/>
    <col min="11272" max="11274" width="0" style="2" hidden="1" customWidth="1"/>
    <col min="11275" max="11275" width="9.140625" style="2"/>
    <col min="11276" max="11276" width="12.5703125" style="2" customWidth="1"/>
    <col min="11277" max="11277" width="9.140625" style="2"/>
    <col min="11278" max="11278" width="11.42578125" style="2" customWidth="1"/>
    <col min="11279" max="11279" width="11.5703125" style="2" customWidth="1"/>
    <col min="11280" max="11520" width="9.140625" style="2"/>
    <col min="11521" max="11521" width="28.28515625" style="2" customWidth="1"/>
    <col min="11522" max="11522" width="61.85546875" style="2" customWidth="1"/>
    <col min="11523" max="11524" width="0" style="2" hidden="1" customWidth="1"/>
    <col min="11525" max="11525" width="13.42578125" style="2" customWidth="1"/>
    <col min="11526" max="11526" width="15.7109375" style="2" customWidth="1"/>
    <col min="11527" max="11527" width="15.140625" style="2" customWidth="1"/>
    <col min="11528" max="11530" width="0" style="2" hidden="1" customWidth="1"/>
    <col min="11531" max="11531" width="9.140625" style="2"/>
    <col min="11532" max="11532" width="12.5703125" style="2" customWidth="1"/>
    <col min="11533" max="11533" width="9.140625" style="2"/>
    <col min="11534" max="11534" width="11.42578125" style="2" customWidth="1"/>
    <col min="11535" max="11535" width="11.5703125" style="2" customWidth="1"/>
    <col min="11536" max="11776" width="9.140625" style="2"/>
    <col min="11777" max="11777" width="28.28515625" style="2" customWidth="1"/>
    <col min="11778" max="11778" width="61.85546875" style="2" customWidth="1"/>
    <col min="11779" max="11780" width="0" style="2" hidden="1" customWidth="1"/>
    <col min="11781" max="11781" width="13.42578125" style="2" customWidth="1"/>
    <col min="11782" max="11782" width="15.7109375" style="2" customWidth="1"/>
    <col min="11783" max="11783" width="15.140625" style="2" customWidth="1"/>
    <col min="11784" max="11786" width="0" style="2" hidden="1" customWidth="1"/>
    <col min="11787" max="11787" width="9.140625" style="2"/>
    <col min="11788" max="11788" width="12.5703125" style="2" customWidth="1"/>
    <col min="11789" max="11789" width="9.140625" style="2"/>
    <col min="11790" max="11790" width="11.42578125" style="2" customWidth="1"/>
    <col min="11791" max="11791" width="11.5703125" style="2" customWidth="1"/>
    <col min="11792" max="12032" width="9.140625" style="2"/>
    <col min="12033" max="12033" width="28.28515625" style="2" customWidth="1"/>
    <col min="12034" max="12034" width="61.85546875" style="2" customWidth="1"/>
    <col min="12035" max="12036" width="0" style="2" hidden="1" customWidth="1"/>
    <col min="12037" max="12037" width="13.42578125" style="2" customWidth="1"/>
    <col min="12038" max="12038" width="15.7109375" style="2" customWidth="1"/>
    <col min="12039" max="12039" width="15.140625" style="2" customWidth="1"/>
    <col min="12040" max="12042" width="0" style="2" hidden="1" customWidth="1"/>
    <col min="12043" max="12043" width="9.140625" style="2"/>
    <col min="12044" max="12044" width="12.5703125" style="2" customWidth="1"/>
    <col min="12045" max="12045" width="9.140625" style="2"/>
    <col min="12046" max="12046" width="11.42578125" style="2" customWidth="1"/>
    <col min="12047" max="12047" width="11.5703125" style="2" customWidth="1"/>
    <col min="12048" max="12288" width="9.140625" style="2"/>
    <col min="12289" max="12289" width="28.28515625" style="2" customWidth="1"/>
    <col min="12290" max="12290" width="61.85546875" style="2" customWidth="1"/>
    <col min="12291" max="12292" width="0" style="2" hidden="1" customWidth="1"/>
    <col min="12293" max="12293" width="13.42578125" style="2" customWidth="1"/>
    <col min="12294" max="12294" width="15.7109375" style="2" customWidth="1"/>
    <col min="12295" max="12295" width="15.140625" style="2" customWidth="1"/>
    <col min="12296" max="12298" width="0" style="2" hidden="1" customWidth="1"/>
    <col min="12299" max="12299" width="9.140625" style="2"/>
    <col min="12300" max="12300" width="12.5703125" style="2" customWidth="1"/>
    <col min="12301" max="12301" width="9.140625" style="2"/>
    <col min="12302" max="12302" width="11.42578125" style="2" customWidth="1"/>
    <col min="12303" max="12303" width="11.5703125" style="2" customWidth="1"/>
    <col min="12304" max="12544" width="9.140625" style="2"/>
    <col min="12545" max="12545" width="28.28515625" style="2" customWidth="1"/>
    <col min="12546" max="12546" width="61.85546875" style="2" customWidth="1"/>
    <col min="12547" max="12548" width="0" style="2" hidden="1" customWidth="1"/>
    <col min="12549" max="12549" width="13.42578125" style="2" customWidth="1"/>
    <col min="12550" max="12550" width="15.7109375" style="2" customWidth="1"/>
    <col min="12551" max="12551" width="15.140625" style="2" customWidth="1"/>
    <col min="12552" max="12554" width="0" style="2" hidden="1" customWidth="1"/>
    <col min="12555" max="12555" width="9.140625" style="2"/>
    <col min="12556" max="12556" width="12.5703125" style="2" customWidth="1"/>
    <col min="12557" max="12557" width="9.140625" style="2"/>
    <col min="12558" max="12558" width="11.42578125" style="2" customWidth="1"/>
    <col min="12559" max="12559" width="11.5703125" style="2" customWidth="1"/>
    <col min="12560" max="12800" width="9.140625" style="2"/>
    <col min="12801" max="12801" width="28.28515625" style="2" customWidth="1"/>
    <col min="12802" max="12802" width="61.85546875" style="2" customWidth="1"/>
    <col min="12803" max="12804" width="0" style="2" hidden="1" customWidth="1"/>
    <col min="12805" max="12805" width="13.42578125" style="2" customWidth="1"/>
    <col min="12806" max="12806" width="15.7109375" style="2" customWidth="1"/>
    <col min="12807" max="12807" width="15.140625" style="2" customWidth="1"/>
    <col min="12808" max="12810" width="0" style="2" hidden="1" customWidth="1"/>
    <col min="12811" max="12811" width="9.140625" style="2"/>
    <col min="12812" max="12812" width="12.5703125" style="2" customWidth="1"/>
    <col min="12813" max="12813" width="9.140625" style="2"/>
    <col min="12814" max="12814" width="11.42578125" style="2" customWidth="1"/>
    <col min="12815" max="12815" width="11.5703125" style="2" customWidth="1"/>
    <col min="12816" max="13056" width="9.140625" style="2"/>
    <col min="13057" max="13057" width="28.28515625" style="2" customWidth="1"/>
    <col min="13058" max="13058" width="61.85546875" style="2" customWidth="1"/>
    <col min="13059" max="13060" width="0" style="2" hidden="1" customWidth="1"/>
    <col min="13061" max="13061" width="13.42578125" style="2" customWidth="1"/>
    <col min="13062" max="13062" width="15.7109375" style="2" customWidth="1"/>
    <col min="13063" max="13063" width="15.140625" style="2" customWidth="1"/>
    <col min="13064" max="13066" width="0" style="2" hidden="1" customWidth="1"/>
    <col min="13067" max="13067" width="9.140625" style="2"/>
    <col min="13068" max="13068" width="12.5703125" style="2" customWidth="1"/>
    <col min="13069" max="13069" width="9.140625" style="2"/>
    <col min="13070" max="13070" width="11.42578125" style="2" customWidth="1"/>
    <col min="13071" max="13071" width="11.5703125" style="2" customWidth="1"/>
    <col min="13072" max="13312" width="9.140625" style="2"/>
    <col min="13313" max="13313" width="28.28515625" style="2" customWidth="1"/>
    <col min="13314" max="13314" width="61.85546875" style="2" customWidth="1"/>
    <col min="13315" max="13316" width="0" style="2" hidden="1" customWidth="1"/>
    <col min="13317" max="13317" width="13.42578125" style="2" customWidth="1"/>
    <col min="13318" max="13318" width="15.7109375" style="2" customWidth="1"/>
    <col min="13319" max="13319" width="15.140625" style="2" customWidth="1"/>
    <col min="13320" max="13322" width="0" style="2" hidden="1" customWidth="1"/>
    <col min="13323" max="13323" width="9.140625" style="2"/>
    <col min="13324" max="13324" width="12.5703125" style="2" customWidth="1"/>
    <col min="13325" max="13325" width="9.140625" style="2"/>
    <col min="13326" max="13326" width="11.42578125" style="2" customWidth="1"/>
    <col min="13327" max="13327" width="11.5703125" style="2" customWidth="1"/>
    <col min="13328" max="13568" width="9.140625" style="2"/>
    <col min="13569" max="13569" width="28.28515625" style="2" customWidth="1"/>
    <col min="13570" max="13570" width="61.85546875" style="2" customWidth="1"/>
    <col min="13571" max="13572" width="0" style="2" hidden="1" customWidth="1"/>
    <col min="13573" max="13573" width="13.42578125" style="2" customWidth="1"/>
    <col min="13574" max="13574" width="15.7109375" style="2" customWidth="1"/>
    <col min="13575" max="13575" width="15.140625" style="2" customWidth="1"/>
    <col min="13576" max="13578" width="0" style="2" hidden="1" customWidth="1"/>
    <col min="13579" max="13579" width="9.140625" style="2"/>
    <col min="13580" max="13580" width="12.5703125" style="2" customWidth="1"/>
    <col min="13581" max="13581" width="9.140625" style="2"/>
    <col min="13582" max="13582" width="11.42578125" style="2" customWidth="1"/>
    <col min="13583" max="13583" width="11.5703125" style="2" customWidth="1"/>
    <col min="13584" max="13824" width="9.140625" style="2"/>
    <col min="13825" max="13825" width="28.28515625" style="2" customWidth="1"/>
    <col min="13826" max="13826" width="61.85546875" style="2" customWidth="1"/>
    <col min="13827" max="13828" width="0" style="2" hidden="1" customWidth="1"/>
    <col min="13829" max="13829" width="13.42578125" style="2" customWidth="1"/>
    <col min="13830" max="13830" width="15.7109375" style="2" customWidth="1"/>
    <col min="13831" max="13831" width="15.140625" style="2" customWidth="1"/>
    <col min="13832" max="13834" width="0" style="2" hidden="1" customWidth="1"/>
    <col min="13835" max="13835" width="9.140625" style="2"/>
    <col min="13836" max="13836" width="12.5703125" style="2" customWidth="1"/>
    <col min="13837" max="13837" width="9.140625" style="2"/>
    <col min="13838" max="13838" width="11.42578125" style="2" customWidth="1"/>
    <col min="13839" max="13839" width="11.5703125" style="2" customWidth="1"/>
    <col min="13840" max="14080" width="9.140625" style="2"/>
    <col min="14081" max="14081" width="28.28515625" style="2" customWidth="1"/>
    <col min="14082" max="14082" width="61.85546875" style="2" customWidth="1"/>
    <col min="14083" max="14084" width="0" style="2" hidden="1" customWidth="1"/>
    <col min="14085" max="14085" width="13.42578125" style="2" customWidth="1"/>
    <col min="14086" max="14086" width="15.7109375" style="2" customWidth="1"/>
    <col min="14087" max="14087" width="15.140625" style="2" customWidth="1"/>
    <col min="14088" max="14090" width="0" style="2" hidden="1" customWidth="1"/>
    <col min="14091" max="14091" width="9.140625" style="2"/>
    <col min="14092" max="14092" width="12.5703125" style="2" customWidth="1"/>
    <col min="14093" max="14093" width="9.140625" style="2"/>
    <col min="14094" max="14094" width="11.42578125" style="2" customWidth="1"/>
    <col min="14095" max="14095" width="11.5703125" style="2" customWidth="1"/>
    <col min="14096" max="14336" width="9.140625" style="2"/>
    <col min="14337" max="14337" width="28.28515625" style="2" customWidth="1"/>
    <col min="14338" max="14338" width="61.85546875" style="2" customWidth="1"/>
    <col min="14339" max="14340" width="0" style="2" hidden="1" customWidth="1"/>
    <col min="14341" max="14341" width="13.42578125" style="2" customWidth="1"/>
    <col min="14342" max="14342" width="15.7109375" style="2" customWidth="1"/>
    <col min="14343" max="14343" width="15.140625" style="2" customWidth="1"/>
    <col min="14344" max="14346" width="0" style="2" hidden="1" customWidth="1"/>
    <col min="14347" max="14347" width="9.140625" style="2"/>
    <col min="14348" max="14348" width="12.5703125" style="2" customWidth="1"/>
    <col min="14349" max="14349" width="9.140625" style="2"/>
    <col min="14350" max="14350" width="11.42578125" style="2" customWidth="1"/>
    <col min="14351" max="14351" width="11.5703125" style="2" customWidth="1"/>
    <col min="14352" max="14592" width="9.140625" style="2"/>
    <col min="14593" max="14593" width="28.28515625" style="2" customWidth="1"/>
    <col min="14594" max="14594" width="61.85546875" style="2" customWidth="1"/>
    <col min="14595" max="14596" width="0" style="2" hidden="1" customWidth="1"/>
    <col min="14597" max="14597" width="13.42578125" style="2" customWidth="1"/>
    <col min="14598" max="14598" width="15.7109375" style="2" customWidth="1"/>
    <col min="14599" max="14599" width="15.140625" style="2" customWidth="1"/>
    <col min="14600" max="14602" width="0" style="2" hidden="1" customWidth="1"/>
    <col min="14603" max="14603" width="9.140625" style="2"/>
    <col min="14604" max="14604" width="12.5703125" style="2" customWidth="1"/>
    <col min="14605" max="14605" width="9.140625" style="2"/>
    <col min="14606" max="14606" width="11.42578125" style="2" customWidth="1"/>
    <col min="14607" max="14607" width="11.5703125" style="2" customWidth="1"/>
    <col min="14608" max="14848" width="9.140625" style="2"/>
    <col min="14849" max="14849" width="28.28515625" style="2" customWidth="1"/>
    <col min="14850" max="14850" width="61.85546875" style="2" customWidth="1"/>
    <col min="14851" max="14852" width="0" style="2" hidden="1" customWidth="1"/>
    <col min="14853" max="14853" width="13.42578125" style="2" customWidth="1"/>
    <col min="14854" max="14854" width="15.7109375" style="2" customWidth="1"/>
    <col min="14855" max="14855" width="15.140625" style="2" customWidth="1"/>
    <col min="14856" max="14858" width="0" style="2" hidden="1" customWidth="1"/>
    <col min="14859" max="14859" width="9.140625" style="2"/>
    <col min="14860" max="14860" width="12.5703125" style="2" customWidth="1"/>
    <col min="14861" max="14861" width="9.140625" style="2"/>
    <col min="14862" max="14862" width="11.42578125" style="2" customWidth="1"/>
    <col min="14863" max="14863" width="11.5703125" style="2" customWidth="1"/>
    <col min="14864" max="15104" width="9.140625" style="2"/>
    <col min="15105" max="15105" width="28.28515625" style="2" customWidth="1"/>
    <col min="15106" max="15106" width="61.85546875" style="2" customWidth="1"/>
    <col min="15107" max="15108" width="0" style="2" hidden="1" customWidth="1"/>
    <col min="15109" max="15109" width="13.42578125" style="2" customWidth="1"/>
    <col min="15110" max="15110" width="15.7109375" style="2" customWidth="1"/>
    <col min="15111" max="15111" width="15.140625" style="2" customWidth="1"/>
    <col min="15112" max="15114" width="0" style="2" hidden="1" customWidth="1"/>
    <col min="15115" max="15115" width="9.140625" style="2"/>
    <col min="15116" max="15116" width="12.5703125" style="2" customWidth="1"/>
    <col min="15117" max="15117" width="9.140625" style="2"/>
    <col min="15118" max="15118" width="11.42578125" style="2" customWidth="1"/>
    <col min="15119" max="15119" width="11.5703125" style="2" customWidth="1"/>
    <col min="15120" max="15360" width="9.140625" style="2"/>
    <col min="15361" max="15361" width="28.28515625" style="2" customWidth="1"/>
    <col min="15362" max="15362" width="61.85546875" style="2" customWidth="1"/>
    <col min="15363" max="15364" width="0" style="2" hidden="1" customWidth="1"/>
    <col min="15365" max="15365" width="13.42578125" style="2" customWidth="1"/>
    <col min="15366" max="15366" width="15.7109375" style="2" customWidth="1"/>
    <col min="15367" max="15367" width="15.140625" style="2" customWidth="1"/>
    <col min="15368" max="15370" width="0" style="2" hidden="1" customWidth="1"/>
    <col min="15371" max="15371" width="9.140625" style="2"/>
    <col min="15372" max="15372" width="12.5703125" style="2" customWidth="1"/>
    <col min="15373" max="15373" width="9.140625" style="2"/>
    <col min="15374" max="15374" width="11.42578125" style="2" customWidth="1"/>
    <col min="15375" max="15375" width="11.5703125" style="2" customWidth="1"/>
    <col min="15376" max="15616" width="9.140625" style="2"/>
    <col min="15617" max="15617" width="28.28515625" style="2" customWidth="1"/>
    <col min="15618" max="15618" width="61.85546875" style="2" customWidth="1"/>
    <col min="15619" max="15620" width="0" style="2" hidden="1" customWidth="1"/>
    <col min="15621" max="15621" width="13.42578125" style="2" customWidth="1"/>
    <col min="15622" max="15622" width="15.7109375" style="2" customWidth="1"/>
    <col min="15623" max="15623" width="15.140625" style="2" customWidth="1"/>
    <col min="15624" max="15626" width="0" style="2" hidden="1" customWidth="1"/>
    <col min="15627" max="15627" width="9.140625" style="2"/>
    <col min="15628" max="15628" width="12.5703125" style="2" customWidth="1"/>
    <col min="15629" max="15629" width="9.140625" style="2"/>
    <col min="15630" max="15630" width="11.42578125" style="2" customWidth="1"/>
    <col min="15631" max="15631" width="11.5703125" style="2" customWidth="1"/>
    <col min="15632" max="15872" width="9.140625" style="2"/>
    <col min="15873" max="15873" width="28.28515625" style="2" customWidth="1"/>
    <col min="15874" max="15874" width="61.85546875" style="2" customWidth="1"/>
    <col min="15875" max="15876" width="0" style="2" hidden="1" customWidth="1"/>
    <col min="15877" max="15877" width="13.42578125" style="2" customWidth="1"/>
    <col min="15878" max="15878" width="15.7109375" style="2" customWidth="1"/>
    <col min="15879" max="15879" width="15.140625" style="2" customWidth="1"/>
    <col min="15880" max="15882" width="0" style="2" hidden="1" customWidth="1"/>
    <col min="15883" max="15883" width="9.140625" style="2"/>
    <col min="15884" max="15884" width="12.5703125" style="2" customWidth="1"/>
    <col min="15885" max="15885" width="9.140625" style="2"/>
    <col min="15886" max="15886" width="11.42578125" style="2" customWidth="1"/>
    <col min="15887" max="15887" width="11.5703125" style="2" customWidth="1"/>
    <col min="15888" max="16128" width="9.140625" style="2"/>
    <col min="16129" max="16129" width="28.28515625" style="2" customWidth="1"/>
    <col min="16130" max="16130" width="61.85546875" style="2" customWidth="1"/>
    <col min="16131" max="16132" width="0" style="2" hidden="1" customWidth="1"/>
    <col min="16133" max="16133" width="13.42578125" style="2" customWidth="1"/>
    <col min="16134" max="16134" width="15.7109375" style="2" customWidth="1"/>
    <col min="16135" max="16135" width="15.140625" style="2" customWidth="1"/>
    <col min="16136" max="16138" width="0" style="2" hidden="1" customWidth="1"/>
    <col min="16139" max="16139" width="9.140625" style="2"/>
    <col min="16140" max="16140" width="12.5703125" style="2" customWidth="1"/>
    <col min="16141" max="16141" width="9.140625" style="2"/>
    <col min="16142" max="16142" width="11.42578125" style="2" customWidth="1"/>
    <col min="16143" max="16143" width="11.5703125" style="2" customWidth="1"/>
    <col min="16144" max="16384" width="9.140625" style="2"/>
  </cols>
  <sheetData>
    <row r="1" spans="1:10" x14ac:dyDescent="0.2">
      <c r="A1" s="1"/>
      <c r="B1" s="128" t="s">
        <v>0</v>
      </c>
      <c r="C1" s="128"/>
      <c r="D1" s="128"/>
      <c r="E1" s="128"/>
      <c r="F1" s="129"/>
      <c r="G1" s="129"/>
      <c r="H1" s="129"/>
      <c r="I1" s="129"/>
      <c r="J1" s="129"/>
    </row>
    <row r="2" spans="1:10" hidden="1" x14ac:dyDescent="0.2">
      <c r="A2" s="1"/>
      <c r="B2" s="130" t="s">
        <v>1</v>
      </c>
      <c r="C2" s="130"/>
      <c r="D2" s="130"/>
      <c r="E2" s="130"/>
      <c r="F2" s="129"/>
      <c r="G2" s="129"/>
      <c r="H2" s="129"/>
      <c r="I2" s="129"/>
      <c r="J2" s="129"/>
    </row>
    <row r="3" spans="1:10" hidden="1" x14ac:dyDescent="0.2">
      <c r="A3" s="1"/>
      <c r="B3" s="131" t="s">
        <v>2</v>
      </c>
      <c r="C3" s="131"/>
      <c r="D3" s="131"/>
      <c r="E3" s="131"/>
      <c r="F3" s="132"/>
      <c r="G3" s="132"/>
      <c r="H3" s="132"/>
      <c r="I3" s="132"/>
      <c r="J3" s="132"/>
    </row>
    <row r="4" spans="1:10" hidden="1" x14ac:dyDescent="0.2">
      <c r="A4" s="1"/>
      <c r="B4" s="131" t="s">
        <v>3</v>
      </c>
      <c r="C4" s="131"/>
      <c r="D4" s="131"/>
      <c r="E4" s="131"/>
      <c r="F4" s="132"/>
      <c r="G4" s="132"/>
      <c r="H4" s="132"/>
      <c r="I4" s="132"/>
      <c r="J4" s="132"/>
    </row>
    <row r="5" spans="1:10" hidden="1" x14ac:dyDescent="0.2">
      <c r="A5" s="1"/>
      <c r="B5" s="131" t="s">
        <v>4</v>
      </c>
      <c r="C5" s="131"/>
      <c r="D5" s="131"/>
      <c r="E5" s="131"/>
      <c r="F5" s="132"/>
      <c r="G5" s="132"/>
      <c r="H5" s="132"/>
      <c r="I5" s="132"/>
      <c r="J5" s="132"/>
    </row>
    <row r="6" spans="1:10" hidden="1" x14ac:dyDescent="0.2">
      <c r="A6" s="1"/>
      <c r="B6" s="131" t="s">
        <v>5</v>
      </c>
      <c r="C6" s="131"/>
      <c r="D6" s="131"/>
      <c r="E6" s="131"/>
      <c r="F6" s="132"/>
      <c r="G6" s="132"/>
      <c r="H6" s="132"/>
      <c r="I6" s="132"/>
      <c r="J6" s="132"/>
    </row>
    <row r="7" spans="1:10" ht="12.75" customHeight="1" x14ac:dyDescent="0.2">
      <c r="A7" s="125" t="s">
        <v>6</v>
      </c>
      <c r="B7" s="125"/>
      <c r="C7" s="125"/>
      <c r="D7" s="3"/>
      <c r="E7" s="4"/>
      <c r="F7" s="125"/>
      <c r="G7" s="125"/>
      <c r="H7" s="125"/>
      <c r="I7" s="3"/>
      <c r="J7" s="4"/>
    </row>
    <row r="8" spans="1:10" x14ac:dyDescent="0.2">
      <c r="A8" s="125" t="s">
        <v>7</v>
      </c>
      <c r="B8" s="125"/>
      <c r="C8" s="125"/>
      <c r="D8" s="3"/>
      <c r="E8" s="4"/>
      <c r="F8" s="125"/>
      <c r="G8" s="125"/>
      <c r="H8" s="125"/>
      <c r="I8" s="3"/>
      <c r="J8" s="4"/>
    </row>
    <row r="9" spans="1:10" x14ac:dyDescent="0.2">
      <c r="A9" s="1"/>
      <c r="B9" s="5"/>
      <c r="C9" s="126" t="s">
        <v>8</v>
      </c>
      <c r="D9" s="126"/>
      <c r="E9" s="126"/>
      <c r="F9" s="127"/>
      <c r="G9" s="127"/>
      <c r="H9" s="126" t="s">
        <v>8</v>
      </c>
      <c r="I9" s="126"/>
      <c r="J9" s="126"/>
    </row>
    <row r="10" spans="1:10" ht="56.25" customHeight="1" x14ac:dyDescent="0.2">
      <c r="A10" s="6" t="s">
        <v>9</v>
      </c>
      <c r="B10" s="7" t="s">
        <v>10</v>
      </c>
      <c r="C10" s="8" t="s">
        <v>11</v>
      </c>
      <c r="D10" s="9" t="s">
        <v>12</v>
      </c>
      <c r="E10" s="10" t="s">
        <v>13</v>
      </c>
      <c r="F10" s="11" t="s">
        <v>14</v>
      </c>
      <c r="G10" s="10" t="s">
        <v>15</v>
      </c>
      <c r="H10" s="10" t="s">
        <v>16</v>
      </c>
      <c r="I10" s="12" t="s">
        <v>17</v>
      </c>
      <c r="J10" s="12" t="s">
        <v>18</v>
      </c>
    </row>
    <row r="11" spans="1:10" x14ac:dyDescent="0.2">
      <c r="A11" s="13"/>
      <c r="B11" s="14" t="s">
        <v>19</v>
      </c>
      <c r="C11" s="15"/>
      <c r="D11" s="16"/>
      <c r="E11" s="17">
        <f>SUM(E12+E16+E21+E26+E15)</f>
        <v>51559</v>
      </c>
      <c r="F11" s="18">
        <f t="shared" ref="F11:F20" si="0">G11-E11</f>
        <v>4247</v>
      </c>
      <c r="G11" s="17">
        <f>SUM(G12+G16+G21+G26+G15)</f>
        <v>55806</v>
      </c>
      <c r="H11" s="19">
        <f>SUM(H12+H16+H21+H26+H15)</f>
        <v>23469.24813</v>
      </c>
      <c r="I11" s="20">
        <f t="shared" ref="I11:I17" si="1">SUM(H11/G11%)</f>
        <v>42.055062412643807</v>
      </c>
      <c r="J11" s="21">
        <f t="shared" ref="J11:J62" si="2">SUM(H11-G11)</f>
        <v>-32336.75187</v>
      </c>
    </row>
    <row r="12" spans="1:10" ht="48" hidden="1" customHeight="1" x14ac:dyDescent="0.2">
      <c r="A12" s="22" t="s">
        <v>20</v>
      </c>
      <c r="B12" s="23" t="s">
        <v>21</v>
      </c>
      <c r="C12" s="24"/>
      <c r="D12" s="25"/>
      <c r="E12" s="26">
        <f>+E13</f>
        <v>34874</v>
      </c>
      <c r="F12" s="27">
        <f t="shared" si="0"/>
        <v>0</v>
      </c>
      <c r="G12" s="26">
        <f>+G13</f>
        <v>34874</v>
      </c>
      <c r="H12" s="28">
        <f>+H13</f>
        <v>12101.81936</v>
      </c>
      <c r="I12" s="29">
        <f t="shared" si="1"/>
        <v>34.701552331249637</v>
      </c>
      <c r="J12" s="30">
        <f t="shared" si="2"/>
        <v>-22772.180639999999</v>
      </c>
    </row>
    <row r="13" spans="1:10" ht="17.25" customHeight="1" x14ac:dyDescent="0.2">
      <c r="A13" s="22" t="s">
        <v>22</v>
      </c>
      <c r="B13" s="23" t="s">
        <v>23</v>
      </c>
      <c r="C13" s="24"/>
      <c r="D13" s="25"/>
      <c r="E13" s="26">
        <f>E14</f>
        <v>34874</v>
      </c>
      <c r="F13" s="28">
        <f t="shared" si="0"/>
        <v>0</v>
      </c>
      <c r="G13" s="26">
        <f>G14</f>
        <v>34874</v>
      </c>
      <c r="H13" s="28">
        <f>H14</f>
        <v>12101.81936</v>
      </c>
      <c r="I13" s="29">
        <f t="shared" si="1"/>
        <v>34.701552331249637</v>
      </c>
      <c r="J13" s="30">
        <f t="shared" si="2"/>
        <v>-22772.180639999999</v>
      </c>
    </row>
    <row r="14" spans="1:10" x14ac:dyDescent="0.2">
      <c r="A14" s="31" t="s">
        <v>22</v>
      </c>
      <c r="B14" s="32" t="s">
        <v>24</v>
      </c>
      <c r="C14" s="24">
        <v>111</v>
      </c>
      <c r="D14" s="25" t="s">
        <v>25</v>
      </c>
      <c r="E14" s="33">
        <v>34874</v>
      </c>
      <c r="F14" s="27">
        <f t="shared" si="0"/>
        <v>0</v>
      </c>
      <c r="G14" s="33">
        <v>34874</v>
      </c>
      <c r="H14" s="27">
        <v>12101.81936</v>
      </c>
      <c r="I14" s="29">
        <f t="shared" si="1"/>
        <v>34.701552331249637</v>
      </c>
      <c r="J14" s="34">
        <f t="shared" si="2"/>
        <v>-22772.180639999999</v>
      </c>
    </row>
    <row r="15" spans="1:10" x14ac:dyDescent="0.2">
      <c r="A15" s="22" t="s">
        <v>26</v>
      </c>
      <c r="B15" s="23" t="s">
        <v>27</v>
      </c>
      <c r="C15" s="24">
        <v>111</v>
      </c>
      <c r="D15" s="25" t="s">
        <v>28</v>
      </c>
      <c r="E15" s="33">
        <v>2177</v>
      </c>
      <c r="F15" s="27">
        <f t="shared" si="0"/>
        <v>0</v>
      </c>
      <c r="G15" s="33">
        <v>2177</v>
      </c>
      <c r="H15" s="27">
        <v>882.97036000000003</v>
      </c>
      <c r="I15" s="29">
        <f t="shared" si="1"/>
        <v>40.559042719338542</v>
      </c>
      <c r="J15" s="30">
        <f t="shared" si="2"/>
        <v>-1294.02964</v>
      </c>
    </row>
    <row r="16" spans="1:10" x14ac:dyDescent="0.2">
      <c r="A16" s="22" t="s">
        <v>29</v>
      </c>
      <c r="B16" s="23" t="s">
        <v>30</v>
      </c>
      <c r="C16" s="24"/>
      <c r="D16" s="25"/>
      <c r="E16" s="26">
        <f>SUM(E17+E20+E19)</f>
        <v>7504</v>
      </c>
      <c r="F16" s="27">
        <f t="shared" si="0"/>
        <v>1359</v>
      </c>
      <c r="G16" s="26">
        <f>SUM(G17+G20+G19+G18)</f>
        <v>8863</v>
      </c>
      <c r="H16" s="28">
        <f>SUM(H17+H20+H19+H18)</f>
        <v>5330.2424099999998</v>
      </c>
      <c r="I16" s="29">
        <f t="shared" si="1"/>
        <v>60.140385986686226</v>
      </c>
      <c r="J16" s="30">
        <f t="shared" si="2"/>
        <v>-3532.7575900000002</v>
      </c>
    </row>
    <row r="17" spans="1:10" ht="15" customHeight="1" x14ac:dyDescent="0.2">
      <c r="A17" s="31" t="s">
        <v>31</v>
      </c>
      <c r="B17" s="32" t="s">
        <v>32</v>
      </c>
      <c r="C17" s="24">
        <v>111</v>
      </c>
      <c r="D17" s="25" t="s">
        <v>25</v>
      </c>
      <c r="E17" s="33">
        <v>6179</v>
      </c>
      <c r="F17" s="27">
        <f t="shared" si="0"/>
        <v>1000</v>
      </c>
      <c r="G17" s="33">
        <v>7179</v>
      </c>
      <c r="H17" s="27">
        <v>3985.4453100000001</v>
      </c>
      <c r="I17" s="29">
        <f t="shared" si="1"/>
        <v>55.515326786460506</v>
      </c>
      <c r="J17" s="34">
        <f t="shared" si="2"/>
        <v>-3193.5546899999999</v>
      </c>
    </row>
    <row r="18" spans="1:10" ht="26.25" customHeight="1" x14ac:dyDescent="0.2">
      <c r="A18" s="31" t="s">
        <v>33</v>
      </c>
      <c r="B18" s="32" t="s">
        <v>34</v>
      </c>
      <c r="C18" s="24"/>
      <c r="D18" s="25"/>
      <c r="E18" s="33">
        <v>0</v>
      </c>
      <c r="F18" s="27">
        <f t="shared" si="0"/>
        <v>9</v>
      </c>
      <c r="G18" s="33">
        <v>9</v>
      </c>
      <c r="H18" s="27">
        <v>9.6091800000000003</v>
      </c>
      <c r="I18" s="29">
        <v>0</v>
      </c>
      <c r="J18" s="34">
        <f t="shared" si="2"/>
        <v>0.60918000000000028</v>
      </c>
    </row>
    <row r="19" spans="1:10" ht="15" customHeight="1" x14ac:dyDescent="0.2">
      <c r="A19" s="31" t="s">
        <v>35</v>
      </c>
      <c r="B19" s="32" t="s">
        <v>36</v>
      </c>
      <c r="C19" s="24">
        <v>111</v>
      </c>
      <c r="D19" s="25" t="s">
        <v>25</v>
      </c>
      <c r="E19" s="33">
        <v>92</v>
      </c>
      <c r="F19" s="27">
        <f t="shared" si="0"/>
        <v>0</v>
      </c>
      <c r="G19" s="33">
        <v>92</v>
      </c>
      <c r="H19" s="27">
        <v>1.6459999999999999</v>
      </c>
      <c r="I19" s="29">
        <f t="shared" ref="I19:I33" si="3">SUM(H19/G19%)</f>
        <v>1.7891304347826085</v>
      </c>
      <c r="J19" s="34">
        <f t="shared" si="2"/>
        <v>-90.353999999999999</v>
      </c>
    </row>
    <row r="20" spans="1:10" x14ac:dyDescent="0.2">
      <c r="A20" s="35" t="s">
        <v>37</v>
      </c>
      <c r="B20" s="36" t="s">
        <v>38</v>
      </c>
      <c r="C20" s="24">
        <v>111</v>
      </c>
      <c r="D20" s="25" t="s">
        <v>25</v>
      </c>
      <c r="E20" s="37">
        <v>1233</v>
      </c>
      <c r="F20" s="27">
        <f t="shared" si="0"/>
        <v>350</v>
      </c>
      <c r="G20" s="33">
        <v>1583</v>
      </c>
      <c r="H20" s="38">
        <v>1333.5419199999999</v>
      </c>
      <c r="I20" s="29">
        <f t="shared" si="3"/>
        <v>84.241435249526205</v>
      </c>
      <c r="J20" s="34">
        <f t="shared" si="2"/>
        <v>-249.45808000000011</v>
      </c>
    </row>
    <row r="21" spans="1:10" x14ac:dyDescent="0.2">
      <c r="A21" s="22" t="s">
        <v>39</v>
      </c>
      <c r="B21" s="23" t="s">
        <v>40</v>
      </c>
      <c r="C21" s="24"/>
      <c r="D21" s="25"/>
      <c r="E21" s="26">
        <f>E22+E23</f>
        <v>3889</v>
      </c>
      <c r="F21" s="27">
        <f>F22+F23</f>
        <v>0</v>
      </c>
      <c r="G21" s="26">
        <f>G22+G23</f>
        <v>3889</v>
      </c>
      <c r="H21" s="28">
        <f>H22+H23</f>
        <v>1060.5784200000001</v>
      </c>
      <c r="I21" s="29">
        <f t="shared" si="3"/>
        <v>27.271237336076112</v>
      </c>
      <c r="J21" s="30">
        <f t="shared" si="2"/>
        <v>-2828.4215800000002</v>
      </c>
    </row>
    <row r="22" spans="1:10" x14ac:dyDescent="0.2">
      <c r="A22" s="31" t="s">
        <v>41</v>
      </c>
      <c r="B22" s="32" t="s">
        <v>42</v>
      </c>
      <c r="C22" s="24">
        <v>111</v>
      </c>
      <c r="D22" s="25" t="s">
        <v>25</v>
      </c>
      <c r="E22" s="33">
        <v>1888</v>
      </c>
      <c r="F22" s="27">
        <f>G22-E22</f>
        <v>0</v>
      </c>
      <c r="G22" s="33">
        <v>1888</v>
      </c>
      <c r="H22" s="27">
        <v>115.80726</v>
      </c>
      <c r="I22" s="29">
        <f t="shared" si="3"/>
        <v>6.1338591101694915</v>
      </c>
      <c r="J22" s="34">
        <f t="shared" si="2"/>
        <v>-1772.19274</v>
      </c>
    </row>
    <row r="23" spans="1:10" x14ac:dyDescent="0.2">
      <c r="A23" s="22" t="s">
        <v>43</v>
      </c>
      <c r="B23" s="23" t="s">
        <v>44</v>
      </c>
      <c r="C23" s="24"/>
      <c r="D23" s="25"/>
      <c r="E23" s="26">
        <f>E24+E25</f>
        <v>2001</v>
      </c>
      <c r="F23" s="27">
        <f>F24+F25</f>
        <v>0</v>
      </c>
      <c r="G23" s="26">
        <f>G24+G25</f>
        <v>2001</v>
      </c>
      <c r="H23" s="28">
        <f>H24+H25</f>
        <v>944.77116000000001</v>
      </c>
      <c r="I23" s="29">
        <f t="shared" si="3"/>
        <v>47.214950524737631</v>
      </c>
      <c r="J23" s="30">
        <f t="shared" si="2"/>
        <v>-1056.22884</v>
      </c>
    </row>
    <row r="24" spans="1:10" ht="20.25" customHeight="1" x14ac:dyDescent="0.2">
      <c r="A24" s="31" t="s">
        <v>45</v>
      </c>
      <c r="B24" s="32" t="s">
        <v>46</v>
      </c>
      <c r="C24" s="24">
        <v>111</v>
      </c>
      <c r="D24" s="25" t="s">
        <v>25</v>
      </c>
      <c r="E24" s="33">
        <v>1403</v>
      </c>
      <c r="F24" s="27">
        <f t="shared" ref="F24:F42" si="4">G24-E24</f>
        <v>0</v>
      </c>
      <c r="G24" s="33">
        <v>1403</v>
      </c>
      <c r="H24" s="27">
        <v>74.631010000000003</v>
      </c>
      <c r="I24" s="29">
        <f t="shared" si="3"/>
        <v>5.3193877405559524</v>
      </c>
      <c r="J24" s="34">
        <f t="shared" si="2"/>
        <v>-1328.3689899999999</v>
      </c>
    </row>
    <row r="25" spans="1:10" x14ac:dyDescent="0.2">
      <c r="A25" s="31" t="s">
        <v>47</v>
      </c>
      <c r="B25" s="32" t="s">
        <v>48</v>
      </c>
      <c r="C25" s="24">
        <v>111</v>
      </c>
      <c r="D25" s="25" t="s">
        <v>25</v>
      </c>
      <c r="E25" s="33">
        <v>598</v>
      </c>
      <c r="F25" s="27">
        <f t="shared" si="4"/>
        <v>0</v>
      </c>
      <c r="G25" s="33">
        <v>598</v>
      </c>
      <c r="H25" s="27">
        <v>870.14014999999995</v>
      </c>
      <c r="I25" s="29">
        <f t="shared" si="3"/>
        <v>145.5083862876254</v>
      </c>
      <c r="J25" s="34">
        <f t="shared" si="2"/>
        <v>272.14014999999995</v>
      </c>
    </row>
    <row r="26" spans="1:10" x14ac:dyDescent="0.2">
      <c r="A26" s="22" t="s">
        <v>49</v>
      </c>
      <c r="B26" s="23" t="s">
        <v>50</v>
      </c>
      <c r="C26" s="24"/>
      <c r="D26" s="25"/>
      <c r="E26" s="26">
        <f>E27</f>
        <v>3115</v>
      </c>
      <c r="F26" s="27">
        <f t="shared" si="4"/>
        <v>2888</v>
      </c>
      <c r="G26" s="26">
        <f>G27</f>
        <v>6003</v>
      </c>
      <c r="H26" s="28">
        <f>+H27</f>
        <v>4093.6375800000001</v>
      </c>
      <c r="I26" s="29">
        <f t="shared" si="3"/>
        <v>68.193196401799099</v>
      </c>
      <c r="J26" s="30">
        <f t="shared" si="2"/>
        <v>-1909.3624199999999</v>
      </c>
    </row>
    <row r="27" spans="1:10" ht="43.5" customHeight="1" x14ac:dyDescent="0.2">
      <c r="A27" s="31" t="s">
        <v>51</v>
      </c>
      <c r="B27" s="32" t="s">
        <v>52</v>
      </c>
      <c r="C27" s="24">
        <v>112</v>
      </c>
      <c r="D27" s="25" t="s">
        <v>25</v>
      </c>
      <c r="E27" s="33">
        <v>3115</v>
      </c>
      <c r="F27" s="27">
        <f t="shared" si="4"/>
        <v>2888</v>
      </c>
      <c r="G27" s="33">
        <v>6003</v>
      </c>
      <c r="H27" s="27">
        <v>4093.6375800000001</v>
      </c>
      <c r="I27" s="29">
        <f t="shared" si="3"/>
        <v>68.193196401799099</v>
      </c>
      <c r="J27" s="34">
        <f t="shared" si="2"/>
        <v>-1909.3624199999999</v>
      </c>
    </row>
    <row r="28" spans="1:10" x14ac:dyDescent="0.2">
      <c r="A28" s="13" t="s">
        <v>9</v>
      </c>
      <c r="B28" s="14" t="s">
        <v>53</v>
      </c>
      <c r="C28" s="15"/>
      <c r="D28" s="16"/>
      <c r="E28" s="17">
        <f>SUM(E29+E32+E39+E34+E36+E40)</f>
        <v>5280</v>
      </c>
      <c r="F28" s="18">
        <f t="shared" si="4"/>
        <v>17</v>
      </c>
      <c r="G28" s="17">
        <f>SUM(G29+G32+G39+G34+G36+G40)</f>
        <v>5297</v>
      </c>
      <c r="H28" s="19">
        <f>SUM(H29+H32+H39+H34+H36+H40+H41)</f>
        <v>1983.88237</v>
      </c>
      <c r="I28" s="20">
        <f t="shared" si="3"/>
        <v>37.452942609023978</v>
      </c>
      <c r="J28" s="21">
        <f t="shared" si="2"/>
        <v>-3313.1176299999997</v>
      </c>
    </row>
    <row r="29" spans="1:10" ht="25.5" x14ac:dyDescent="0.2">
      <c r="A29" s="22" t="s">
        <v>54</v>
      </c>
      <c r="B29" s="23" t="s">
        <v>55</v>
      </c>
      <c r="C29" s="24"/>
      <c r="D29" s="25"/>
      <c r="E29" s="26">
        <f>E30+E31</f>
        <v>3500</v>
      </c>
      <c r="F29" s="27">
        <f t="shared" si="4"/>
        <v>0</v>
      </c>
      <c r="G29" s="26">
        <f>G30+G31</f>
        <v>3500</v>
      </c>
      <c r="H29" s="28">
        <f>H30+H31</f>
        <v>1590.86887</v>
      </c>
      <c r="I29" s="29">
        <f t="shared" si="3"/>
        <v>45.453396285714284</v>
      </c>
      <c r="J29" s="30">
        <f t="shared" si="2"/>
        <v>-1909.13113</v>
      </c>
    </row>
    <row r="30" spans="1:10" ht="51.75" customHeight="1" x14ac:dyDescent="0.2">
      <c r="A30" s="31" t="s">
        <v>56</v>
      </c>
      <c r="B30" s="32" t="s">
        <v>57</v>
      </c>
      <c r="C30" s="24">
        <v>123</v>
      </c>
      <c r="D30" s="25" t="s">
        <v>25</v>
      </c>
      <c r="E30" s="33">
        <v>1100</v>
      </c>
      <c r="F30" s="27">
        <f t="shared" si="4"/>
        <v>0</v>
      </c>
      <c r="G30" s="33">
        <v>1100</v>
      </c>
      <c r="H30" s="27">
        <v>514.14003000000002</v>
      </c>
      <c r="I30" s="29">
        <f t="shared" si="3"/>
        <v>46.740002727272731</v>
      </c>
      <c r="J30" s="30">
        <f t="shared" si="2"/>
        <v>-585.85996999999998</v>
      </c>
    </row>
    <row r="31" spans="1:10" ht="25.5" x14ac:dyDescent="0.2">
      <c r="A31" s="31" t="s">
        <v>58</v>
      </c>
      <c r="B31" s="32" t="s">
        <v>59</v>
      </c>
      <c r="C31" s="24">
        <v>121</v>
      </c>
      <c r="D31" s="25" t="s">
        <v>25</v>
      </c>
      <c r="E31" s="33">
        <v>2400</v>
      </c>
      <c r="F31" s="27">
        <f t="shared" si="4"/>
        <v>0</v>
      </c>
      <c r="G31" s="33">
        <v>2400</v>
      </c>
      <c r="H31" s="27">
        <v>1076.72884</v>
      </c>
      <c r="I31" s="29">
        <f t="shared" si="3"/>
        <v>44.863701666666664</v>
      </c>
      <c r="J31" s="30">
        <f t="shared" si="2"/>
        <v>-1323.27116</v>
      </c>
    </row>
    <row r="32" spans="1:10" x14ac:dyDescent="0.2">
      <c r="A32" s="22" t="s">
        <v>60</v>
      </c>
      <c r="B32" s="23" t="s">
        <v>61</v>
      </c>
      <c r="C32" s="24"/>
      <c r="D32" s="25"/>
      <c r="E32" s="26">
        <f>E33</f>
        <v>150</v>
      </c>
      <c r="F32" s="27">
        <f t="shared" si="4"/>
        <v>0</v>
      </c>
      <c r="G32" s="26">
        <f>G33</f>
        <v>150</v>
      </c>
      <c r="H32" s="28">
        <f>H33</f>
        <v>34.279400000000003</v>
      </c>
      <c r="I32" s="29">
        <f t="shared" si="3"/>
        <v>22.852933333333336</v>
      </c>
      <c r="J32" s="30">
        <f t="shared" si="2"/>
        <v>-115.72059999999999</v>
      </c>
    </row>
    <row r="33" spans="1:11" ht="21.75" customHeight="1" x14ac:dyDescent="0.2">
      <c r="A33" s="31" t="s">
        <v>62</v>
      </c>
      <c r="B33" s="32" t="s">
        <v>63</v>
      </c>
      <c r="C33" s="24">
        <v>123</v>
      </c>
      <c r="D33" s="25">
        <v>101014</v>
      </c>
      <c r="E33" s="33">
        <v>150</v>
      </c>
      <c r="F33" s="27">
        <f t="shared" si="4"/>
        <v>0</v>
      </c>
      <c r="G33" s="33">
        <v>150</v>
      </c>
      <c r="H33" s="27">
        <v>34.279400000000003</v>
      </c>
      <c r="I33" s="29">
        <f t="shared" si="3"/>
        <v>22.852933333333336</v>
      </c>
      <c r="J33" s="30">
        <f t="shared" si="2"/>
        <v>-115.72059999999999</v>
      </c>
    </row>
    <row r="34" spans="1:11" s="39" customFormat="1" x14ac:dyDescent="0.2">
      <c r="A34" s="22" t="s">
        <v>64</v>
      </c>
      <c r="B34" s="23" t="s">
        <v>65</v>
      </c>
      <c r="C34" s="24"/>
      <c r="D34" s="25"/>
      <c r="E34" s="26">
        <f>E35</f>
        <v>0</v>
      </c>
      <c r="F34" s="27">
        <f t="shared" si="4"/>
        <v>17</v>
      </c>
      <c r="G34" s="26">
        <f>G35</f>
        <v>17</v>
      </c>
      <c r="H34" s="28">
        <f>H35</f>
        <v>17.334119999999999</v>
      </c>
      <c r="I34" s="29">
        <v>0</v>
      </c>
      <c r="J34" s="30">
        <f t="shared" si="2"/>
        <v>0.33411999999999864</v>
      </c>
    </row>
    <row r="35" spans="1:11" ht="38.25" x14ac:dyDescent="0.2">
      <c r="A35" s="31" t="s">
        <v>66</v>
      </c>
      <c r="B35" s="32" t="s">
        <v>67</v>
      </c>
      <c r="C35" s="40" t="s">
        <v>68</v>
      </c>
      <c r="D35" s="25" t="s">
        <v>25</v>
      </c>
      <c r="E35" s="33">
        <v>0</v>
      </c>
      <c r="F35" s="27">
        <f t="shared" si="4"/>
        <v>17</v>
      </c>
      <c r="G35" s="33">
        <v>17</v>
      </c>
      <c r="H35" s="27">
        <v>17.334119999999999</v>
      </c>
      <c r="I35" s="29">
        <v>0</v>
      </c>
      <c r="J35" s="30">
        <f t="shared" si="2"/>
        <v>0.33411999999999864</v>
      </c>
    </row>
    <row r="36" spans="1:11" s="39" customFormat="1" ht="25.5" x14ac:dyDescent="0.2">
      <c r="A36" s="22" t="s">
        <v>69</v>
      </c>
      <c r="B36" s="23" t="s">
        <v>70</v>
      </c>
      <c r="C36" s="24"/>
      <c r="D36" s="25"/>
      <c r="E36" s="26">
        <f>E38</f>
        <v>830</v>
      </c>
      <c r="F36" s="27">
        <f t="shared" si="4"/>
        <v>0</v>
      </c>
      <c r="G36" s="26">
        <f>G37+G38</f>
        <v>830</v>
      </c>
      <c r="H36" s="28">
        <f>H37+H38</f>
        <v>84.610749999999996</v>
      </c>
      <c r="I36" s="29">
        <f>SUM(H36/G36%)</f>
        <v>10.19406626506024</v>
      </c>
      <c r="J36" s="30">
        <f t="shared" si="2"/>
        <v>-745.38924999999995</v>
      </c>
    </row>
    <row r="37" spans="1:11" s="39" customFormat="1" ht="19.5" customHeight="1" x14ac:dyDescent="0.2">
      <c r="A37" s="31" t="s">
        <v>71</v>
      </c>
      <c r="B37" s="32" t="s">
        <v>72</v>
      </c>
      <c r="C37" s="24"/>
      <c r="D37" s="25"/>
      <c r="E37" s="26">
        <v>0</v>
      </c>
      <c r="F37" s="27">
        <f t="shared" si="4"/>
        <v>0</v>
      </c>
      <c r="G37" s="33">
        <v>0</v>
      </c>
      <c r="H37" s="27">
        <v>0</v>
      </c>
      <c r="I37" s="30" t="e">
        <f>SUM(H37/G37%)</f>
        <v>#DIV/0!</v>
      </c>
      <c r="J37" s="30">
        <f t="shared" si="2"/>
        <v>0</v>
      </c>
    </row>
    <row r="38" spans="1:11" ht="24.75" customHeight="1" x14ac:dyDescent="0.2">
      <c r="A38" s="31" t="s">
        <v>73</v>
      </c>
      <c r="B38" s="32" t="s">
        <v>74</v>
      </c>
      <c r="C38" s="24" t="s">
        <v>75</v>
      </c>
      <c r="D38" s="25" t="s">
        <v>25</v>
      </c>
      <c r="E38" s="33">
        <v>830</v>
      </c>
      <c r="F38" s="27">
        <f t="shared" si="4"/>
        <v>0</v>
      </c>
      <c r="G38" s="33">
        <v>830</v>
      </c>
      <c r="H38" s="27">
        <v>84.610749999999996</v>
      </c>
      <c r="I38" s="29">
        <f>SUM(H38/G38%)</f>
        <v>10.19406626506024</v>
      </c>
      <c r="J38" s="30">
        <f t="shared" si="2"/>
        <v>-745.38924999999995</v>
      </c>
    </row>
    <row r="39" spans="1:11" ht="23.25" customHeight="1" x14ac:dyDescent="0.2">
      <c r="A39" s="22" t="s">
        <v>76</v>
      </c>
      <c r="B39" s="23" t="s">
        <v>77</v>
      </c>
      <c r="C39" s="24" t="s">
        <v>78</v>
      </c>
      <c r="D39" s="25" t="s">
        <v>25</v>
      </c>
      <c r="E39" s="26">
        <v>700</v>
      </c>
      <c r="F39" s="27">
        <f t="shared" si="4"/>
        <v>0</v>
      </c>
      <c r="G39" s="26">
        <v>700</v>
      </c>
      <c r="H39" s="28">
        <v>219.78923</v>
      </c>
      <c r="I39" s="29">
        <f>SUM(H39/G39%)</f>
        <v>31.39846142857143</v>
      </c>
      <c r="J39" s="30">
        <f t="shared" si="2"/>
        <v>-480.21077000000002</v>
      </c>
    </row>
    <row r="40" spans="1:11" x14ac:dyDescent="0.2">
      <c r="A40" s="22" t="s">
        <v>79</v>
      </c>
      <c r="B40" s="32" t="s">
        <v>80</v>
      </c>
      <c r="C40" s="24">
        <v>189</v>
      </c>
      <c r="D40" s="25" t="s">
        <v>25</v>
      </c>
      <c r="E40" s="33">
        <v>100</v>
      </c>
      <c r="F40" s="27">
        <f t="shared" si="4"/>
        <v>0</v>
      </c>
      <c r="G40" s="33">
        <v>100</v>
      </c>
      <c r="H40" s="27">
        <v>37</v>
      </c>
      <c r="I40" s="41">
        <f>SUM(H40/G40%)</f>
        <v>37</v>
      </c>
      <c r="J40" s="30">
        <f t="shared" si="2"/>
        <v>-63</v>
      </c>
    </row>
    <row r="41" spans="1:11" x14ac:dyDescent="0.2">
      <c r="A41" s="22" t="s">
        <v>81</v>
      </c>
      <c r="B41" s="23" t="s">
        <v>82</v>
      </c>
      <c r="C41" s="24">
        <v>181</v>
      </c>
      <c r="D41" s="25" t="s">
        <v>25</v>
      </c>
      <c r="E41" s="26">
        <v>0</v>
      </c>
      <c r="F41" s="27">
        <f t="shared" si="4"/>
        <v>0</v>
      </c>
      <c r="G41" s="33">
        <v>0</v>
      </c>
      <c r="H41" s="28">
        <v>0</v>
      </c>
      <c r="I41" s="41">
        <v>0</v>
      </c>
      <c r="J41" s="30">
        <f t="shared" si="2"/>
        <v>0</v>
      </c>
    </row>
    <row r="42" spans="1:11" x14ac:dyDescent="0.2">
      <c r="A42" s="13" t="s">
        <v>83</v>
      </c>
      <c r="B42" s="14" t="s">
        <v>84</v>
      </c>
      <c r="C42" s="15"/>
      <c r="D42" s="16"/>
      <c r="E42" s="17">
        <f>E11+E28</f>
        <v>56839</v>
      </c>
      <c r="F42" s="18">
        <f t="shared" si="4"/>
        <v>4264</v>
      </c>
      <c r="G42" s="17">
        <f>G11+G28</f>
        <v>61103</v>
      </c>
      <c r="H42" s="42">
        <f>H11+H28</f>
        <v>25453.130499999999</v>
      </c>
      <c r="I42" s="43">
        <f t="shared" ref="I42:I62" si="5">SUM(H42/G42%)</f>
        <v>41.656106083171039</v>
      </c>
      <c r="J42" s="43">
        <f t="shared" si="2"/>
        <v>-35649.869500000001</v>
      </c>
      <c r="K42" s="44"/>
    </row>
    <row r="43" spans="1:11" s="39" customFormat="1" ht="25.5" x14ac:dyDescent="0.2">
      <c r="A43" s="45" t="s">
        <v>85</v>
      </c>
      <c r="B43" s="46" t="s">
        <v>86</v>
      </c>
      <c r="C43" s="47"/>
      <c r="D43" s="48"/>
      <c r="E43" s="49">
        <f>E44+E45</f>
        <v>203364</v>
      </c>
      <c r="F43" s="50">
        <f>F44+F45</f>
        <v>0</v>
      </c>
      <c r="G43" s="49">
        <f>G44+G45+G46</f>
        <v>203364</v>
      </c>
      <c r="H43" s="51">
        <f>H44+H45+H46</f>
        <v>116728.573</v>
      </c>
      <c r="I43" s="52">
        <f t="shared" si="5"/>
        <v>57.39883804409827</v>
      </c>
      <c r="J43" s="53">
        <f t="shared" si="2"/>
        <v>-86635.426999999996</v>
      </c>
    </row>
    <row r="44" spans="1:11" ht="25.5" x14ac:dyDescent="0.2">
      <c r="A44" s="31" t="s">
        <v>87</v>
      </c>
      <c r="B44" s="32" t="s">
        <v>88</v>
      </c>
      <c r="C44" s="24">
        <v>151</v>
      </c>
      <c r="D44" s="25" t="s">
        <v>89</v>
      </c>
      <c r="E44" s="54">
        <v>195838</v>
      </c>
      <c r="F44" s="27">
        <f>G44-E44</f>
        <v>0</v>
      </c>
      <c r="G44" s="54">
        <v>195838</v>
      </c>
      <c r="H44" s="27">
        <v>112427.573</v>
      </c>
      <c r="I44" s="41">
        <f t="shared" si="5"/>
        <v>57.408456479334959</v>
      </c>
      <c r="J44" s="30">
        <f t="shared" si="2"/>
        <v>-83410.426999999996</v>
      </c>
    </row>
    <row r="45" spans="1:11" ht="25.5" x14ac:dyDescent="0.2">
      <c r="A45" s="35" t="s">
        <v>90</v>
      </c>
      <c r="B45" s="32" t="s">
        <v>91</v>
      </c>
      <c r="C45" s="24">
        <v>151</v>
      </c>
      <c r="D45" s="25" t="s">
        <v>92</v>
      </c>
      <c r="E45" s="54">
        <v>7526</v>
      </c>
      <c r="F45" s="27">
        <f>G45-E45</f>
        <v>0</v>
      </c>
      <c r="G45" s="54">
        <v>7526</v>
      </c>
      <c r="H45" s="55">
        <v>4301</v>
      </c>
      <c r="I45" s="41">
        <f t="shared" si="5"/>
        <v>57.148551687483391</v>
      </c>
      <c r="J45" s="30">
        <f t="shared" si="2"/>
        <v>-3225</v>
      </c>
    </row>
    <row r="46" spans="1:11" ht="25.5" hidden="1" x14ac:dyDescent="0.2">
      <c r="A46" s="35" t="s">
        <v>90</v>
      </c>
      <c r="B46" s="32" t="s">
        <v>91</v>
      </c>
      <c r="C46" s="56"/>
      <c r="D46" s="57"/>
      <c r="E46" s="58">
        <v>0</v>
      </c>
      <c r="F46" s="27">
        <f>G46-E46</f>
        <v>0</v>
      </c>
      <c r="G46" s="58">
        <v>0</v>
      </c>
      <c r="H46" s="59">
        <v>0</v>
      </c>
      <c r="I46" s="41" t="e">
        <f t="shared" si="5"/>
        <v>#DIV/0!</v>
      </c>
      <c r="J46" s="30">
        <f t="shared" si="2"/>
        <v>0</v>
      </c>
    </row>
    <row r="47" spans="1:11" ht="25.5" x14ac:dyDescent="0.2">
      <c r="A47" s="45" t="s">
        <v>93</v>
      </c>
      <c r="B47" s="46" t="s">
        <v>94</v>
      </c>
      <c r="C47" s="60"/>
      <c r="D47" s="61"/>
      <c r="E47" s="62">
        <f>SUM(E48:E58)</f>
        <v>77376.540999999997</v>
      </c>
      <c r="F47" s="63">
        <f>SUM(F48:F58)</f>
        <v>6180.4470000000001</v>
      </c>
      <c r="G47" s="62">
        <f>SUM(G48:G58)</f>
        <v>83556.987999999998</v>
      </c>
      <c r="H47" s="64">
        <f>SUM(H48:H58)</f>
        <v>52139.582520000011</v>
      </c>
      <c r="I47" s="65">
        <f t="shared" si="5"/>
        <v>62.400026338910173</v>
      </c>
      <c r="J47" s="53">
        <f t="shared" si="2"/>
        <v>-31417.405479999987</v>
      </c>
    </row>
    <row r="48" spans="1:11" ht="31.5" hidden="1" customHeight="1" x14ac:dyDescent="0.2">
      <c r="A48" s="35" t="s">
        <v>95</v>
      </c>
      <c r="B48" s="66" t="s">
        <v>96</v>
      </c>
      <c r="C48" s="67">
        <v>161</v>
      </c>
      <c r="D48" s="25">
        <v>301008</v>
      </c>
      <c r="E48" s="33">
        <v>0</v>
      </c>
      <c r="F48" s="27">
        <f t="shared" ref="F48:F58" si="6">G48-E48</f>
        <v>0</v>
      </c>
      <c r="G48" s="68">
        <v>0</v>
      </c>
      <c r="H48" s="69"/>
      <c r="I48" s="29" t="e">
        <f t="shared" si="5"/>
        <v>#DIV/0!</v>
      </c>
      <c r="J48" s="30">
        <f t="shared" si="2"/>
        <v>0</v>
      </c>
      <c r="K48" s="70"/>
    </row>
    <row r="49" spans="1:15" ht="38.25" hidden="1" customHeight="1" x14ac:dyDescent="0.2">
      <c r="A49" s="35" t="s">
        <v>97</v>
      </c>
      <c r="B49" s="66" t="s">
        <v>98</v>
      </c>
      <c r="C49" s="67">
        <v>161</v>
      </c>
      <c r="D49" s="25">
        <v>301027</v>
      </c>
      <c r="E49" s="71">
        <v>0</v>
      </c>
      <c r="F49" s="27">
        <f t="shared" si="6"/>
        <v>0</v>
      </c>
      <c r="G49" s="71">
        <v>0</v>
      </c>
      <c r="H49" s="72"/>
      <c r="I49" s="41" t="e">
        <f t="shared" si="5"/>
        <v>#DIV/0!</v>
      </c>
      <c r="J49" s="30">
        <f t="shared" si="2"/>
        <v>0</v>
      </c>
      <c r="K49" s="70"/>
    </row>
    <row r="50" spans="1:15" ht="17.25" customHeight="1" x14ac:dyDescent="0.2">
      <c r="A50" s="73" t="s">
        <v>99</v>
      </c>
      <c r="B50" s="74" t="s">
        <v>100</v>
      </c>
      <c r="C50" s="67"/>
      <c r="D50" s="25">
        <v>201129</v>
      </c>
      <c r="E50" s="71">
        <v>1254.8009999999999</v>
      </c>
      <c r="F50" s="27">
        <f t="shared" si="6"/>
        <v>0</v>
      </c>
      <c r="G50" s="71">
        <v>1254.8009999999999</v>
      </c>
      <c r="H50" s="75">
        <v>826.33127000000002</v>
      </c>
      <c r="I50" s="41">
        <f t="shared" si="5"/>
        <v>65.853571203720747</v>
      </c>
      <c r="J50" s="30">
        <f t="shared" si="2"/>
        <v>-428.46972999999991</v>
      </c>
      <c r="K50" s="70"/>
      <c r="L50" s="76"/>
    </row>
    <row r="51" spans="1:15" ht="21.75" customHeight="1" x14ac:dyDescent="0.2">
      <c r="A51" s="73" t="s">
        <v>101</v>
      </c>
      <c r="B51" s="77" t="s">
        <v>102</v>
      </c>
      <c r="C51" s="78">
        <v>151</v>
      </c>
      <c r="D51" s="25">
        <v>201001</v>
      </c>
      <c r="E51" s="71">
        <v>18007.439999999999</v>
      </c>
      <c r="F51" s="27">
        <f t="shared" si="6"/>
        <v>0</v>
      </c>
      <c r="G51" s="71">
        <v>18007.439999999999</v>
      </c>
      <c r="H51" s="79">
        <v>8750.36</v>
      </c>
      <c r="I51" s="41">
        <f t="shared" si="5"/>
        <v>48.593025993700387</v>
      </c>
      <c r="J51" s="30">
        <f t="shared" si="2"/>
        <v>-9257.0799999999981</v>
      </c>
      <c r="K51" s="70"/>
      <c r="L51" s="76"/>
    </row>
    <row r="52" spans="1:15" ht="21.75" customHeight="1" x14ac:dyDescent="0.2">
      <c r="A52" s="73" t="s">
        <v>103</v>
      </c>
      <c r="B52" s="77" t="s">
        <v>104</v>
      </c>
      <c r="C52" s="78"/>
      <c r="D52" s="25">
        <v>201554</v>
      </c>
      <c r="E52" s="71">
        <v>8000</v>
      </c>
      <c r="F52" s="27">
        <f t="shared" si="6"/>
        <v>0</v>
      </c>
      <c r="G52" s="71">
        <v>8000</v>
      </c>
      <c r="H52" s="79">
        <v>8000</v>
      </c>
      <c r="I52" s="41">
        <f t="shared" si="5"/>
        <v>100</v>
      </c>
      <c r="J52" s="30">
        <f t="shared" si="2"/>
        <v>0</v>
      </c>
      <c r="K52" s="70"/>
    </row>
    <row r="53" spans="1:15" s="84" customFormat="1" ht="22.5" customHeight="1" x14ac:dyDescent="0.2">
      <c r="A53" s="73" t="s">
        <v>105</v>
      </c>
      <c r="B53" s="77" t="s">
        <v>106</v>
      </c>
      <c r="C53" s="78">
        <v>161</v>
      </c>
      <c r="D53" s="25">
        <v>201045</v>
      </c>
      <c r="E53" s="80">
        <v>5020.3</v>
      </c>
      <c r="F53" s="27">
        <f t="shared" si="6"/>
        <v>0.44499999999970896</v>
      </c>
      <c r="G53" s="80">
        <v>5020.7449999999999</v>
      </c>
      <c r="H53" s="81">
        <v>5020.7849999999999</v>
      </c>
      <c r="I53" s="41">
        <f t="shared" si="5"/>
        <v>100.00079669451445</v>
      </c>
      <c r="J53" s="30">
        <f t="shared" si="2"/>
        <v>3.999999999996362E-2</v>
      </c>
      <c r="K53" s="82"/>
      <c r="L53" s="83"/>
      <c r="N53" s="83"/>
      <c r="O53" s="83"/>
    </row>
    <row r="54" spans="1:15" s="84" customFormat="1" ht="19.5" customHeight="1" x14ac:dyDescent="0.2">
      <c r="A54" s="73" t="s">
        <v>107</v>
      </c>
      <c r="B54" s="77" t="s">
        <v>108</v>
      </c>
      <c r="C54" s="78"/>
      <c r="D54" s="25">
        <v>201219</v>
      </c>
      <c r="E54" s="80">
        <v>2021</v>
      </c>
      <c r="F54" s="27">
        <f t="shared" si="6"/>
        <v>-0.79800000000000182</v>
      </c>
      <c r="G54" s="80">
        <v>2020.202</v>
      </c>
      <c r="H54" s="81">
        <v>1980.00008</v>
      </c>
      <c r="I54" s="41">
        <f t="shared" si="5"/>
        <v>98.010004940100046</v>
      </c>
      <c r="J54" s="30">
        <f t="shared" si="2"/>
        <v>-40.201919999999973</v>
      </c>
      <c r="K54" s="82"/>
      <c r="L54" s="83"/>
      <c r="N54" s="83"/>
      <c r="O54" s="83"/>
    </row>
    <row r="55" spans="1:15" ht="38.25" customHeight="1" x14ac:dyDescent="0.2">
      <c r="A55" s="35" t="s">
        <v>109</v>
      </c>
      <c r="B55" s="66" t="s">
        <v>110</v>
      </c>
      <c r="C55" s="67">
        <v>151</v>
      </c>
      <c r="D55" s="25">
        <v>301004</v>
      </c>
      <c r="E55" s="71">
        <v>41667</v>
      </c>
      <c r="F55" s="27">
        <f t="shared" si="6"/>
        <v>0</v>
      </c>
      <c r="G55" s="71">
        <v>41667</v>
      </c>
      <c r="H55" s="79">
        <v>21381.30617</v>
      </c>
      <c r="I55" s="41">
        <f t="shared" si="5"/>
        <v>51.314724290205675</v>
      </c>
      <c r="J55" s="30">
        <f t="shared" si="2"/>
        <v>-20285.69383</v>
      </c>
      <c r="K55" s="70"/>
    </row>
    <row r="56" spans="1:15" ht="26.25" customHeight="1" x14ac:dyDescent="0.2">
      <c r="A56" s="35" t="s">
        <v>109</v>
      </c>
      <c r="B56" s="66" t="s">
        <v>111</v>
      </c>
      <c r="C56" s="67"/>
      <c r="D56" s="25">
        <v>301002</v>
      </c>
      <c r="E56" s="71">
        <v>0</v>
      </c>
      <c r="F56" s="27">
        <f t="shared" si="6"/>
        <v>6180.8</v>
      </c>
      <c r="G56" s="71">
        <v>6180.8</v>
      </c>
      <c r="H56" s="72">
        <v>6180.8</v>
      </c>
      <c r="I56" s="41">
        <f t="shared" si="5"/>
        <v>100</v>
      </c>
      <c r="J56" s="30">
        <f t="shared" si="2"/>
        <v>0</v>
      </c>
      <c r="K56" s="70"/>
    </row>
    <row r="57" spans="1:15" ht="29.25" customHeight="1" x14ac:dyDescent="0.2">
      <c r="A57" s="35" t="s">
        <v>109</v>
      </c>
      <c r="B57" s="66" t="s">
        <v>112</v>
      </c>
      <c r="C57" s="67"/>
      <c r="D57" s="25">
        <v>301039</v>
      </c>
      <c r="E57" s="71">
        <v>1256</v>
      </c>
      <c r="F57" s="27">
        <f t="shared" si="6"/>
        <v>0</v>
      </c>
      <c r="G57" s="71">
        <v>1256</v>
      </c>
      <c r="H57" s="72"/>
      <c r="I57" s="41">
        <f t="shared" si="5"/>
        <v>0</v>
      </c>
      <c r="J57" s="30">
        <f t="shared" si="2"/>
        <v>-1256</v>
      </c>
      <c r="K57" s="70"/>
    </row>
    <row r="58" spans="1:15" ht="28.5" customHeight="1" x14ac:dyDescent="0.2">
      <c r="A58" s="35" t="s">
        <v>109</v>
      </c>
      <c r="B58" s="66" t="s">
        <v>113</v>
      </c>
      <c r="C58" s="67">
        <v>151</v>
      </c>
      <c r="D58" s="25">
        <v>301038</v>
      </c>
      <c r="E58" s="71">
        <v>150</v>
      </c>
      <c r="F58" s="27">
        <f t="shared" si="6"/>
        <v>0</v>
      </c>
      <c r="G58" s="71">
        <v>150</v>
      </c>
      <c r="H58" s="72"/>
      <c r="I58" s="41">
        <f t="shared" si="5"/>
        <v>0</v>
      </c>
      <c r="J58" s="30">
        <f t="shared" si="2"/>
        <v>-150</v>
      </c>
      <c r="K58" s="70"/>
    </row>
    <row r="59" spans="1:15" ht="27.75" customHeight="1" x14ac:dyDescent="0.2">
      <c r="A59" s="45" t="s">
        <v>114</v>
      </c>
      <c r="B59" s="46" t="s">
        <v>115</v>
      </c>
      <c r="C59" s="47"/>
      <c r="D59" s="48"/>
      <c r="E59" s="85">
        <f>SUM(E60:E84)</f>
        <v>567717.53333000001</v>
      </c>
      <c r="F59" s="86">
        <f>SUM(F60:F84)</f>
        <v>63.799999999999272</v>
      </c>
      <c r="G59" s="85">
        <f>SUM(G60:G84)</f>
        <v>567781.33333000005</v>
      </c>
      <c r="H59" s="87">
        <f>SUM(H60:H84)</f>
        <v>334748.15665999998</v>
      </c>
      <c r="I59" s="65">
        <f t="shared" si="5"/>
        <v>58.957231773845777</v>
      </c>
      <c r="J59" s="53">
        <f t="shared" si="2"/>
        <v>-233033.17667000007</v>
      </c>
    </row>
    <row r="60" spans="1:15" ht="54" hidden="1" customHeight="1" x14ac:dyDescent="0.2">
      <c r="A60" s="35" t="s">
        <v>116</v>
      </c>
      <c r="B60" s="66" t="s">
        <v>117</v>
      </c>
      <c r="C60" s="88">
        <v>151</v>
      </c>
      <c r="D60" s="89">
        <v>302004</v>
      </c>
      <c r="E60" s="54"/>
      <c r="F60" s="90">
        <f t="shared" ref="F60:F70" si="7">G60-E60</f>
        <v>0</v>
      </c>
      <c r="G60" s="54"/>
      <c r="H60" s="27"/>
      <c r="I60" s="79" t="e">
        <f t="shared" si="5"/>
        <v>#DIV/0!</v>
      </c>
      <c r="J60" s="34">
        <f t="shared" si="2"/>
        <v>0</v>
      </c>
    </row>
    <row r="61" spans="1:15" ht="27.75" customHeight="1" x14ac:dyDescent="0.2">
      <c r="A61" s="35" t="s">
        <v>118</v>
      </c>
      <c r="B61" s="66" t="s">
        <v>119</v>
      </c>
      <c r="C61" s="91">
        <v>151</v>
      </c>
      <c r="D61" s="92">
        <v>302006</v>
      </c>
      <c r="E61" s="54">
        <v>17549</v>
      </c>
      <c r="F61" s="90">
        <f t="shared" si="7"/>
        <v>0</v>
      </c>
      <c r="G61" s="54">
        <v>17549</v>
      </c>
      <c r="H61" s="55">
        <v>13201.43907</v>
      </c>
      <c r="I61" s="79">
        <f t="shared" si="5"/>
        <v>75.226161433699929</v>
      </c>
      <c r="J61" s="34">
        <f t="shared" si="2"/>
        <v>-4347.5609299999996</v>
      </c>
    </row>
    <row r="62" spans="1:15" s="39" customFormat="1" ht="51.75" customHeight="1" x14ac:dyDescent="0.2">
      <c r="A62" s="35" t="s">
        <v>120</v>
      </c>
      <c r="B62" s="66" t="s">
        <v>121</v>
      </c>
      <c r="C62" s="88">
        <v>151</v>
      </c>
      <c r="D62" s="89">
        <v>302002</v>
      </c>
      <c r="E62" s="54">
        <v>261166</v>
      </c>
      <c r="F62" s="90">
        <f t="shared" si="7"/>
        <v>0</v>
      </c>
      <c r="G62" s="54">
        <v>261166</v>
      </c>
      <c r="H62" s="93">
        <v>157119.32936</v>
      </c>
      <c r="I62" s="72">
        <f t="shared" si="5"/>
        <v>60.160713630411315</v>
      </c>
      <c r="J62" s="34">
        <f t="shared" si="2"/>
        <v>-104046.67064</v>
      </c>
      <c r="L62" s="94"/>
    </row>
    <row r="63" spans="1:15" s="39" customFormat="1" ht="63.75" customHeight="1" x14ac:dyDescent="0.2">
      <c r="A63" s="35" t="s">
        <v>120</v>
      </c>
      <c r="B63" s="66" t="s">
        <v>122</v>
      </c>
      <c r="C63" s="88">
        <v>151</v>
      </c>
      <c r="D63" s="89">
        <v>302001</v>
      </c>
      <c r="E63" s="54">
        <v>219103</v>
      </c>
      <c r="F63" s="90">
        <f t="shared" si="7"/>
        <v>0</v>
      </c>
      <c r="G63" s="54">
        <v>219103</v>
      </c>
      <c r="H63" s="93">
        <v>136469.53682000001</v>
      </c>
      <c r="I63" s="72">
        <f t="shared" ref="I63:I77" si="8">SUM(H63/G63%)</f>
        <v>62.285562872256428</v>
      </c>
      <c r="J63" s="34">
        <f t="shared" ref="J63:J77" si="9">SUM(H63-G63)</f>
        <v>-82633.463179999992</v>
      </c>
      <c r="L63" s="94"/>
    </row>
    <row r="64" spans="1:15" ht="25.5" x14ac:dyDescent="0.2">
      <c r="A64" s="35" t="s">
        <v>120</v>
      </c>
      <c r="B64" s="66" t="s">
        <v>123</v>
      </c>
      <c r="C64" s="88">
        <v>151</v>
      </c>
      <c r="D64" s="89">
        <v>302003</v>
      </c>
      <c r="E64" s="54">
        <v>4242</v>
      </c>
      <c r="F64" s="90">
        <f t="shared" si="7"/>
        <v>0</v>
      </c>
      <c r="G64" s="54">
        <v>4242</v>
      </c>
      <c r="H64" s="93">
        <v>2052.6483800000001</v>
      </c>
      <c r="I64" s="72">
        <f t="shared" si="8"/>
        <v>48.388693540782647</v>
      </c>
      <c r="J64" s="34">
        <f t="shared" si="9"/>
        <v>-2189.3516199999999</v>
      </c>
    </row>
    <row r="65" spans="1:15" ht="25.5" x14ac:dyDescent="0.2">
      <c r="A65" s="35" t="s">
        <v>120</v>
      </c>
      <c r="B65" s="66" t="s">
        <v>124</v>
      </c>
      <c r="C65" s="88">
        <v>151</v>
      </c>
      <c r="D65" s="89">
        <v>302005</v>
      </c>
      <c r="E65" s="54">
        <v>37</v>
      </c>
      <c r="F65" s="90">
        <f t="shared" si="7"/>
        <v>-37</v>
      </c>
      <c r="G65" s="71">
        <v>0</v>
      </c>
      <c r="H65" s="93"/>
      <c r="I65" s="72" t="e">
        <f t="shared" si="8"/>
        <v>#DIV/0!</v>
      </c>
      <c r="J65" s="34">
        <f t="shared" si="9"/>
        <v>0</v>
      </c>
    </row>
    <row r="66" spans="1:15" ht="61.5" customHeight="1" x14ac:dyDescent="0.2">
      <c r="A66" s="35" t="s">
        <v>120</v>
      </c>
      <c r="B66" s="66" t="s">
        <v>125</v>
      </c>
      <c r="C66" s="88">
        <v>151</v>
      </c>
      <c r="D66" s="89">
        <v>302008</v>
      </c>
      <c r="E66" s="54">
        <v>7848</v>
      </c>
      <c r="F66" s="90">
        <f t="shared" si="7"/>
        <v>0</v>
      </c>
      <c r="G66" s="54">
        <v>7848</v>
      </c>
      <c r="H66" s="93">
        <v>4305.6232600000003</v>
      </c>
      <c r="I66" s="29">
        <f t="shared" si="8"/>
        <v>54.862681702344545</v>
      </c>
      <c r="J66" s="30">
        <f t="shared" si="9"/>
        <v>-3542.3767399999997</v>
      </c>
    </row>
    <row r="67" spans="1:15" ht="54" customHeight="1" x14ac:dyDescent="0.2">
      <c r="A67" s="35" t="s">
        <v>120</v>
      </c>
      <c r="B67" s="66" t="s">
        <v>126</v>
      </c>
      <c r="C67" s="88">
        <v>151</v>
      </c>
      <c r="D67" s="89" t="s">
        <v>127</v>
      </c>
      <c r="E67" s="54">
        <v>1578</v>
      </c>
      <c r="F67" s="90">
        <f t="shared" si="7"/>
        <v>0</v>
      </c>
      <c r="G67" s="54">
        <v>1578</v>
      </c>
      <c r="H67" s="93">
        <v>792</v>
      </c>
      <c r="I67" s="41">
        <f t="shared" si="8"/>
        <v>50.190114068441069</v>
      </c>
      <c r="J67" s="30">
        <f t="shared" si="9"/>
        <v>-786</v>
      </c>
    </row>
    <row r="68" spans="1:15" ht="28.5" customHeight="1" x14ac:dyDescent="0.2">
      <c r="A68" s="35" t="s">
        <v>120</v>
      </c>
      <c r="B68" s="66" t="s">
        <v>128</v>
      </c>
      <c r="C68" s="88">
        <v>151</v>
      </c>
      <c r="D68" s="89">
        <v>302012</v>
      </c>
      <c r="E68" s="54">
        <v>991</v>
      </c>
      <c r="F68" s="90">
        <f t="shared" si="7"/>
        <v>0</v>
      </c>
      <c r="G68" s="54">
        <v>991</v>
      </c>
      <c r="H68" s="93">
        <v>565.5</v>
      </c>
      <c r="I68" s="41">
        <f t="shared" si="8"/>
        <v>57.063572149344097</v>
      </c>
      <c r="J68" s="30">
        <f t="shared" si="9"/>
        <v>-425.5</v>
      </c>
    </row>
    <row r="69" spans="1:15" ht="28.5" customHeight="1" x14ac:dyDescent="0.2">
      <c r="A69" s="35" t="s">
        <v>120</v>
      </c>
      <c r="B69" s="66" t="s">
        <v>129</v>
      </c>
      <c r="C69" s="88">
        <v>151</v>
      </c>
      <c r="D69" s="89">
        <v>302013</v>
      </c>
      <c r="E69" s="54">
        <v>819</v>
      </c>
      <c r="F69" s="90">
        <f t="shared" si="7"/>
        <v>0</v>
      </c>
      <c r="G69" s="54">
        <v>819</v>
      </c>
      <c r="H69" s="93">
        <v>614.86460999999997</v>
      </c>
      <c r="I69" s="41">
        <f t="shared" si="8"/>
        <v>75.075043956043956</v>
      </c>
      <c r="J69" s="30">
        <f t="shared" si="9"/>
        <v>-204.13539000000003</v>
      </c>
    </row>
    <row r="70" spans="1:15" ht="27" customHeight="1" x14ac:dyDescent="0.2">
      <c r="A70" s="35" t="s">
        <v>120</v>
      </c>
      <c r="B70" s="66" t="s">
        <v>130</v>
      </c>
      <c r="C70" s="88">
        <v>151</v>
      </c>
      <c r="D70" s="89">
        <v>302009</v>
      </c>
      <c r="E70" s="54">
        <v>413</v>
      </c>
      <c r="F70" s="90">
        <f t="shared" si="7"/>
        <v>0</v>
      </c>
      <c r="G70" s="54">
        <v>413</v>
      </c>
      <c r="H70" s="93">
        <v>123.88800000000001</v>
      </c>
      <c r="I70" s="41">
        <f t="shared" si="8"/>
        <v>29.997094430992739</v>
      </c>
      <c r="J70" s="30">
        <f t="shared" si="9"/>
        <v>-289.11199999999997</v>
      </c>
    </row>
    <row r="71" spans="1:15" ht="27" hidden="1" customHeight="1" x14ac:dyDescent="0.2">
      <c r="A71" s="35" t="s">
        <v>120</v>
      </c>
      <c r="B71" s="66" t="s">
        <v>131</v>
      </c>
      <c r="C71" s="88"/>
      <c r="D71" s="89">
        <v>302010</v>
      </c>
      <c r="E71" s="54">
        <v>0</v>
      </c>
      <c r="F71" s="90">
        <v>0</v>
      </c>
      <c r="G71" s="54">
        <v>0</v>
      </c>
      <c r="H71" s="93"/>
      <c r="I71" s="41" t="e">
        <f t="shared" si="8"/>
        <v>#DIV/0!</v>
      </c>
      <c r="J71" s="30">
        <f t="shared" si="9"/>
        <v>0</v>
      </c>
    </row>
    <row r="72" spans="1:15" ht="39.75" customHeight="1" x14ac:dyDescent="0.2">
      <c r="A72" s="35" t="s">
        <v>120</v>
      </c>
      <c r="B72" s="66" t="s">
        <v>132</v>
      </c>
      <c r="C72" s="95">
        <v>151</v>
      </c>
      <c r="D72" s="89">
        <v>302016</v>
      </c>
      <c r="E72" s="96">
        <v>1055</v>
      </c>
      <c r="F72" s="90">
        <f>G72-E72</f>
        <v>0</v>
      </c>
      <c r="G72" s="96">
        <v>1055</v>
      </c>
      <c r="H72" s="93"/>
      <c r="I72" s="41">
        <f t="shared" si="8"/>
        <v>0</v>
      </c>
      <c r="J72" s="30">
        <f t="shared" si="9"/>
        <v>-1055</v>
      </c>
    </row>
    <row r="73" spans="1:15" ht="19.5" customHeight="1" x14ac:dyDescent="0.2">
      <c r="A73" s="35" t="s">
        <v>120</v>
      </c>
      <c r="B73" s="66" t="s">
        <v>133</v>
      </c>
      <c r="C73" s="88">
        <v>151</v>
      </c>
      <c r="D73" s="89">
        <v>302018</v>
      </c>
      <c r="E73" s="96">
        <v>4200</v>
      </c>
      <c r="F73" s="90">
        <f>G73-E73</f>
        <v>0</v>
      </c>
      <c r="G73" s="96">
        <v>4200</v>
      </c>
      <c r="H73" s="93">
        <v>798</v>
      </c>
      <c r="I73" s="41">
        <f t="shared" si="8"/>
        <v>19</v>
      </c>
      <c r="J73" s="30">
        <f t="shared" si="9"/>
        <v>-3402</v>
      </c>
    </row>
    <row r="74" spans="1:15" ht="40.5" customHeight="1" x14ac:dyDescent="0.2">
      <c r="A74" s="35" t="s">
        <v>120</v>
      </c>
      <c r="B74" s="66" t="s">
        <v>134</v>
      </c>
      <c r="C74" s="88"/>
      <c r="D74" s="89">
        <v>302014</v>
      </c>
      <c r="E74" s="96">
        <v>1</v>
      </c>
      <c r="F74" s="90">
        <f>G74-E74</f>
        <v>0</v>
      </c>
      <c r="G74" s="96">
        <v>1</v>
      </c>
      <c r="H74" s="93"/>
      <c r="I74" s="41">
        <f t="shared" si="8"/>
        <v>0</v>
      </c>
      <c r="J74" s="30">
        <f t="shared" si="9"/>
        <v>-1</v>
      </c>
    </row>
    <row r="75" spans="1:15" ht="32.25" hidden="1" customHeight="1" x14ac:dyDescent="0.2">
      <c r="A75" s="35" t="s">
        <v>120</v>
      </c>
      <c r="B75" s="66" t="s">
        <v>135</v>
      </c>
      <c r="C75" s="88"/>
      <c r="D75" s="89"/>
      <c r="E75" s="96"/>
      <c r="F75" s="90">
        <f>G75-E75</f>
        <v>0</v>
      </c>
      <c r="G75" s="96"/>
      <c r="H75" s="93"/>
      <c r="I75" s="41" t="e">
        <f t="shared" si="8"/>
        <v>#DIV/0!</v>
      </c>
      <c r="J75" s="30">
        <f t="shared" si="9"/>
        <v>0</v>
      </c>
    </row>
    <row r="76" spans="1:15" ht="32.25" hidden="1" customHeight="1" x14ac:dyDescent="0.2">
      <c r="A76" s="35" t="s">
        <v>120</v>
      </c>
      <c r="B76" s="66" t="s">
        <v>136</v>
      </c>
      <c r="C76" s="88"/>
      <c r="D76" s="89"/>
      <c r="E76" s="96"/>
      <c r="F76" s="90"/>
      <c r="G76" s="96"/>
      <c r="H76" s="93"/>
      <c r="I76" s="41" t="e">
        <f t="shared" si="8"/>
        <v>#DIV/0!</v>
      </c>
      <c r="J76" s="30">
        <f t="shared" si="9"/>
        <v>0</v>
      </c>
    </row>
    <row r="77" spans="1:15" ht="28.5" customHeight="1" x14ac:dyDescent="0.2">
      <c r="A77" s="35" t="s">
        <v>120</v>
      </c>
      <c r="B77" s="32" t="s">
        <v>137</v>
      </c>
      <c r="C77" s="88"/>
      <c r="D77" s="89">
        <v>302020</v>
      </c>
      <c r="E77" s="96">
        <v>1456</v>
      </c>
      <c r="F77" s="90">
        <f t="shared" ref="F77:F84" si="10">G77-E77</f>
        <v>0</v>
      </c>
      <c r="G77" s="96">
        <v>1456</v>
      </c>
      <c r="H77" s="93">
        <v>782.35672999999997</v>
      </c>
      <c r="I77" s="41">
        <f t="shared" si="8"/>
        <v>53.733291895604388</v>
      </c>
      <c r="J77" s="30">
        <f t="shared" si="9"/>
        <v>-673.64327000000003</v>
      </c>
    </row>
    <row r="78" spans="1:15" ht="30" customHeight="1" x14ac:dyDescent="0.2">
      <c r="A78" s="73" t="s">
        <v>138</v>
      </c>
      <c r="B78" s="77" t="s">
        <v>139</v>
      </c>
      <c r="C78" s="88"/>
      <c r="D78" s="89">
        <v>302021</v>
      </c>
      <c r="E78" s="96">
        <v>14561</v>
      </c>
      <c r="F78" s="90">
        <f t="shared" si="10"/>
        <v>-500.20000000000073</v>
      </c>
      <c r="G78" s="96">
        <v>14060.8</v>
      </c>
      <c r="H78" s="93">
        <v>6763.59069</v>
      </c>
      <c r="I78" s="41">
        <f>SUM(H78/G78%)</f>
        <v>48.102459959604005</v>
      </c>
      <c r="J78" s="30">
        <f>SUM(H78-G78)</f>
        <v>-7297.2093099999993</v>
      </c>
      <c r="L78" s="76"/>
      <c r="N78" s="76"/>
      <c r="O78" s="97"/>
    </row>
    <row r="79" spans="1:15" ht="26.25" customHeight="1" x14ac:dyDescent="0.2">
      <c r="A79" s="98" t="s">
        <v>140</v>
      </c>
      <c r="B79" s="77" t="s">
        <v>141</v>
      </c>
      <c r="C79" s="24">
        <v>151</v>
      </c>
      <c r="D79" s="25">
        <v>201167</v>
      </c>
      <c r="E79" s="71">
        <v>24703.333330000001</v>
      </c>
      <c r="F79" s="90">
        <f t="shared" si="10"/>
        <v>0</v>
      </c>
      <c r="G79" s="71">
        <v>24703.333330000001</v>
      </c>
      <c r="H79" s="55">
        <v>3664.7984000000001</v>
      </c>
      <c r="I79" s="41">
        <f t="shared" ref="I79:I89" si="11">SUM(H79/G79%)</f>
        <v>14.835238431363546</v>
      </c>
      <c r="J79" s="30">
        <f t="shared" ref="J79:J89" si="12">SUM(H79-G79)</f>
        <v>-21038.534930000002</v>
      </c>
      <c r="L79" s="76"/>
    </row>
    <row r="80" spans="1:15" ht="27" customHeight="1" x14ac:dyDescent="0.2">
      <c r="A80" s="35" t="s">
        <v>142</v>
      </c>
      <c r="B80" s="32" t="s">
        <v>143</v>
      </c>
      <c r="C80" s="24">
        <v>151</v>
      </c>
      <c r="D80" s="25">
        <v>202001</v>
      </c>
      <c r="E80" s="71">
        <v>2171.1999999999998</v>
      </c>
      <c r="F80" s="90">
        <f t="shared" si="10"/>
        <v>0</v>
      </c>
      <c r="G80" s="71">
        <v>2171.1999999999998</v>
      </c>
      <c r="H80" s="55">
        <v>1085.598</v>
      </c>
      <c r="I80" s="41">
        <f t="shared" si="11"/>
        <v>49.999907885040528</v>
      </c>
      <c r="J80" s="30">
        <f t="shared" si="12"/>
        <v>-1085.6019999999999</v>
      </c>
    </row>
    <row r="81" spans="1:13" ht="24.75" customHeight="1" x14ac:dyDescent="0.2">
      <c r="A81" s="35" t="s">
        <v>144</v>
      </c>
      <c r="B81" s="32" t="s">
        <v>145</v>
      </c>
      <c r="C81" s="24"/>
      <c r="D81" s="25">
        <v>202004</v>
      </c>
      <c r="E81" s="71">
        <v>13</v>
      </c>
      <c r="F81" s="90">
        <f t="shared" si="10"/>
        <v>0</v>
      </c>
      <c r="G81" s="71">
        <v>13</v>
      </c>
      <c r="H81" s="27"/>
      <c r="I81" s="41">
        <f t="shared" si="11"/>
        <v>0</v>
      </c>
      <c r="J81" s="30">
        <f t="shared" si="12"/>
        <v>-13</v>
      </c>
    </row>
    <row r="82" spans="1:13" ht="29.25" customHeight="1" x14ac:dyDescent="0.2">
      <c r="A82" s="35" t="s">
        <v>146</v>
      </c>
      <c r="B82" s="32" t="s">
        <v>147</v>
      </c>
      <c r="C82" s="99">
        <v>151</v>
      </c>
      <c r="D82" s="25">
        <v>202003</v>
      </c>
      <c r="E82" s="71">
        <v>5800</v>
      </c>
      <c r="F82" s="90">
        <f t="shared" si="10"/>
        <v>601</v>
      </c>
      <c r="G82" s="71">
        <v>6401</v>
      </c>
      <c r="H82" s="55">
        <v>6400.9065600000004</v>
      </c>
      <c r="I82" s="41">
        <f t="shared" si="11"/>
        <v>99.998540228089354</v>
      </c>
      <c r="J82" s="30">
        <f t="shared" si="12"/>
        <v>-9.3439999999645806E-2</v>
      </c>
    </row>
    <row r="83" spans="1:13" ht="37.5" hidden="1" customHeight="1" x14ac:dyDescent="0.2">
      <c r="A83" s="35" t="s">
        <v>148</v>
      </c>
      <c r="B83" s="32" t="s">
        <v>149</v>
      </c>
      <c r="C83" s="24">
        <v>151</v>
      </c>
      <c r="D83" s="25">
        <v>201062</v>
      </c>
      <c r="E83" s="33">
        <v>0</v>
      </c>
      <c r="F83" s="90">
        <f t="shared" si="10"/>
        <v>0</v>
      </c>
      <c r="G83" s="33">
        <v>0</v>
      </c>
      <c r="H83" s="27"/>
      <c r="I83" s="41" t="e">
        <f t="shared" si="11"/>
        <v>#DIV/0!</v>
      </c>
      <c r="J83" s="30">
        <f t="shared" si="12"/>
        <v>0</v>
      </c>
    </row>
    <row r="84" spans="1:13" ht="25.5" customHeight="1" x14ac:dyDescent="0.2">
      <c r="A84" s="73" t="s">
        <v>150</v>
      </c>
      <c r="B84" s="77" t="s">
        <v>151</v>
      </c>
      <c r="C84" s="100">
        <v>151</v>
      </c>
      <c r="D84" s="89">
        <v>201031</v>
      </c>
      <c r="E84" s="96">
        <v>11</v>
      </c>
      <c r="F84" s="90">
        <f t="shared" si="10"/>
        <v>0</v>
      </c>
      <c r="G84" s="96">
        <v>11</v>
      </c>
      <c r="H84" s="55">
        <v>8.0767799999999994</v>
      </c>
      <c r="I84" s="41">
        <f t="shared" si="11"/>
        <v>73.425272727272727</v>
      </c>
      <c r="J84" s="30">
        <f t="shared" si="12"/>
        <v>-2.9232200000000006</v>
      </c>
    </row>
    <row r="85" spans="1:13" s="105" customFormat="1" ht="17.25" customHeight="1" x14ac:dyDescent="0.2">
      <c r="A85" s="101"/>
      <c r="B85" s="46" t="s">
        <v>152</v>
      </c>
      <c r="C85" s="45"/>
      <c r="D85" s="48"/>
      <c r="E85" s="102">
        <f>SUM(E86:E89)</f>
        <v>39153.288</v>
      </c>
      <c r="F85" s="103">
        <f>SUM(F86:F88)</f>
        <v>1040.4000000000001</v>
      </c>
      <c r="G85" s="102">
        <f>SUM(G86:G90)</f>
        <v>40193.688000000002</v>
      </c>
      <c r="H85" s="104">
        <f>SUM(H86:H89)</f>
        <v>24316.873179999999</v>
      </c>
      <c r="I85" s="65">
        <f t="shared" si="11"/>
        <v>60.49923356124971</v>
      </c>
      <c r="J85" s="53">
        <f t="shared" si="12"/>
        <v>-15876.814820000003</v>
      </c>
      <c r="K85" s="39"/>
    </row>
    <row r="86" spans="1:13" ht="51" customHeight="1" x14ac:dyDescent="0.2">
      <c r="A86" s="35" t="s">
        <v>153</v>
      </c>
      <c r="B86" s="32" t="s">
        <v>154</v>
      </c>
      <c r="C86" s="23">
        <v>151</v>
      </c>
      <c r="D86" s="25">
        <v>203053</v>
      </c>
      <c r="E86" s="33">
        <v>35919.576000000001</v>
      </c>
      <c r="F86" s="90">
        <f>G86-E86</f>
        <v>0</v>
      </c>
      <c r="G86" s="33">
        <v>35919.576000000001</v>
      </c>
      <c r="H86" s="55">
        <v>22931.332999999999</v>
      </c>
      <c r="I86" s="41">
        <f t="shared" si="11"/>
        <v>63.840767496810088</v>
      </c>
      <c r="J86" s="30">
        <f t="shared" si="12"/>
        <v>-12988.243000000002</v>
      </c>
      <c r="K86" s="70"/>
    </row>
    <row r="87" spans="1:13" ht="25.5" customHeight="1" x14ac:dyDescent="0.2">
      <c r="A87" s="35" t="s">
        <v>155</v>
      </c>
      <c r="B87" s="32" t="s">
        <v>156</v>
      </c>
      <c r="C87" s="23"/>
      <c r="D87" s="25">
        <v>101019</v>
      </c>
      <c r="E87" s="33">
        <v>0</v>
      </c>
      <c r="F87" s="90">
        <f>G87-E87</f>
        <v>1040.4000000000001</v>
      </c>
      <c r="G87" s="33">
        <v>1040.4000000000001</v>
      </c>
      <c r="H87" s="55">
        <v>0</v>
      </c>
      <c r="I87" s="41">
        <f t="shared" si="11"/>
        <v>0</v>
      </c>
      <c r="J87" s="30">
        <f t="shared" si="12"/>
        <v>-1040.4000000000001</v>
      </c>
      <c r="K87" s="70"/>
    </row>
    <row r="88" spans="1:13" ht="27" customHeight="1" x14ac:dyDescent="0.2">
      <c r="A88" s="35" t="s">
        <v>155</v>
      </c>
      <c r="B88" s="32" t="s">
        <v>157</v>
      </c>
      <c r="C88" s="78">
        <v>151</v>
      </c>
      <c r="D88" s="25">
        <v>303002</v>
      </c>
      <c r="E88" s="33">
        <v>2640</v>
      </c>
      <c r="F88" s="90">
        <f>G88-E88</f>
        <v>0</v>
      </c>
      <c r="G88" s="33">
        <v>2640</v>
      </c>
      <c r="H88" s="106">
        <v>1019.739</v>
      </c>
      <c r="I88" s="41">
        <f t="shared" si="11"/>
        <v>38.626477272727278</v>
      </c>
      <c r="J88" s="30">
        <f t="shared" si="12"/>
        <v>-1620.261</v>
      </c>
      <c r="K88" s="70"/>
      <c r="L88" s="39"/>
      <c r="M88" s="39"/>
    </row>
    <row r="89" spans="1:13" ht="62.25" customHeight="1" x14ac:dyDescent="0.2">
      <c r="A89" s="35" t="s">
        <v>158</v>
      </c>
      <c r="B89" s="32" t="s">
        <v>159</v>
      </c>
      <c r="C89" s="78"/>
      <c r="D89" s="25">
        <v>203084</v>
      </c>
      <c r="E89" s="33">
        <v>593.71199999999999</v>
      </c>
      <c r="F89" s="90">
        <f>G89-E89</f>
        <v>0</v>
      </c>
      <c r="G89" s="33">
        <v>593.71199999999999</v>
      </c>
      <c r="H89" s="106">
        <v>365.80117999999999</v>
      </c>
      <c r="I89" s="41">
        <f t="shared" si="11"/>
        <v>61.612562993505264</v>
      </c>
      <c r="J89" s="30">
        <f t="shared" si="12"/>
        <v>-227.91082</v>
      </c>
      <c r="K89" s="70"/>
      <c r="L89" s="39"/>
      <c r="M89" s="39"/>
    </row>
    <row r="90" spans="1:13" ht="45.75" customHeight="1" x14ac:dyDescent="0.2">
      <c r="A90" s="107" t="s">
        <v>160</v>
      </c>
      <c r="B90" s="108" t="s">
        <v>161</v>
      </c>
      <c r="C90" s="78"/>
      <c r="D90" s="25"/>
      <c r="E90" s="109"/>
      <c r="F90" s="110"/>
      <c r="G90" s="109">
        <v>0</v>
      </c>
      <c r="H90" s="72"/>
      <c r="I90" s="29"/>
      <c r="J90" s="30"/>
      <c r="K90" s="70"/>
      <c r="L90" s="39"/>
      <c r="M90" s="39"/>
    </row>
    <row r="91" spans="1:13" ht="21.75" customHeight="1" x14ac:dyDescent="0.2">
      <c r="A91" s="111" t="s">
        <v>162</v>
      </c>
      <c r="B91" s="112" t="s">
        <v>163</v>
      </c>
      <c r="C91" s="113"/>
      <c r="D91" s="114"/>
      <c r="E91" s="115">
        <f>E43+E47+E59+E85</f>
        <v>887611.36232999992</v>
      </c>
      <c r="F91" s="116">
        <f>G91-E91</f>
        <v>7284.6470000001136</v>
      </c>
      <c r="G91" s="115">
        <f>G43+G47+G59+G85</f>
        <v>894896.00933000003</v>
      </c>
      <c r="H91" s="117">
        <f>H43+H47+H59+H85+H90</f>
        <v>527933.18536</v>
      </c>
      <c r="I91" s="52">
        <f>SUM(H91/G91%)</f>
        <v>58.993802615709335</v>
      </c>
      <c r="J91" s="53">
        <f>SUM(H91-G91)</f>
        <v>-366962.82397000003</v>
      </c>
      <c r="K91" s="39"/>
      <c r="L91" s="39"/>
    </row>
    <row r="92" spans="1:13" ht="17.25" customHeight="1" x14ac:dyDescent="0.2">
      <c r="A92" s="45"/>
      <c r="B92" s="46" t="s">
        <v>164</v>
      </c>
      <c r="C92" s="47"/>
      <c r="D92" s="48"/>
      <c r="E92" s="102">
        <f>E91+E42</f>
        <v>944450.36232999992</v>
      </c>
      <c r="F92" s="116">
        <f>G92-E92</f>
        <v>11548.647000000114</v>
      </c>
      <c r="G92" s="102">
        <f>G91+G42</f>
        <v>955999.00933000003</v>
      </c>
      <c r="H92" s="118">
        <f>H91+H42</f>
        <v>553386.31585999997</v>
      </c>
      <c r="I92" s="52">
        <f>SUM(H92/G92%)</f>
        <v>57.885657878226652</v>
      </c>
      <c r="J92" s="53">
        <f>SUM(H92-G92)</f>
        <v>-402612.69347000006</v>
      </c>
      <c r="K92" s="39"/>
      <c r="L92" s="39"/>
    </row>
    <row r="93" spans="1:13" x14ac:dyDescent="0.2">
      <c r="C93" s="39"/>
      <c r="E93" s="2"/>
      <c r="F93" s="2"/>
      <c r="H93" s="44"/>
    </row>
    <row r="94" spans="1:13" x14ac:dyDescent="0.2">
      <c r="C94" s="39"/>
      <c r="E94" s="2"/>
      <c r="F94" s="2"/>
      <c r="H94" s="121"/>
    </row>
    <row r="96" spans="1:13" hidden="1" x14ac:dyDescent="0.2">
      <c r="C96" s="39"/>
      <c r="E96" s="2"/>
      <c r="F96" s="124" t="s">
        <v>165</v>
      </c>
      <c r="G96" s="124"/>
      <c r="H96" s="124"/>
      <c r="I96" s="76">
        <v>944450.36232999992</v>
      </c>
    </row>
    <row r="97" spans="6:9" hidden="1" x14ac:dyDescent="0.2">
      <c r="F97" s="124" t="s">
        <v>166</v>
      </c>
      <c r="G97" s="124"/>
      <c r="H97" s="124"/>
      <c r="I97" s="2">
        <v>944413.36232999992</v>
      </c>
    </row>
    <row r="98" spans="6:9" hidden="1" x14ac:dyDescent="0.2">
      <c r="F98" s="124" t="s">
        <v>167</v>
      </c>
      <c r="G98" s="124"/>
      <c r="H98" s="124"/>
      <c r="I98" s="2">
        <v>951634.2493299999</v>
      </c>
    </row>
    <row r="99" spans="6:9" hidden="1" x14ac:dyDescent="0.2">
      <c r="F99" s="124" t="s">
        <v>168</v>
      </c>
      <c r="G99" s="124"/>
      <c r="H99" s="124"/>
      <c r="I99" s="2">
        <v>951134.04932999995</v>
      </c>
    </row>
    <row r="100" spans="6:9" hidden="1" x14ac:dyDescent="0.2">
      <c r="F100" s="124" t="s">
        <v>169</v>
      </c>
      <c r="G100" s="124"/>
      <c r="H100" s="124"/>
      <c r="I100" s="2">
        <v>951735.04932999995</v>
      </c>
    </row>
    <row r="101" spans="6:9" hidden="1" x14ac:dyDescent="0.2">
      <c r="F101" s="39" t="s">
        <v>170</v>
      </c>
      <c r="H101" s="39"/>
      <c r="I101" s="2">
        <v>951735.04932999995</v>
      </c>
    </row>
  </sheetData>
  <mergeCells count="17">
    <mergeCell ref="B6:J6"/>
    <mergeCell ref="B1:J1"/>
    <mergeCell ref="B2:J2"/>
    <mergeCell ref="B3:J3"/>
    <mergeCell ref="B4:J4"/>
    <mergeCell ref="B5:J5"/>
    <mergeCell ref="A7:C7"/>
    <mergeCell ref="F7:H7"/>
    <mergeCell ref="A8:C8"/>
    <mergeCell ref="F8:H8"/>
    <mergeCell ref="C9:G9"/>
    <mergeCell ref="H9:J9"/>
    <mergeCell ref="F96:H96"/>
    <mergeCell ref="F97:H97"/>
    <mergeCell ref="F98:H98"/>
    <mergeCell ref="F99:H99"/>
    <mergeCell ref="F100:H100"/>
  </mergeCells>
  <pageMargins left="0" right="0" top="0" bottom="0" header="0" footer="0"/>
  <pageSetup paperSize="9" scale="76" fitToHeight="0" orientation="portrait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уточнения (2)</vt:lpstr>
      <vt:lpstr>'для уточнения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fin</cp:lastModifiedBy>
  <dcterms:created xsi:type="dcterms:W3CDTF">2025-07-15T09:01:51Z</dcterms:created>
  <dcterms:modified xsi:type="dcterms:W3CDTF">2025-07-15T09:04:20Z</dcterms:modified>
</cp:coreProperties>
</file>