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9720" windowHeight="7320" tabRatio="602" firstSheet="7" activeTab="7"/>
  </bookViews>
  <sheets>
    <sheet name="9пр (2)" sheetId="23" state="hidden" r:id="rId1"/>
    <sheet name="6" sheetId="11" state="hidden" r:id="rId2"/>
    <sheet name="9пр" sheetId="17" state="hidden" r:id="rId3"/>
    <sheet name="9" sheetId="13" state="hidden" r:id="rId4"/>
    <sheet name="7" sheetId="8" state="hidden" r:id="rId5"/>
    <sheet name="2.2" sheetId="14" state="hidden" r:id="rId6"/>
    <sheet name="2" sheetId="15" state="hidden" r:id="rId7"/>
    <sheet name="пр7" sheetId="16" r:id="rId8"/>
    <sheet name="6 (3)" sheetId="19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Print_Area" localSheetId="6">'2'!$A$1:$H$95</definedName>
    <definedName name="_xlnm.Print_Area" localSheetId="5">'2.2'!$A$1:$O$38</definedName>
    <definedName name="_xlnm.Print_Area" localSheetId="1">'6'!$A$1:$CF$66</definedName>
    <definedName name="_xlnm.Print_Area" localSheetId="8">'6 (3)'!$A$1:$CJ$66</definedName>
    <definedName name="_xlnm.Print_Area" localSheetId="4">'7'!$A$1:$S$245</definedName>
    <definedName name="_xlnm.Print_Area" localSheetId="3">'9'!$A$1:$CQ$140</definedName>
    <definedName name="_xlnm.Print_Area" localSheetId="7">пр7!$A$1:$T$147</definedName>
  </definedNames>
  <calcPr calcId="124519"/>
  <fileRecoveryPr autoRecover="0"/>
</workbook>
</file>

<file path=xl/calcChain.xml><?xml version="1.0" encoding="utf-8"?>
<calcChain xmlns="http://schemas.openxmlformats.org/spreadsheetml/2006/main">
  <c r="D12" i="16"/>
  <c r="E12"/>
  <c r="F12"/>
  <c r="G12"/>
  <c r="H12"/>
  <c r="I12"/>
  <c r="J12"/>
  <c r="K12"/>
  <c r="L12"/>
  <c r="M12"/>
  <c r="N12"/>
  <c r="O12"/>
  <c r="P12"/>
  <c r="Q12"/>
  <c r="R12"/>
  <c r="S12"/>
  <c r="D39"/>
  <c r="E39"/>
  <c r="F39"/>
  <c r="G39"/>
  <c r="H39"/>
  <c r="I39"/>
  <c r="J39"/>
  <c r="K39"/>
  <c r="L39"/>
  <c r="M39"/>
  <c r="N39"/>
  <c r="O39"/>
  <c r="P39"/>
  <c r="Q39"/>
  <c r="R39"/>
  <c r="S39"/>
  <c r="T74" l="1"/>
  <c r="T90"/>
  <c r="T95"/>
  <c r="D17"/>
  <c r="L17"/>
  <c r="M17"/>
  <c r="P17"/>
  <c r="Q17"/>
  <c r="R17"/>
  <c r="C17"/>
  <c r="O41" l="1"/>
  <c r="T41" s="1"/>
  <c r="O42"/>
  <c r="T42" s="1"/>
  <c r="D125" l="1"/>
  <c r="D110"/>
  <c r="D89"/>
  <c r="D83"/>
  <c r="D82"/>
  <c r="D44"/>
  <c r="D13"/>
  <c r="D8"/>
  <c r="D6" s="1"/>
  <c r="O137"/>
  <c r="T137" s="1"/>
  <c r="L98"/>
  <c r="L7"/>
  <c r="Q118"/>
  <c r="F110"/>
  <c r="G110"/>
  <c r="K110"/>
  <c r="L110"/>
  <c r="M97"/>
  <c r="Q97"/>
  <c r="C125"/>
  <c r="O38"/>
  <c r="T38" s="1"/>
  <c r="F79"/>
  <c r="C110" l="1"/>
  <c r="J80"/>
  <c r="Q114" l="1"/>
  <c r="R114"/>
  <c r="S114"/>
  <c r="P114"/>
  <c r="Q91"/>
  <c r="Q81"/>
  <c r="M114"/>
  <c r="M91"/>
  <c r="M81"/>
  <c r="F14"/>
  <c r="O13"/>
  <c r="O31"/>
  <c r="O47"/>
  <c r="O49"/>
  <c r="O53"/>
  <c r="T53" s="1"/>
  <c r="O59"/>
  <c r="O62"/>
  <c r="O79"/>
  <c r="O82"/>
  <c r="O83"/>
  <c r="O85"/>
  <c r="O86"/>
  <c r="O89"/>
  <c r="O116"/>
  <c r="T116" s="1"/>
  <c r="O124"/>
  <c r="O127"/>
  <c r="T127" s="1"/>
  <c r="O130"/>
  <c r="O134"/>
  <c r="T134" s="1"/>
  <c r="G39" i="23" l="1"/>
  <c r="H39"/>
  <c r="I39"/>
  <c r="G38"/>
  <c r="H38"/>
  <c r="I38"/>
  <c r="I6"/>
  <c r="H6"/>
  <c r="L147"/>
  <c r="L148"/>
  <c r="L133"/>
  <c r="L134"/>
  <c r="K133"/>
  <c r="L128"/>
  <c r="L129"/>
  <c r="K128"/>
  <c r="L54"/>
  <c r="L7" l="1"/>
  <c r="J13"/>
  <c r="L13"/>
  <c r="L8" l="1"/>
  <c r="L9"/>
  <c r="L10"/>
  <c r="L11"/>
  <c r="L12"/>
  <c r="L14"/>
  <c r="L15"/>
  <c r="L16"/>
  <c r="L17"/>
  <c r="L18"/>
  <c r="L19"/>
  <c r="L21"/>
  <c r="L22"/>
  <c r="L23"/>
  <c r="L24"/>
  <c r="L25"/>
  <c r="L26"/>
  <c r="L27"/>
  <c r="L28"/>
  <c r="L29"/>
  <c r="L30"/>
  <c r="L31"/>
  <c r="L32"/>
  <c r="L33"/>
  <c r="L34"/>
  <c r="L35"/>
  <c r="L36"/>
  <c r="L37"/>
  <c r="L40"/>
  <c r="L41"/>
  <c r="L42"/>
  <c r="L43"/>
  <c r="L44"/>
  <c r="L45"/>
  <c r="L46"/>
  <c r="L47"/>
  <c r="L48"/>
  <c r="L49"/>
  <c r="L50"/>
  <c r="L51"/>
  <c r="L52"/>
  <c r="L53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81"/>
  <c r="L86"/>
  <c r="L87"/>
  <c r="L88"/>
  <c r="L89"/>
  <c r="L90"/>
  <c r="L91"/>
  <c r="L92"/>
  <c r="L93"/>
  <c r="L94"/>
  <c r="L95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30"/>
  <c r="L131"/>
  <c r="L132"/>
  <c r="L135"/>
  <c r="L136"/>
  <c r="L137"/>
  <c r="L138"/>
  <c r="L139"/>
  <c r="L140"/>
  <c r="L141"/>
  <c r="L142"/>
  <c r="L143"/>
  <c r="L144"/>
  <c r="L145"/>
  <c r="L146"/>
  <c r="L149"/>
  <c r="L151"/>
  <c r="L153"/>
  <c r="L154"/>
  <c r="K8"/>
  <c r="K9"/>
  <c r="K10"/>
  <c r="K11"/>
  <c r="K12"/>
  <c r="K14"/>
  <c r="K15"/>
  <c r="K16"/>
  <c r="K17"/>
  <c r="K18"/>
  <c r="K19"/>
  <c r="K22"/>
  <c r="K23"/>
  <c r="K24"/>
  <c r="K29"/>
  <c r="K30"/>
  <c r="K31"/>
  <c r="K32"/>
  <c r="K33"/>
  <c r="K34"/>
  <c r="K35"/>
  <c r="K36"/>
  <c r="K37"/>
  <c r="K40"/>
  <c r="K41"/>
  <c r="K42"/>
  <c r="K43"/>
  <c r="K44"/>
  <c r="K45"/>
  <c r="K48"/>
  <c r="K49"/>
  <c r="K50"/>
  <c r="K51"/>
  <c r="K52"/>
  <c r="K55"/>
  <c r="K56"/>
  <c r="K57"/>
  <c r="K58"/>
  <c r="K59"/>
  <c r="K60"/>
  <c r="K61"/>
  <c r="K62"/>
  <c r="K63"/>
  <c r="K64"/>
  <c r="K66"/>
  <c r="K68"/>
  <c r="K69"/>
  <c r="K70"/>
  <c r="K71"/>
  <c r="K72"/>
  <c r="K73"/>
  <c r="K74"/>
  <c r="K75"/>
  <c r="K76"/>
  <c r="K77"/>
  <c r="K78"/>
  <c r="K79"/>
  <c r="K80"/>
  <c r="K81"/>
  <c r="K82"/>
  <c r="K83"/>
  <c r="K84"/>
  <c r="K86"/>
  <c r="K87"/>
  <c r="K88"/>
  <c r="K89"/>
  <c r="K91"/>
  <c r="K92"/>
  <c r="K94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7"/>
  <c r="K118"/>
  <c r="K119"/>
  <c r="K120"/>
  <c r="K121"/>
  <c r="K123"/>
  <c r="K125"/>
  <c r="K127"/>
  <c r="K130"/>
  <c r="K132"/>
  <c r="K135"/>
  <c r="K136"/>
  <c r="K138"/>
  <c r="K139"/>
  <c r="K140"/>
  <c r="K141"/>
  <c r="K142"/>
  <c r="K143"/>
  <c r="K144"/>
  <c r="K145"/>
  <c r="K150"/>
  <c r="K151"/>
  <c r="K153"/>
  <c r="K154"/>
  <c r="H150"/>
  <c r="J150" s="1"/>
  <c r="J103"/>
  <c r="G96"/>
  <c r="G85"/>
  <c r="G20"/>
  <c r="G6"/>
  <c r="F96"/>
  <c r="F85"/>
  <c r="F39"/>
  <c r="F38"/>
  <c r="J38" s="1"/>
  <c r="F20"/>
  <c r="F6"/>
  <c r="J154"/>
  <c r="J153"/>
  <c r="J151"/>
  <c r="J145"/>
  <c r="J144"/>
  <c r="J143"/>
  <c r="J142"/>
  <c r="J141"/>
  <c r="J140"/>
  <c r="J139"/>
  <c r="J138"/>
  <c r="J137"/>
  <c r="J136"/>
  <c r="J135"/>
  <c r="J133"/>
  <c r="J132"/>
  <c r="J131"/>
  <c r="J130"/>
  <c r="J128"/>
  <c r="J127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2"/>
  <c r="J101"/>
  <c r="J100"/>
  <c r="J99"/>
  <c r="J98"/>
  <c r="J97"/>
  <c r="I96"/>
  <c r="E96"/>
  <c r="D96"/>
  <c r="J95"/>
  <c r="J94"/>
  <c r="J92"/>
  <c r="J91"/>
  <c r="J90"/>
  <c r="J89"/>
  <c r="J88"/>
  <c r="J87"/>
  <c r="J86"/>
  <c r="I85"/>
  <c r="H85"/>
  <c r="E85"/>
  <c r="D85"/>
  <c r="H84"/>
  <c r="L84" s="1"/>
  <c r="H83"/>
  <c r="L83" s="1"/>
  <c r="H82"/>
  <c r="L82" s="1"/>
  <c r="H81"/>
  <c r="H80"/>
  <c r="L80" s="1"/>
  <c r="H79"/>
  <c r="H78"/>
  <c r="L78" s="1"/>
  <c r="E77"/>
  <c r="D77"/>
  <c r="J76"/>
  <c r="J75"/>
  <c r="J74"/>
  <c r="J73"/>
  <c r="J72"/>
  <c r="J71"/>
  <c r="J70"/>
  <c r="J69"/>
  <c r="J68"/>
  <c r="J66"/>
  <c r="J65"/>
  <c r="J64"/>
  <c r="J63"/>
  <c r="J62"/>
  <c r="J61"/>
  <c r="J60"/>
  <c r="J59"/>
  <c r="J58"/>
  <c r="J57"/>
  <c r="J56"/>
  <c r="J55"/>
  <c r="J53"/>
  <c r="J52"/>
  <c r="J51"/>
  <c r="J50"/>
  <c r="J49"/>
  <c r="J48"/>
  <c r="J47"/>
  <c r="J46"/>
  <c r="J45"/>
  <c r="J44"/>
  <c r="J43"/>
  <c r="J42"/>
  <c r="J41"/>
  <c r="J40"/>
  <c r="E39"/>
  <c r="D39"/>
  <c r="E38"/>
  <c r="D38"/>
  <c r="J37"/>
  <c r="J36"/>
  <c r="J35"/>
  <c r="J34"/>
  <c r="J33"/>
  <c r="J32"/>
  <c r="J31"/>
  <c r="J30"/>
  <c r="J29"/>
  <c r="J28"/>
  <c r="J27"/>
  <c r="J26"/>
  <c r="J25"/>
  <c r="J24"/>
  <c r="J23"/>
  <c r="J22"/>
  <c r="J21"/>
  <c r="I20"/>
  <c r="L20" s="1"/>
  <c r="H20"/>
  <c r="J20" s="1"/>
  <c r="E20"/>
  <c r="D20"/>
  <c r="J19"/>
  <c r="J18"/>
  <c r="J17"/>
  <c r="J16"/>
  <c r="J15"/>
  <c r="J14"/>
  <c r="J12"/>
  <c r="J11"/>
  <c r="J10"/>
  <c r="J9"/>
  <c r="J8"/>
  <c r="E6"/>
  <c r="D6"/>
  <c r="L85" l="1"/>
  <c r="J85"/>
  <c r="K96"/>
  <c r="E152"/>
  <c r="E155" s="1"/>
  <c r="K39"/>
  <c r="L38"/>
  <c r="F81"/>
  <c r="K20"/>
  <c r="H96"/>
  <c r="J96" s="1"/>
  <c r="K85"/>
  <c r="L39"/>
  <c r="K38"/>
  <c r="L150"/>
  <c r="F78"/>
  <c r="J78" s="1"/>
  <c r="F82"/>
  <c r="J82" s="1"/>
  <c r="L79"/>
  <c r="F79" s="1"/>
  <c r="J79" s="1"/>
  <c r="F83"/>
  <c r="J83" s="1"/>
  <c r="G152"/>
  <c r="G155" s="1"/>
  <c r="J39"/>
  <c r="D152"/>
  <c r="D155" s="1"/>
  <c r="I152"/>
  <c r="J81"/>
  <c r="F80"/>
  <c r="J80" s="1"/>
  <c r="L6"/>
  <c r="J6"/>
  <c r="H77"/>
  <c r="L77" s="1"/>
  <c r="L96" l="1"/>
  <c r="H152"/>
  <c r="L152" s="1"/>
  <c r="I155"/>
  <c r="K155" s="1"/>
  <c r="K152"/>
  <c r="F84"/>
  <c r="F77" s="1"/>
  <c r="F152" s="1"/>
  <c r="F155" s="1"/>
  <c r="J84" l="1"/>
  <c r="H155"/>
  <c r="L155" s="1"/>
  <c r="J152"/>
  <c r="J77"/>
  <c r="J155" l="1"/>
  <c r="T140" i="16" l="1"/>
  <c r="D81" i="13" l="1"/>
  <c r="DA139"/>
  <c r="CW139"/>
  <c r="CS139"/>
  <c r="CP139"/>
  <c r="CO139"/>
  <c r="CL139"/>
  <c r="CK139"/>
  <c r="CH139"/>
  <c r="CG139"/>
  <c r="CD139"/>
  <c r="CC139"/>
  <c r="BY139"/>
  <c r="BV139"/>
  <c r="BU139"/>
  <c r="BR139"/>
  <c r="BQ139"/>
  <c r="BN139"/>
  <c r="BM139"/>
  <c r="BI139"/>
  <c r="BE139"/>
  <c r="BA139"/>
  <c r="AX139"/>
  <c r="AW139"/>
  <c r="AT139"/>
  <c r="AS139"/>
  <c r="AP139"/>
  <c r="AO139"/>
  <c r="AL139"/>
  <c r="AK139"/>
  <c r="AH139"/>
  <c r="AD139"/>
  <c r="Y139"/>
  <c r="X139"/>
  <c r="Z139" s="1"/>
  <c r="W139"/>
  <c r="V139"/>
  <c r="S139"/>
  <c r="R139"/>
  <c r="O139"/>
  <c r="N139"/>
  <c r="K139"/>
  <c r="J139"/>
  <c r="E139"/>
  <c r="F139" s="1"/>
  <c r="D139"/>
  <c r="DA138"/>
  <c r="CW138"/>
  <c r="CS138"/>
  <c r="CP138"/>
  <c r="CO138"/>
  <c r="CL138"/>
  <c r="CK138"/>
  <c r="CH138"/>
  <c r="CG138"/>
  <c r="CD138"/>
  <c r="CC138"/>
  <c r="BZ138"/>
  <c r="BY138"/>
  <c r="BV138"/>
  <c r="BU138"/>
  <c r="BR138"/>
  <c r="BQ138"/>
  <c r="BN138"/>
  <c r="BM138"/>
  <c r="BJ138"/>
  <c r="BI138"/>
  <c r="BE138"/>
  <c r="BA138"/>
  <c r="AX138"/>
  <c r="AW138"/>
  <c r="AT138"/>
  <c r="AS138"/>
  <c r="AP138"/>
  <c r="AO138"/>
  <c r="AL138"/>
  <c r="AK138"/>
  <c r="AH138"/>
  <c r="Y138"/>
  <c r="X138"/>
  <c r="W138"/>
  <c r="V138"/>
  <c r="S138"/>
  <c r="R138"/>
  <c r="O138"/>
  <c r="N138"/>
  <c r="K138"/>
  <c r="J138"/>
  <c r="E138"/>
  <c r="F138" s="1"/>
  <c r="D138"/>
  <c r="DB136"/>
  <c r="DA136"/>
  <c r="CX136"/>
  <c r="CW136"/>
  <c r="CT136"/>
  <c r="CS136"/>
  <c r="CO136"/>
  <c r="CK136"/>
  <c r="CG136"/>
  <c r="CC136"/>
  <c r="BZ136"/>
  <c r="BY136"/>
  <c r="BU136"/>
  <c r="BQ136"/>
  <c r="BM136"/>
  <c r="BJ136"/>
  <c r="BI136"/>
  <c r="BF136"/>
  <c r="BE136"/>
  <c r="BB136"/>
  <c r="BA136"/>
  <c r="AW136"/>
  <c r="AS136"/>
  <c r="AO136"/>
  <c r="AK136"/>
  <c r="AH136"/>
  <c r="AE136"/>
  <c r="AD136"/>
  <c r="Y136"/>
  <c r="X136"/>
  <c r="W136"/>
  <c r="V136"/>
  <c r="S136"/>
  <c r="R136"/>
  <c r="N136"/>
  <c r="K136"/>
  <c r="J136"/>
  <c r="D136"/>
  <c r="DB135"/>
  <c r="DA135"/>
  <c r="CX135"/>
  <c r="CW135"/>
  <c r="CT135"/>
  <c r="CS135"/>
  <c r="CO135"/>
  <c r="CK135"/>
  <c r="CG135"/>
  <c r="CC135"/>
  <c r="BZ135"/>
  <c r="BY135"/>
  <c r="BU135"/>
  <c r="BQ135"/>
  <c r="BM135"/>
  <c r="BI135"/>
  <c r="BE135"/>
  <c r="BA135"/>
  <c r="AW135"/>
  <c r="AS135"/>
  <c r="AO135"/>
  <c r="AK135"/>
  <c r="AH135"/>
  <c r="AE135"/>
  <c r="AD135"/>
  <c r="Y135"/>
  <c r="X135"/>
  <c r="W135"/>
  <c r="V135"/>
  <c r="S135"/>
  <c r="R135"/>
  <c r="N135"/>
  <c r="K135"/>
  <c r="J135"/>
  <c r="D135"/>
  <c r="DB134"/>
  <c r="DA134"/>
  <c r="CX134"/>
  <c r="CW134"/>
  <c r="CT134"/>
  <c r="CS134"/>
  <c r="CO134"/>
  <c r="CK134"/>
  <c r="CG134"/>
  <c r="CC134"/>
  <c r="BZ134"/>
  <c r="BY134"/>
  <c r="BU134"/>
  <c r="BQ134"/>
  <c r="BM134"/>
  <c r="BI134"/>
  <c r="BE134"/>
  <c r="BA134"/>
  <c r="AW134"/>
  <c r="AS134"/>
  <c r="AO134"/>
  <c r="AK134"/>
  <c r="AH134"/>
  <c r="AE134"/>
  <c r="AD134"/>
  <c r="Y134"/>
  <c r="Z134" s="1"/>
  <c r="X134"/>
  <c r="W134"/>
  <c r="V134"/>
  <c r="S134"/>
  <c r="R134"/>
  <c r="N134"/>
  <c r="K134"/>
  <c r="J134"/>
  <c r="D134"/>
  <c r="DB133"/>
  <c r="DA133"/>
  <c r="CX133"/>
  <c r="CW133"/>
  <c r="CT133"/>
  <c r="CS133"/>
  <c r="CO133"/>
  <c r="CK133"/>
  <c r="CG133"/>
  <c r="CC133"/>
  <c r="BZ133"/>
  <c r="BY133"/>
  <c r="BU133"/>
  <c r="BQ133"/>
  <c r="BM133"/>
  <c r="BI133"/>
  <c r="BE133"/>
  <c r="BA133"/>
  <c r="AW133"/>
  <c r="AS133"/>
  <c r="AO133"/>
  <c r="AK133"/>
  <c r="AH133"/>
  <c r="AE133"/>
  <c r="AD133"/>
  <c r="Y133"/>
  <c r="X133"/>
  <c r="W133"/>
  <c r="V133"/>
  <c r="S133"/>
  <c r="R133"/>
  <c r="N133"/>
  <c r="K133"/>
  <c r="J133"/>
  <c r="D133"/>
  <c r="DB132"/>
  <c r="DA132"/>
  <c r="CX132"/>
  <c r="CW132"/>
  <c r="CT132"/>
  <c r="CS132"/>
  <c r="CO132"/>
  <c r="CK132"/>
  <c r="CG132"/>
  <c r="CC132"/>
  <c r="BZ132"/>
  <c r="BY132"/>
  <c r="BU132"/>
  <c r="BQ132"/>
  <c r="BM132"/>
  <c r="BI132"/>
  <c r="BE132"/>
  <c r="BA132"/>
  <c r="AW132"/>
  <c r="AO132"/>
  <c r="AD132"/>
  <c r="J132"/>
  <c r="E132"/>
  <c r="D132"/>
  <c r="F132" s="1"/>
  <c r="DB131"/>
  <c r="DA131"/>
  <c r="CX131"/>
  <c r="CW131"/>
  <c r="CT131"/>
  <c r="CS131"/>
  <c r="CO131"/>
  <c r="CK131"/>
  <c r="CG131"/>
  <c r="CC131"/>
  <c r="BZ131"/>
  <c r="BY131"/>
  <c r="BU131"/>
  <c r="BQ131"/>
  <c r="BM131"/>
  <c r="BI131"/>
  <c r="BE131"/>
  <c r="BA131"/>
  <c r="AW131"/>
  <c r="AO131"/>
  <c r="AD131"/>
  <c r="J131"/>
  <c r="E131"/>
  <c r="D131"/>
  <c r="DB130"/>
  <c r="DA130"/>
  <c r="CX130"/>
  <c r="CW130"/>
  <c r="CT130"/>
  <c r="CS130"/>
  <c r="CO130"/>
  <c r="CK130"/>
  <c r="CG130"/>
  <c r="CC130"/>
  <c r="BZ130"/>
  <c r="BY130"/>
  <c r="BU130"/>
  <c r="BQ130"/>
  <c r="BM130"/>
  <c r="BI130"/>
  <c r="BE130"/>
  <c r="BA130"/>
  <c r="AW130"/>
  <c r="AO130"/>
  <c r="AD130"/>
  <c r="J130"/>
  <c r="E130"/>
  <c r="D130"/>
  <c r="DB129"/>
  <c r="DA129"/>
  <c r="CX129"/>
  <c r="CW129"/>
  <c r="CT129"/>
  <c r="CS129"/>
  <c r="CK129"/>
  <c r="CG129"/>
  <c r="CC129"/>
  <c r="BY129"/>
  <c r="BU129"/>
  <c r="BQ129"/>
  <c r="BM129"/>
  <c r="BI129"/>
  <c r="BE129"/>
  <c r="AW129"/>
  <c r="AO129"/>
  <c r="AK129"/>
  <c r="AH129"/>
  <c r="AD129"/>
  <c r="Y129"/>
  <c r="X129"/>
  <c r="V129"/>
  <c r="R129"/>
  <c r="N129"/>
  <c r="J129"/>
  <c r="D129"/>
  <c r="DB128"/>
  <c r="DA128"/>
  <c r="CX128"/>
  <c r="CW128"/>
  <c r="CT128"/>
  <c r="CS128"/>
  <c r="CK128"/>
  <c r="CG128"/>
  <c r="CC128"/>
  <c r="BZ128"/>
  <c r="BY128"/>
  <c r="BU128"/>
  <c r="BQ128"/>
  <c r="BM128"/>
  <c r="BI128"/>
  <c r="BE128"/>
  <c r="AW128"/>
  <c r="AO128"/>
  <c r="AL128"/>
  <c r="AK128"/>
  <c r="AH128"/>
  <c r="AE128"/>
  <c r="AD128"/>
  <c r="AA128"/>
  <c r="Y128"/>
  <c r="Z128" s="1"/>
  <c r="X128"/>
  <c r="D128" s="1"/>
  <c r="W128"/>
  <c r="V128"/>
  <c r="S128"/>
  <c r="R128"/>
  <c r="N128"/>
  <c r="K128"/>
  <c r="J128"/>
  <c r="DA127"/>
  <c r="CS127"/>
  <c r="CK127"/>
  <c r="CG127"/>
  <c r="CC127"/>
  <c r="BY127"/>
  <c r="BV127"/>
  <c r="BU127"/>
  <c r="BQ127"/>
  <c r="BM127"/>
  <c r="BI127"/>
  <c r="BE127"/>
  <c r="AW127"/>
  <c r="AO127"/>
  <c r="AK127"/>
  <c r="AD127"/>
  <c r="Y127"/>
  <c r="X127"/>
  <c r="D127" s="1"/>
  <c r="V127"/>
  <c r="S127"/>
  <c r="R127"/>
  <c r="N127"/>
  <c r="K127"/>
  <c r="J127"/>
  <c r="DA126"/>
  <c r="CK126"/>
  <c r="CG126"/>
  <c r="CC126"/>
  <c r="BY126"/>
  <c r="BV126"/>
  <c r="BU126"/>
  <c r="BQ126"/>
  <c r="BM126"/>
  <c r="BI126"/>
  <c r="BE126"/>
  <c r="AW126"/>
  <c r="AO126"/>
  <c r="AK126"/>
  <c r="Y126"/>
  <c r="Z126" s="1"/>
  <c r="X126"/>
  <c r="D126" s="1"/>
  <c r="V126"/>
  <c r="R126"/>
  <c r="N126"/>
  <c r="K126"/>
  <c r="J126"/>
  <c r="E126"/>
  <c r="F126" s="1"/>
  <c r="DA125"/>
  <c r="CS125"/>
  <c r="CK125"/>
  <c r="CG125"/>
  <c r="CC125"/>
  <c r="BY125"/>
  <c r="BV125"/>
  <c r="BU125"/>
  <c r="BQ125"/>
  <c r="BM125"/>
  <c r="BI125"/>
  <c r="BE125"/>
  <c r="AW125"/>
  <c r="AS125"/>
  <c r="AO125"/>
  <c r="AK125"/>
  <c r="AD125"/>
  <c r="Y125"/>
  <c r="X125"/>
  <c r="D125" s="1"/>
  <c r="V125"/>
  <c r="R125"/>
  <c r="N125"/>
  <c r="K125"/>
  <c r="J125"/>
  <c r="DA124"/>
  <c r="CS124"/>
  <c r="CK124"/>
  <c r="CG124"/>
  <c r="CC124"/>
  <c r="BY124"/>
  <c r="BV124"/>
  <c r="BU124"/>
  <c r="BQ124"/>
  <c r="BM124"/>
  <c r="BI124"/>
  <c r="BE124"/>
  <c r="AW124"/>
  <c r="AO124"/>
  <c r="AK124"/>
  <c r="AD124"/>
  <c r="Y124"/>
  <c r="X124"/>
  <c r="D124" s="1"/>
  <c r="V124"/>
  <c r="R124"/>
  <c r="N124"/>
  <c r="K124"/>
  <c r="J124"/>
  <c r="E124"/>
  <c r="DA123"/>
  <c r="CS123"/>
  <c r="CK123"/>
  <c r="CG123"/>
  <c r="CC123"/>
  <c r="BY123"/>
  <c r="BV123"/>
  <c r="BU123"/>
  <c r="BQ123"/>
  <c r="BM123"/>
  <c r="BI123"/>
  <c r="BE123"/>
  <c r="AW123"/>
  <c r="AS123"/>
  <c r="AO123"/>
  <c r="AK123"/>
  <c r="AD123"/>
  <c r="Y123"/>
  <c r="X123"/>
  <c r="D123" s="1"/>
  <c r="V123"/>
  <c r="R123"/>
  <c r="N123"/>
  <c r="K123"/>
  <c r="J123"/>
  <c r="DA122"/>
  <c r="CS122"/>
  <c r="CK122"/>
  <c r="CG122"/>
  <c r="CC122"/>
  <c r="BY122"/>
  <c r="BV122"/>
  <c r="BU122"/>
  <c r="BQ122"/>
  <c r="BM122"/>
  <c r="BI122"/>
  <c r="BE122"/>
  <c r="AW122"/>
  <c r="AS122"/>
  <c r="AO122"/>
  <c r="AK122"/>
  <c r="AD122"/>
  <c r="Z122"/>
  <c r="Y122"/>
  <c r="X122"/>
  <c r="V122"/>
  <c r="R122"/>
  <c r="N122"/>
  <c r="K122"/>
  <c r="J122"/>
  <c r="E122"/>
  <c r="D122"/>
  <c r="G122" s="1"/>
  <c r="DA121"/>
  <c r="CK121"/>
  <c r="CG121"/>
  <c r="CC121"/>
  <c r="BY121"/>
  <c r="BV121"/>
  <c r="BU121"/>
  <c r="BQ121"/>
  <c r="BM121"/>
  <c r="BI121"/>
  <c r="BE121"/>
  <c r="AW121"/>
  <c r="AO121"/>
  <c r="AK121"/>
  <c r="AE121"/>
  <c r="AD121"/>
  <c r="Y121"/>
  <c r="X121"/>
  <c r="D121" s="1"/>
  <c r="V121"/>
  <c r="R121"/>
  <c r="N121"/>
  <c r="J121"/>
  <c r="DA120"/>
  <c r="CK120"/>
  <c r="CG120"/>
  <c r="CC120"/>
  <c r="BY120"/>
  <c r="BV120"/>
  <c r="BU120"/>
  <c r="BQ120"/>
  <c r="BM120"/>
  <c r="BI120"/>
  <c r="BE120"/>
  <c r="AW120"/>
  <c r="AO120"/>
  <c r="AK120"/>
  <c r="AE120"/>
  <c r="AD120"/>
  <c r="Y120"/>
  <c r="X120"/>
  <c r="V120"/>
  <c r="R120"/>
  <c r="N120"/>
  <c r="J120"/>
  <c r="E120"/>
  <c r="D120"/>
  <c r="DA119"/>
  <c r="CK119"/>
  <c r="CG119"/>
  <c r="CC119"/>
  <c r="BY119"/>
  <c r="BV119"/>
  <c r="BU119"/>
  <c r="BQ119"/>
  <c r="BM119"/>
  <c r="BI119"/>
  <c r="BE119"/>
  <c r="AW119"/>
  <c r="AO119"/>
  <c r="AK119"/>
  <c r="AE119"/>
  <c r="AD119"/>
  <c r="Y119"/>
  <c r="X119"/>
  <c r="Z119" s="1"/>
  <c r="V119"/>
  <c r="R119"/>
  <c r="N119"/>
  <c r="J119"/>
  <c r="E119"/>
  <c r="D119"/>
  <c r="DA118"/>
  <c r="CS118"/>
  <c r="CK118"/>
  <c r="CG118"/>
  <c r="CC118"/>
  <c r="BY118"/>
  <c r="BV118"/>
  <c r="BU118"/>
  <c r="BQ118"/>
  <c r="BM118"/>
  <c r="BI118"/>
  <c r="BE118"/>
  <c r="AW118"/>
  <c r="AS118"/>
  <c r="AO118"/>
  <c r="AK118"/>
  <c r="AE118"/>
  <c r="AD118"/>
  <c r="Y118"/>
  <c r="E118" s="1"/>
  <c r="X118"/>
  <c r="D118" s="1"/>
  <c r="V118"/>
  <c r="R118"/>
  <c r="N118"/>
  <c r="J118"/>
  <c r="DA117"/>
  <c r="CK117"/>
  <c r="CG117"/>
  <c r="CC117"/>
  <c r="BY117"/>
  <c r="BU117"/>
  <c r="BQ117"/>
  <c r="BM117"/>
  <c r="BI117"/>
  <c r="BE117"/>
  <c r="AW117"/>
  <c r="AO117"/>
  <c r="AK117"/>
  <c r="AD117"/>
  <c r="Y117"/>
  <c r="Z117" s="1"/>
  <c r="X117"/>
  <c r="D117" s="1"/>
  <c r="V117"/>
  <c r="R117"/>
  <c r="N117"/>
  <c r="J117"/>
  <c r="DA116"/>
  <c r="CK116"/>
  <c r="CG116"/>
  <c r="CC116"/>
  <c r="BY116"/>
  <c r="BV116"/>
  <c r="BU116"/>
  <c r="BQ116"/>
  <c r="BM116"/>
  <c r="BI116"/>
  <c r="BE116"/>
  <c r="AW116"/>
  <c r="AS116"/>
  <c r="AO116"/>
  <c r="AK116"/>
  <c r="AD116"/>
  <c r="Y116"/>
  <c r="E116" s="1"/>
  <c r="X116"/>
  <c r="D116" s="1"/>
  <c r="V116"/>
  <c r="R116"/>
  <c r="N116"/>
  <c r="J116"/>
  <c r="DA115"/>
  <c r="CK115"/>
  <c r="CG115"/>
  <c r="CC115"/>
  <c r="BY115"/>
  <c r="BV115"/>
  <c r="BU115"/>
  <c r="BQ115"/>
  <c r="BM115"/>
  <c r="BI115"/>
  <c r="BE115"/>
  <c r="AW115"/>
  <c r="AS115"/>
  <c r="AO115"/>
  <c r="AK115"/>
  <c r="AD115"/>
  <c r="Y115"/>
  <c r="E115" s="1"/>
  <c r="X115"/>
  <c r="V115"/>
  <c r="R115"/>
  <c r="N115"/>
  <c r="K115"/>
  <c r="J115"/>
  <c r="DA114"/>
  <c r="CK114"/>
  <c r="CG114"/>
  <c r="CC114"/>
  <c r="BY114"/>
  <c r="BV114"/>
  <c r="BU114"/>
  <c r="BQ114"/>
  <c r="BM114"/>
  <c r="BI114"/>
  <c r="BE114"/>
  <c r="AW114"/>
  <c r="AS114"/>
  <c r="AO114"/>
  <c r="AK114"/>
  <c r="AD114"/>
  <c r="Y114"/>
  <c r="E114" s="1"/>
  <c r="X114"/>
  <c r="V114"/>
  <c r="R114"/>
  <c r="N114"/>
  <c r="K114"/>
  <c r="J114"/>
  <c r="DA113"/>
  <c r="CK113"/>
  <c r="CG113"/>
  <c r="CC113"/>
  <c r="BY113"/>
  <c r="BU113"/>
  <c r="BQ113"/>
  <c r="BM113"/>
  <c r="BI113"/>
  <c r="BE113"/>
  <c r="AW113"/>
  <c r="AO113"/>
  <c r="AK113"/>
  <c r="AD113"/>
  <c r="Y113"/>
  <c r="X113"/>
  <c r="D113" s="1"/>
  <c r="V113"/>
  <c r="R113"/>
  <c r="N113"/>
  <c r="K113"/>
  <c r="J113"/>
  <c r="DA112"/>
  <c r="CK112"/>
  <c r="CG112"/>
  <c r="CC112"/>
  <c r="BY112"/>
  <c r="BU112"/>
  <c r="BQ112"/>
  <c r="BM112"/>
  <c r="BI112"/>
  <c r="BE112"/>
  <c r="AW112"/>
  <c r="AO112"/>
  <c r="AK112"/>
  <c r="AD112"/>
  <c r="Y112"/>
  <c r="X112"/>
  <c r="V112"/>
  <c r="R112"/>
  <c r="N112"/>
  <c r="K112"/>
  <c r="J112"/>
  <c r="E112"/>
  <c r="DA111"/>
  <c r="CK111"/>
  <c r="CG111"/>
  <c r="CC111"/>
  <c r="BY111"/>
  <c r="BU111"/>
  <c r="BQ111"/>
  <c r="BM111"/>
  <c r="BI111"/>
  <c r="BE111"/>
  <c r="AW111"/>
  <c r="AO111"/>
  <c r="AK111"/>
  <c r="AD111"/>
  <c r="Y111"/>
  <c r="Z111" s="1"/>
  <c r="X111"/>
  <c r="D111" s="1"/>
  <c r="V111"/>
  <c r="R111"/>
  <c r="N111"/>
  <c r="K111"/>
  <c r="J111"/>
  <c r="DA110"/>
  <c r="CK110"/>
  <c r="CG110"/>
  <c r="CC110"/>
  <c r="BY110"/>
  <c r="BU110"/>
  <c r="BQ110"/>
  <c r="BM110"/>
  <c r="BI110"/>
  <c r="BE110"/>
  <c r="AW110"/>
  <c r="AO110"/>
  <c r="AK110"/>
  <c r="AD110"/>
  <c r="Y110"/>
  <c r="X110"/>
  <c r="Z110" s="1"/>
  <c r="V110"/>
  <c r="R110"/>
  <c r="N110"/>
  <c r="K110"/>
  <c r="J110"/>
  <c r="E110"/>
  <c r="DA109"/>
  <c r="CK109"/>
  <c r="CG109"/>
  <c r="CC109"/>
  <c r="BY109"/>
  <c r="BU109"/>
  <c r="BQ109"/>
  <c r="BM109"/>
  <c r="BI109"/>
  <c r="BE109"/>
  <c r="AW109"/>
  <c r="AS109"/>
  <c r="AO109"/>
  <c r="AK109"/>
  <c r="AD109"/>
  <c r="Y109"/>
  <c r="Z109" s="1"/>
  <c r="X109"/>
  <c r="V109"/>
  <c r="R109"/>
  <c r="N109"/>
  <c r="J109"/>
  <c r="D109"/>
  <c r="DA108"/>
  <c r="CK108"/>
  <c r="CG108"/>
  <c r="CC108"/>
  <c r="BY108"/>
  <c r="BU108"/>
  <c r="BQ108"/>
  <c r="BM108"/>
  <c r="BI108"/>
  <c r="BE108"/>
  <c r="AW108"/>
  <c r="AS108"/>
  <c r="AO108"/>
  <c r="AK108"/>
  <c r="AD108"/>
  <c r="Y108"/>
  <c r="Z108" s="1"/>
  <c r="X108"/>
  <c r="V108"/>
  <c r="R108"/>
  <c r="N108"/>
  <c r="J108"/>
  <c r="D108"/>
  <c r="DA107"/>
  <c r="CK107"/>
  <c r="CG107"/>
  <c r="CC107"/>
  <c r="BY107"/>
  <c r="BU107"/>
  <c r="BQ107"/>
  <c r="BM107"/>
  <c r="BI107"/>
  <c r="BE107"/>
  <c r="AW107"/>
  <c r="AS107"/>
  <c r="AO107"/>
  <c r="AK107"/>
  <c r="AD107"/>
  <c r="Y107"/>
  <c r="E107" s="1"/>
  <c r="X107"/>
  <c r="D107" s="1"/>
  <c r="V107"/>
  <c r="R107"/>
  <c r="N107"/>
  <c r="J107"/>
  <c r="DA106"/>
  <c r="CK106"/>
  <c r="CG106"/>
  <c r="CC106"/>
  <c r="BY106"/>
  <c r="BU106"/>
  <c r="BQ106"/>
  <c r="BM106"/>
  <c r="BI106"/>
  <c r="BE106"/>
  <c r="AW106"/>
  <c r="AS106"/>
  <c r="AO106"/>
  <c r="AK106"/>
  <c r="AD106"/>
  <c r="Y106"/>
  <c r="X106"/>
  <c r="D106" s="1"/>
  <c r="V106"/>
  <c r="R106"/>
  <c r="N106"/>
  <c r="K106"/>
  <c r="J106"/>
  <c r="DA105"/>
  <c r="CK105"/>
  <c r="CG105"/>
  <c r="CC105"/>
  <c r="BY105"/>
  <c r="BU105"/>
  <c r="BQ105"/>
  <c r="BM105"/>
  <c r="BI105"/>
  <c r="BE105"/>
  <c r="AW105"/>
  <c r="AO105"/>
  <c r="AK105"/>
  <c r="AD105"/>
  <c r="Y105"/>
  <c r="X105"/>
  <c r="V105"/>
  <c r="R105"/>
  <c r="N105"/>
  <c r="J105"/>
  <c r="D105"/>
  <c r="DA104"/>
  <c r="CK104"/>
  <c r="CG104"/>
  <c r="CC104"/>
  <c r="BY104"/>
  <c r="BU104"/>
  <c r="BQ104"/>
  <c r="BM104"/>
  <c r="BI104"/>
  <c r="BE104"/>
  <c r="AW104"/>
  <c r="AO104"/>
  <c r="AK104"/>
  <c r="AD104"/>
  <c r="Y104"/>
  <c r="E104" s="1"/>
  <c r="X104"/>
  <c r="D104" s="1"/>
  <c r="V104"/>
  <c r="R104"/>
  <c r="N104"/>
  <c r="J104"/>
  <c r="DA103"/>
  <c r="CK103"/>
  <c r="CG103"/>
  <c r="CC103"/>
  <c r="BY103"/>
  <c r="BU103"/>
  <c r="BQ103"/>
  <c r="BM103"/>
  <c r="BI103"/>
  <c r="BE103"/>
  <c r="AW103"/>
  <c r="AO103"/>
  <c r="AK103"/>
  <c r="AD103"/>
  <c r="Y103"/>
  <c r="E103" s="1"/>
  <c r="G103" s="1"/>
  <c r="X103"/>
  <c r="D103" s="1"/>
  <c r="V103"/>
  <c r="R103"/>
  <c r="N103"/>
  <c r="J103"/>
  <c r="DA102"/>
  <c r="CK102"/>
  <c r="CG102"/>
  <c r="CC102"/>
  <c r="BY102"/>
  <c r="BU102"/>
  <c r="BQ102"/>
  <c r="BM102"/>
  <c r="BI102"/>
  <c r="BE102"/>
  <c r="AW102"/>
  <c r="AS102"/>
  <c r="AP102"/>
  <c r="AO102"/>
  <c r="AK102"/>
  <c r="AD102"/>
  <c r="Y102"/>
  <c r="E102" s="1"/>
  <c r="X102"/>
  <c r="V102"/>
  <c r="R102"/>
  <c r="O102"/>
  <c r="N102"/>
  <c r="J102"/>
  <c r="D102"/>
  <c r="DA101"/>
  <c r="CK101"/>
  <c r="CG101"/>
  <c r="CC101"/>
  <c r="BY101"/>
  <c r="BU101"/>
  <c r="BQ101"/>
  <c r="BM101"/>
  <c r="BI101"/>
  <c r="BE101"/>
  <c r="AW101"/>
  <c r="AS101"/>
  <c r="AP101"/>
  <c r="AO101"/>
  <c r="AK101"/>
  <c r="AD101"/>
  <c r="Y101"/>
  <c r="E101" s="1"/>
  <c r="X101"/>
  <c r="V101"/>
  <c r="R101"/>
  <c r="O101"/>
  <c r="N101"/>
  <c r="J101"/>
  <c r="D101"/>
  <c r="DA100"/>
  <c r="CK100"/>
  <c r="CG100"/>
  <c r="CC100"/>
  <c r="BY100"/>
  <c r="BU100"/>
  <c r="BQ100"/>
  <c r="BM100"/>
  <c r="BI100"/>
  <c r="BE100"/>
  <c r="AW100"/>
  <c r="AO100"/>
  <c r="AK100"/>
  <c r="AD100"/>
  <c r="Y100"/>
  <c r="X100"/>
  <c r="D100" s="1"/>
  <c r="V100"/>
  <c r="R100"/>
  <c r="O100"/>
  <c r="N100"/>
  <c r="J100"/>
  <c r="DA99"/>
  <c r="CK99"/>
  <c r="CG99"/>
  <c r="CC99"/>
  <c r="BY99"/>
  <c r="BU99"/>
  <c r="BQ99"/>
  <c r="BM99"/>
  <c r="BI99"/>
  <c r="BE99"/>
  <c r="AW99"/>
  <c r="AO99"/>
  <c r="AK99"/>
  <c r="AD99"/>
  <c r="Y99"/>
  <c r="E99" s="1"/>
  <c r="X99"/>
  <c r="D99" s="1"/>
  <c r="V99"/>
  <c r="R99"/>
  <c r="O99"/>
  <c r="N99"/>
  <c r="J99"/>
  <c r="DA98"/>
  <c r="CK98"/>
  <c r="CG98"/>
  <c r="CC98"/>
  <c r="BY98"/>
  <c r="BU98"/>
  <c r="BQ98"/>
  <c r="BM98"/>
  <c r="BI98"/>
  <c r="BE98"/>
  <c r="AW98"/>
  <c r="AS98"/>
  <c r="AO98"/>
  <c r="AK98"/>
  <c r="AD98"/>
  <c r="Y98"/>
  <c r="Z98" s="1"/>
  <c r="X98"/>
  <c r="D98" s="1"/>
  <c r="V98"/>
  <c r="R98"/>
  <c r="N98"/>
  <c r="K98"/>
  <c r="J98"/>
  <c r="DA97"/>
  <c r="CK97"/>
  <c r="CG97"/>
  <c r="CC97"/>
  <c r="BY97"/>
  <c r="BU97"/>
  <c r="BQ97"/>
  <c r="BM97"/>
  <c r="BI97"/>
  <c r="BE97"/>
  <c r="AW97"/>
  <c r="AO97"/>
  <c r="AK97"/>
  <c r="AD97"/>
  <c r="Y97"/>
  <c r="E97" s="1"/>
  <c r="X97"/>
  <c r="Z97" s="1"/>
  <c r="V97"/>
  <c r="R97"/>
  <c r="N97"/>
  <c r="J97"/>
  <c r="DA96"/>
  <c r="CK96"/>
  <c r="CG96"/>
  <c r="CC96"/>
  <c r="BY96"/>
  <c r="BU96"/>
  <c r="BQ96"/>
  <c r="BM96"/>
  <c r="BI96"/>
  <c r="BE96"/>
  <c r="AW96"/>
  <c r="AO96"/>
  <c r="AK96"/>
  <c r="AD96"/>
  <c r="Y96"/>
  <c r="X96"/>
  <c r="V96"/>
  <c r="R96"/>
  <c r="N96"/>
  <c r="J96"/>
  <c r="E96"/>
  <c r="D96"/>
  <c r="DA95"/>
  <c r="CK95"/>
  <c r="CH95"/>
  <c r="CH89" s="1"/>
  <c r="CG95"/>
  <c r="CC95"/>
  <c r="BY95"/>
  <c r="BU95"/>
  <c r="BQ95"/>
  <c r="BM95"/>
  <c r="BI95"/>
  <c r="BE95"/>
  <c r="AW95"/>
  <c r="AO95"/>
  <c r="AL95"/>
  <c r="AK95"/>
  <c r="AD95"/>
  <c r="Y95"/>
  <c r="X95"/>
  <c r="Z95" s="1"/>
  <c r="V95"/>
  <c r="R95"/>
  <c r="N95"/>
  <c r="J95"/>
  <c r="E95"/>
  <c r="G95" s="1"/>
  <c r="D95"/>
  <c r="DA94"/>
  <c r="CK94"/>
  <c r="CG94"/>
  <c r="CC94"/>
  <c r="BY94"/>
  <c r="BU94"/>
  <c r="BQ94"/>
  <c r="BM94"/>
  <c r="BI94"/>
  <c r="BE94"/>
  <c r="AW94"/>
  <c r="AO94"/>
  <c r="AK94"/>
  <c r="AD94"/>
  <c r="Y94"/>
  <c r="Z94" s="1"/>
  <c r="X94"/>
  <c r="D94" s="1"/>
  <c r="V94"/>
  <c r="R94"/>
  <c r="N94"/>
  <c r="J94"/>
  <c r="DA93"/>
  <c r="CK93"/>
  <c r="CG93"/>
  <c r="CC93"/>
  <c r="BY93"/>
  <c r="BU93"/>
  <c r="BQ93"/>
  <c r="BM93"/>
  <c r="BI93"/>
  <c r="BE93"/>
  <c r="AW93"/>
  <c r="AO93"/>
  <c r="AK93"/>
  <c r="AD93"/>
  <c r="Y93"/>
  <c r="Z93" s="1"/>
  <c r="X93"/>
  <c r="D93" s="1"/>
  <c r="V93"/>
  <c r="R93"/>
  <c r="O93"/>
  <c r="N93"/>
  <c r="J93"/>
  <c r="DA92"/>
  <c r="CO92"/>
  <c r="CK92"/>
  <c r="CG92"/>
  <c r="CC92"/>
  <c r="BY92"/>
  <c r="BU92"/>
  <c r="BQ92"/>
  <c r="BM92"/>
  <c r="BI92"/>
  <c r="BE92"/>
  <c r="AW92"/>
  <c r="AS92"/>
  <c r="AS89" s="1"/>
  <c r="AO92"/>
  <c r="AK92"/>
  <c r="AE92"/>
  <c r="AD92"/>
  <c r="Y92"/>
  <c r="X92"/>
  <c r="D92" s="1"/>
  <c r="V92"/>
  <c r="R92"/>
  <c r="N92"/>
  <c r="J92"/>
  <c r="AO91"/>
  <c r="Y91"/>
  <c r="X91"/>
  <c r="D91" s="1"/>
  <c r="V91"/>
  <c r="R91"/>
  <c r="N91"/>
  <c r="E91"/>
  <c r="DA90"/>
  <c r="CO90"/>
  <c r="CC90"/>
  <c r="BU90"/>
  <c r="BQ90"/>
  <c r="BM90"/>
  <c r="AS90"/>
  <c r="AK90"/>
  <c r="AE90"/>
  <c r="AD90"/>
  <c r="Y90"/>
  <c r="E90" s="1"/>
  <c r="X90"/>
  <c r="D90" s="1"/>
  <c r="J90"/>
  <c r="CZ89"/>
  <c r="CY89"/>
  <c r="CV89"/>
  <c r="CU89"/>
  <c r="CT89"/>
  <c r="CS89"/>
  <c r="CR89"/>
  <c r="CQ89"/>
  <c r="CN89"/>
  <c r="CM89"/>
  <c r="CL89"/>
  <c r="CJ89"/>
  <c r="CI89"/>
  <c r="CF89"/>
  <c r="CE89"/>
  <c r="CB89"/>
  <c r="CA89"/>
  <c r="BZ89"/>
  <c r="BX89"/>
  <c r="BW89"/>
  <c r="BT89"/>
  <c r="BS89"/>
  <c r="BP89"/>
  <c r="BO89"/>
  <c r="BL89"/>
  <c r="BK89"/>
  <c r="BJ89"/>
  <c r="BH89"/>
  <c r="BG89"/>
  <c r="BF89"/>
  <c r="BD89"/>
  <c r="BC89"/>
  <c r="BB89"/>
  <c r="BA89"/>
  <c r="AZ89"/>
  <c r="AY89"/>
  <c r="AV89"/>
  <c r="AU89"/>
  <c r="AR89"/>
  <c r="AQ89"/>
  <c r="AN89"/>
  <c r="AM89"/>
  <c r="AJ89"/>
  <c r="AI89"/>
  <c r="AH89"/>
  <c r="AG89"/>
  <c r="AF89"/>
  <c r="AE89"/>
  <c r="AC89"/>
  <c r="AB89"/>
  <c r="AA89"/>
  <c r="U89"/>
  <c r="T89"/>
  <c r="Q89"/>
  <c r="P89"/>
  <c r="M89"/>
  <c r="L89"/>
  <c r="J89"/>
  <c r="I89"/>
  <c r="H89"/>
  <c r="C89"/>
  <c r="DA88"/>
  <c r="CW88"/>
  <c r="CS88"/>
  <c r="CO88"/>
  <c r="CK88"/>
  <c r="CG88"/>
  <c r="CC88"/>
  <c r="BY88"/>
  <c r="BU88"/>
  <c r="BQ88"/>
  <c r="BM88"/>
  <c r="BI88"/>
  <c r="BE88"/>
  <c r="BA88"/>
  <c r="AW88"/>
  <c r="AS88"/>
  <c r="AO88"/>
  <c r="AK88"/>
  <c r="AH88"/>
  <c r="AD88"/>
  <c r="Y88"/>
  <c r="E88" s="1"/>
  <c r="F88" s="1"/>
  <c r="X88"/>
  <c r="V88"/>
  <c r="R88"/>
  <c r="N88"/>
  <c r="J88"/>
  <c r="D88"/>
  <c r="DA87"/>
  <c r="CW87"/>
  <c r="CS87"/>
  <c r="CO87"/>
  <c r="CK87"/>
  <c r="CG87"/>
  <c r="CC87"/>
  <c r="BY87"/>
  <c r="BU87"/>
  <c r="BQ87"/>
  <c r="BM87"/>
  <c r="BI87"/>
  <c r="BE87"/>
  <c r="BA87"/>
  <c r="AW87"/>
  <c r="AS87"/>
  <c r="AO87"/>
  <c r="AK87"/>
  <c r="AH87"/>
  <c r="AD87"/>
  <c r="Y87"/>
  <c r="Z87" s="1"/>
  <c r="X87"/>
  <c r="V87"/>
  <c r="R87"/>
  <c r="N87"/>
  <c r="J87"/>
  <c r="DA86"/>
  <c r="CO86"/>
  <c r="CC86"/>
  <c r="BU86"/>
  <c r="BQ86"/>
  <c r="BM86"/>
  <c r="AK86"/>
  <c r="AE86"/>
  <c r="Y86"/>
  <c r="X86"/>
  <c r="D86" s="1"/>
  <c r="J86"/>
  <c r="E86"/>
  <c r="F86" s="1"/>
  <c r="DA85"/>
  <c r="CW85"/>
  <c r="CS85"/>
  <c r="CO85"/>
  <c r="CK85"/>
  <c r="CG85"/>
  <c r="CC85"/>
  <c r="BY85"/>
  <c r="BU85"/>
  <c r="BQ85"/>
  <c r="BM85"/>
  <c r="BI85"/>
  <c r="BE85"/>
  <c r="BA85"/>
  <c r="AX85"/>
  <c r="AW85"/>
  <c r="AS85"/>
  <c r="AO85"/>
  <c r="AK85"/>
  <c r="AH85"/>
  <c r="AD85"/>
  <c r="Y85"/>
  <c r="X85"/>
  <c r="V85"/>
  <c r="R85"/>
  <c r="N85"/>
  <c r="J85"/>
  <c r="E85"/>
  <c r="F85" s="1"/>
  <c r="D85"/>
  <c r="CH84"/>
  <c r="BQ84"/>
  <c r="BM84"/>
  <c r="AK84"/>
  <c r="Y84"/>
  <c r="E84" s="1"/>
  <c r="X84"/>
  <c r="S84"/>
  <c r="K84"/>
  <c r="J84"/>
  <c r="D84"/>
  <c r="DA83"/>
  <c r="CW83"/>
  <c r="CS83"/>
  <c r="CO83"/>
  <c r="CK83"/>
  <c r="CH83"/>
  <c r="CG83"/>
  <c r="CC83"/>
  <c r="BY83"/>
  <c r="BU83"/>
  <c r="BQ83"/>
  <c r="BM83"/>
  <c r="BI83"/>
  <c r="BE83"/>
  <c r="BA83"/>
  <c r="AW83"/>
  <c r="AS83"/>
  <c r="AO83"/>
  <c r="AK83"/>
  <c r="AH83"/>
  <c r="AD83"/>
  <c r="Y83"/>
  <c r="Z83" s="1"/>
  <c r="X83"/>
  <c r="D83" s="1"/>
  <c r="V83"/>
  <c r="S83"/>
  <c r="R83"/>
  <c r="N83"/>
  <c r="K83"/>
  <c r="J83"/>
  <c r="E83"/>
  <c r="F83" s="1"/>
  <c r="DA82"/>
  <c r="CW82"/>
  <c r="CS82"/>
  <c r="CO82"/>
  <c r="CK82"/>
  <c r="CH82"/>
  <c r="CG82"/>
  <c r="CC82"/>
  <c r="BY82"/>
  <c r="BU82"/>
  <c r="BQ82"/>
  <c r="BM82"/>
  <c r="BI82"/>
  <c r="BE82"/>
  <c r="BA82"/>
  <c r="AW82"/>
  <c r="AS82"/>
  <c r="AO82"/>
  <c r="AK82"/>
  <c r="AH82"/>
  <c r="AD82"/>
  <c r="Y82"/>
  <c r="E82" s="1"/>
  <c r="F82" s="1"/>
  <c r="X82"/>
  <c r="D82" s="1"/>
  <c r="V82"/>
  <c r="S82"/>
  <c r="R82"/>
  <c r="O82"/>
  <c r="N82"/>
  <c r="K82"/>
  <c r="J82"/>
  <c r="CG81"/>
  <c r="BQ81"/>
  <c r="BM81"/>
  <c r="BI81"/>
  <c r="AO81"/>
  <c r="AD81"/>
  <c r="Y81"/>
  <c r="X81"/>
  <c r="R81"/>
  <c r="O81"/>
  <c r="N81"/>
  <c r="J81"/>
  <c r="E81"/>
  <c r="F81" s="1"/>
  <c r="DA80"/>
  <c r="CW80"/>
  <c r="CS80"/>
  <c r="CO80"/>
  <c r="CK80"/>
  <c r="CH80"/>
  <c r="CG80"/>
  <c r="CC80"/>
  <c r="BY80"/>
  <c r="BU80"/>
  <c r="BQ80"/>
  <c r="BM80"/>
  <c r="BI80"/>
  <c r="BE80"/>
  <c r="BA80"/>
  <c r="AW80"/>
  <c r="AS80"/>
  <c r="AO80"/>
  <c r="AK80"/>
  <c r="AH80"/>
  <c r="AE80"/>
  <c r="AD80"/>
  <c r="Y80"/>
  <c r="X80"/>
  <c r="D80" s="1"/>
  <c r="V80"/>
  <c r="R80"/>
  <c r="O80"/>
  <c r="N80"/>
  <c r="K80"/>
  <c r="J80"/>
  <c r="E80"/>
  <c r="CZ79"/>
  <c r="CY79"/>
  <c r="CV79"/>
  <c r="CU79"/>
  <c r="CR79"/>
  <c r="CQ79"/>
  <c r="CN79"/>
  <c r="CM79"/>
  <c r="CJ79"/>
  <c r="CI79"/>
  <c r="CF79"/>
  <c r="CE79"/>
  <c r="CB79"/>
  <c r="CA79"/>
  <c r="BX79"/>
  <c r="BW79"/>
  <c r="BY79" s="1"/>
  <c r="BT79"/>
  <c r="BS79"/>
  <c r="BP79"/>
  <c r="BO79"/>
  <c r="BQ79" s="1"/>
  <c r="BL79"/>
  <c r="BK79"/>
  <c r="BH79"/>
  <c r="BG79"/>
  <c r="BD79"/>
  <c r="BC79"/>
  <c r="AZ79"/>
  <c r="AY79"/>
  <c r="AV79"/>
  <c r="AU79"/>
  <c r="AR79"/>
  <c r="AQ79"/>
  <c r="AN79"/>
  <c r="AM79"/>
  <c r="AJ79"/>
  <c r="AI79"/>
  <c r="AG79"/>
  <c r="AF79"/>
  <c r="AC79"/>
  <c r="Y79" s="1"/>
  <c r="AB79"/>
  <c r="X79" s="1"/>
  <c r="U79"/>
  <c r="T79"/>
  <c r="Q79"/>
  <c r="P79"/>
  <c r="S79" s="1"/>
  <c r="M79"/>
  <c r="O79" s="1"/>
  <c r="L79"/>
  <c r="I79"/>
  <c r="H79"/>
  <c r="C79"/>
  <c r="DA78"/>
  <c r="CW78"/>
  <c r="CS78"/>
  <c r="CO78"/>
  <c r="CL78"/>
  <c r="CK78"/>
  <c r="CH78"/>
  <c r="CG78"/>
  <c r="CC78"/>
  <c r="BY78"/>
  <c r="BU78"/>
  <c r="BQ78"/>
  <c r="BM78"/>
  <c r="BI78"/>
  <c r="BE78"/>
  <c r="BA78"/>
  <c r="AW78"/>
  <c r="AS78"/>
  <c r="AO78"/>
  <c r="AK78"/>
  <c r="AH78"/>
  <c r="AE78"/>
  <c r="AD78"/>
  <c r="Y78"/>
  <c r="X78"/>
  <c r="D78" s="1"/>
  <c r="V78"/>
  <c r="R78"/>
  <c r="N78"/>
  <c r="J78"/>
  <c r="DA77"/>
  <c r="CW77"/>
  <c r="CS77"/>
  <c r="CO77"/>
  <c r="CL77"/>
  <c r="CK77"/>
  <c r="CH77"/>
  <c r="CG77"/>
  <c r="CC77"/>
  <c r="BY77"/>
  <c r="BU77"/>
  <c r="BQ77"/>
  <c r="BM77"/>
  <c r="BI77"/>
  <c r="BE77"/>
  <c r="BA77"/>
  <c r="AW77"/>
  <c r="AS77"/>
  <c r="AO77"/>
  <c r="AK77"/>
  <c r="AH77"/>
  <c r="AE77"/>
  <c r="AD77"/>
  <c r="Y77"/>
  <c r="X77"/>
  <c r="V77"/>
  <c r="R77"/>
  <c r="N77"/>
  <c r="J77"/>
  <c r="E77"/>
  <c r="DA76"/>
  <c r="CW76"/>
  <c r="CS76"/>
  <c r="CO76"/>
  <c r="CL76"/>
  <c r="CK76"/>
  <c r="CH76"/>
  <c r="CG76"/>
  <c r="CC76"/>
  <c r="BY76"/>
  <c r="BU76"/>
  <c r="BQ76"/>
  <c r="BM76"/>
  <c r="BI76"/>
  <c r="BE76"/>
  <c r="BA76"/>
  <c r="AW76"/>
  <c r="AS76"/>
  <c r="AO76"/>
  <c r="AK76"/>
  <c r="AH76"/>
  <c r="AD76"/>
  <c r="Y76"/>
  <c r="X76"/>
  <c r="D76" s="1"/>
  <c r="V76"/>
  <c r="R76"/>
  <c r="N76"/>
  <c r="J76"/>
  <c r="DA75"/>
  <c r="CW75"/>
  <c r="CS75"/>
  <c r="CO75"/>
  <c r="CL75"/>
  <c r="CK75"/>
  <c r="CH75"/>
  <c r="CG75"/>
  <c r="CC75"/>
  <c r="BY75"/>
  <c r="BU75"/>
  <c r="BQ75"/>
  <c r="BM75"/>
  <c r="BI75"/>
  <c r="BE75"/>
  <c r="BA75"/>
  <c r="AW75"/>
  <c r="AS75"/>
  <c r="AO75"/>
  <c r="AK75"/>
  <c r="AH75"/>
  <c r="AD75"/>
  <c r="Y75"/>
  <c r="Z75" s="1"/>
  <c r="X75"/>
  <c r="V75"/>
  <c r="R75"/>
  <c r="N75"/>
  <c r="J75"/>
  <c r="D75"/>
  <c r="DA74"/>
  <c r="CW74"/>
  <c r="CS74"/>
  <c r="CO74"/>
  <c r="CL74"/>
  <c r="CK74"/>
  <c r="CH74"/>
  <c r="CG74"/>
  <c r="CC74"/>
  <c r="BY74"/>
  <c r="BU74"/>
  <c r="BQ74"/>
  <c r="BM74"/>
  <c r="BI74"/>
  <c r="BE74"/>
  <c r="BA74"/>
  <c r="AW74"/>
  <c r="AS74"/>
  <c r="AO74"/>
  <c r="AK74"/>
  <c r="AH74"/>
  <c r="AE74"/>
  <c r="AD74"/>
  <c r="Y74"/>
  <c r="E74" s="1"/>
  <c r="X74"/>
  <c r="D74" s="1"/>
  <c r="F74" s="1"/>
  <c r="V74"/>
  <c r="R74"/>
  <c r="N74"/>
  <c r="J74"/>
  <c r="DA73"/>
  <c r="CW73"/>
  <c r="CS73"/>
  <c r="CO73"/>
  <c r="CL73"/>
  <c r="CK73"/>
  <c r="CH73"/>
  <c r="CG73"/>
  <c r="CC73"/>
  <c r="BY73"/>
  <c r="BU73"/>
  <c r="BQ73"/>
  <c r="BM73"/>
  <c r="BI73"/>
  <c r="BE73"/>
  <c r="BA73"/>
  <c r="AW73"/>
  <c r="AS73"/>
  <c r="AO73"/>
  <c r="AK73"/>
  <c r="AH73"/>
  <c r="AE73"/>
  <c r="AD73"/>
  <c r="Y73"/>
  <c r="Z73" s="1"/>
  <c r="X73"/>
  <c r="D73" s="1"/>
  <c r="V73"/>
  <c r="R73"/>
  <c r="N73"/>
  <c r="J73"/>
  <c r="DA72"/>
  <c r="CW72"/>
  <c r="CS72"/>
  <c r="CO72"/>
  <c r="CL72"/>
  <c r="CK72"/>
  <c r="CH72"/>
  <c r="CG72"/>
  <c r="CC72"/>
  <c r="BY72"/>
  <c r="BU72"/>
  <c r="BQ72"/>
  <c r="BM72"/>
  <c r="BI72"/>
  <c r="BE72"/>
  <c r="BA72"/>
  <c r="AW72"/>
  <c r="AS72"/>
  <c r="AO72"/>
  <c r="AK72"/>
  <c r="AH72"/>
  <c r="AD72"/>
  <c r="Y72"/>
  <c r="E72" s="1"/>
  <c r="X72"/>
  <c r="D72" s="1"/>
  <c r="V72"/>
  <c r="S72"/>
  <c r="R72"/>
  <c r="N72"/>
  <c r="J72"/>
  <c r="CZ71"/>
  <c r="DA71" s="1"/>
  <c r="CY71"/>
  <c r="CV71"/>
  <c r="CU71"/>
  <c r="CR71"/>
  <c r="CQ71"/>
  <c r="CN71"/>
  <c r="CM71"/>
  <c r="CL71"/>
  <c r="CJ71"/>
  <c r="CI71"/>
  <c r="CF71"/>
  <c r="CG71" s="1"/>
  <c r="CE71"/>
  <c r="CB71"/>
  <c r="CA71"/>
  <c r="BX71"/>
  <c r="BW71"/>
  <c r="BT71"/>
  <c r="BS71"/>
  <c r="BP71"/>
  <c r="BO71"/>
  <c r="BL71"/>
  <c r="BK71"/>
  <c r="BM71" s="1"/>
  <c r="BH71"/>
  <c r="BG71"/>
  <c r="BD71"/>
  <c r="BC71"/>
  <c r="AZ71"/>
  <c r="AY71"/>
  <c r="AV71"/>
  <c r="AW71" s="1"/>
  <c r="AU71"/>
  <c r="AR71"/>
  <c r="AS71" s="1"/>
  <c r="AQ71"/>
  <c r="AN71"/>
  <c r="AM71"/>
  <c r="AJ71"/>
  <c r="AK71" s="1"/>
  <c r="AI71"/>
  <c r="AG71"/>
  <c r="AH71" s="1"/>
  <c r="AF71"/>
  <c r="AC71"/>
  <c r="AD71" s="1"/>
  <c r="AB71"/>
  <c r="X71"/>
  <c r="U71"/>
  <c r="T71"/>
  <c r="Q71"/>
  <c r="P71"/>
  <c r="M71"/>
  <c r="N71" s="1"/>
  <c r="L71"/>
  <c r="I71"/>
  <c r="J71" s="1"/>
  <c r="H71"/>
  <c r="C71"/>
  <c r="DA70"/>
  <c r="CW70"/>
  <c r="CS70"/>
  <c r="CO70"/>
  <c r="CK70"/>
  <c r="CG70"/>
  <c r="CC70"/>
  <c r="BY70"/>
  <c r="BU70"/>
  <c r="BQ70"/>
  <c r="BM70"/>
  <c r="BI70"/>
  <c r="BE70"/>
  <c r="BA70"/>
  <c r="AW70"/>
  <c r="AS70"/>
  <c r="AO70"/>
  <c r="AK70"/>
  <c r="AH70"/>
  <c r="AD70"/>
  <c r="Y70"/>
  <c r="Z70" s="1"/>
  <c r="X70"/>
  <c r="D70" s="1"/>
  <c r="V70"/>
  <c r="R70"/>
  <c r="N70"/>
  <c r="J70"/>
  <c r="BQ69"/>
  <c r="BM69"/>
  <c r="AD69"/>
  <c r="Z69"/>
  <c r="E69"/>
  <c r="D69"/>
  <c r="BQ68"/>
  <c r="BM68"/>
  <c r="Z68"/>
  <c r="E68"/>
  <c r="D68"/>
  <c r="E67"/>
  <c r="D67"/>
  <c r="BQ66"/>
  <c r="BM66"/>
  <c r="AW66"/>
  <c r="AD66"/>
  <c r="Y66"/>
  <c r="X66"/>
  <c r="J66"/>
  <c r="E66"/>
  <c r="BQ65"/>
  <c r="BM65"/>
  <c r="AW65"/>
  <c r="AO65"/>
  <c r="AK65"/>
  <c r="AD65"/>
  <c r="Y65"/>
  <c r="Z65" s="1"/>
  <c r="X65"/>
  <c r="D65" s="1"/>
  <c r="J65"/>
  <c r="BQ64"/>
  <c r="BM64"/>
  <c r="AW64"/>
  <c r="AO64"/>
  <c r="AK64"/>
  <c r="AD64"/>
  <c r="Y64"/>
  <c r="X64"/>
  <c r="Z64" s="1"/>
  <c r="J64"/>
  <c r="E64"/>
  <c r="DA63"/>
  <c r="CW63"/>
  <c r="CS63"/>
  <c r="CO63"/>
  <c r="CK63"/>
  <c r="CG63"/>
  <c r="CC63"/>
  <c r="BY63"/>
  <c r="BU63"/>
  <c r="BQ63"/>
  <c r="BM63"/>
  <c r="BI63"/>
  <c r="BE63"/>
  <c r="BA63"/>
  <c r="AW63"/>
  <c r="AS63"/>
  <c r="AO63"/>
  <c r="AK63"/>
  <c r="AH63"/>
  <c r="AD63"/>
  <c r="Y63"/>
  <c r="X63"/>
  <c r="V63"/>
  <c r="R63"/>
  <c r="N63"/>
  <c r="J63"/>
  <c r="E63"/>
  <c r="G63" s="1"/>
  <c r="D63"/>
  <c r="DA62"/>
  <c r="CW62"/>
  <c r="CS62"/>
  <c r="CO62"/>
  <c r="CK62"/>
  <c r="CG62"/>
  <c r="CC62"/>
  <c r="BY62"/>
  <c r="BU62"/>
  <c r="BQ62"/>
  <c r="BM62"/>
  <c r="BI62"/>
  <c r="BE62"/>
  <c r="BA62"/>
  <c r="AW62"/>
  <c r="AS62"/>
  <c r="AO62"/>
  <c r="AK62"/>
  <c r="AH62"/>
  <c r="AD62"/>
  <c r="Y62"/>
  <c r="E62" s="1"/>
  <c r="X62"/>
  <c r="D62" s="1"/>
  <c r="V62"/>
  <c r="R62"/>
  <c r="N62"/>
  <c r="J62"/>
  <c r="DA61"/>
  <c r="CW61"/>
  <c r="CS61"/>
  <c r="CO61"/>
  <c r="CK61"/>
  <c r="CG61"/>
  <c r="CC61"/>
  <c r="BY61"/>
  <c r="BU61"/>
  <c r="BQ61"/>
  <c r="BM61"/>
  <c r="BI61"/>
  <c r="BE61"/>
  <c r="BA61"/>
  <c r="AW61"/>
  <c r="AS61"/>
  <c r="AO61"/>
  <c r="AK61"/>
  <c r="AH61"/>
  <c r="AD61"/>
  <c r="Y61"/>
  <c r="Z61" s="1"/>
  <c r="X61"/>
  <c r="V61"/>
  <c r="R61"/>
  <c r="N61"/>
  <c r="J61"/>
  <c r="D61"/>
  <c r="BQ60"/>
  <c r="BM60"/>
  <c r="AD60"/>
  <c r="Z60"/>
  <c r="E60"/>
  <c r="D60"/>
  <c r="DA59"/>
  <c r="CW59"/>
  <c r="CS59"/>
  <c r="CO59"/>
  <c r="CK59"/>
  <c r="CG59"/>
  <c r="CC59"/>
  <c r="BY59"/>
  <c r="BU59"/>
  <c r="BQ59"/>
  <c r="BM59"/>
  <c r="BI59"/>
  <c r="BE59"/>
  <c r="BA59"/>
  <c r="AW59"/>
  <c r="AS59"/>
  <c r="AO59"/>
  <c r="AK59"/>
  <c r="AH59"/>
  <c r="AD59"/>
  <c r="Y59"/>
  <c r="E59" s="1"/>
  <c r="X59"/>
  <c r="D59" s="1"/>
  <c r="V59"/>
  <c r="R59"/>
  <c r="N59"/>
  <c r="J59"/>
  <c r="DA58"/>
  <c r="CW58"/>
  <c r="CS58"/>
  <c r="CO58"/>
  <c r="CK58"/>
  <c r="CG58"/>
  <c r="CC58"/>
  <c r="BY58"/>
  <c r="BU58"/>
  <c r="BQ58"/>
  <c r="BM58"/>
  <c r="BI58"/>
  <c r="BE58"/>
  <c r="BA58"/>
  <c r="AW58"/>
  <c r="AS58"/>
  <c r="AO58"/>
  <c r="AK58"/>
  <c r="AH58"/>
  <c r="AD58"/>
  <c r="Y58"/>
  <c r="Z58" s="1"/>
  <c r="X58"/>
  <c r="V58"/>
  <c r="R58"/>
  <c r="N58"/>
  <c r="J58"/>
  <c r="D58"/>
  <c r="DA57"/>
  <c r="CW57"/>
  <c r="CS57"/>
  <c r="CO57"/>
  <c r="CK57"/>
  <c r="CG57"/>
  <c r="CC57"/>
  <c r="BY57"/>
  <c r="BU57"/>
  <c r="BQ57"/>
  <c r="BM57"/>
  <c r="BI57"/>
  <c r="BE57"/>
  <c r="BA57"/>
  <c r="AW57"/>
  <c r="AS57"/>
  <c r="AO57"/>
  <c r="AK57"/>
  <c r="AH57"/>
  <c r="AD57"/>
  <c r="Y57"/>
  <c r="E57" s="1"/>
  <c r="F57" s="1"/>
  <c r="X57"/>
  <c r="V57"/>
  <c r="R57"/>
  <c r="N57"/>
  <c r="J57"/>
  <c r="D57"/>
  <c r="DA56"/>
  <c r="CW56"/>
  <c r="CS56"/>
  <c r="CO56"/>
  <c r="CK56"/>
  <c r="CG56"/>
  <c r="CC56"/>
  <c r="BY56"/>
  <c r="BU56"/>
  <c r="BQ56"/>
  <c r="BM56"/>
  <c r="BI56"/>
  <c r="BE56"/>
  <c r="BA56"/>
  <c r="AW56"/>
  <c r="AS56"/>
  <c r="AO56"/>
  <c r="AK56"/>
  <c r="AH56"/>
  <c r="AD56"/>
  <c r="Y56"/>
  <c r="E56" s="1"/>
  <c r="G56" s="1"/>
  <c r="X56"/>
  <c r="Z56" s="1"/>
  <c r="V56"/>
  <c r="R56"/>
  <c r="N56"/>
  <c r="J56"/>
  <c r="D56"/>
  <c r="DA55"/>
  <c r="CW55"/>
  <c r="CS55"/>
  <c r="CO55"/>
  <c r="CK55"/>
  <c r="CG55"/>
  <c r="CC55"/>
  <c r="BY55"/>
  <c r="BU55"/>
  <c r="BQ55"/>
  <c r="BM55"/>
  <c r="BI55"/>
  <c r="BE55"/>
  <c r="BA55"/>
  <c r="AW55"/>
  <c r="AS55"/>
  <c r="AO55"/>
  <c r="AK55"/>
  <c r="AH55"/>
  <c r="AD55"/>
  <c r="Y55"/>
  <c r="X55"/>
  <c r="D55" s="1"/>
  <c r="V55"/>
  <c r="R55"/>
  <c r="N55"/>
  <c r="J55"/>
  <c r="DA54"/>
  <c r="CW54"/>
  <c r="CS54"/>
  <c r="CO54"/>
  <c r="CK54"/>
  <c r="CG54"/>
  <c r="CC54"/>
  <c r="BY54"/>
  <c r="BU54"/>
  <c r="BQ54"/>
  <c r="BM54"/>
  <c r="BI54"/>
  <c r="BE54"/>
  <c r="BA54"/>
  <c r="AW54"/>
  <c r="AS54"/>
  <c r="AO54"/>
  <c r="AK54"/>
  <c r="AH54"/>
  <c r="AD54"/>
  <c r="Y54"/>
  <c r="Z54" s="1"/>
  <c r="X54"/>
  <c r="V54"/>
  <c r="R54"/>
  <c r="N54"/>
  <c r="J54"/>
  <c r="D54"/>
  <c r="DA53"/>
  <c r="CW53"/>
  <c r="CS53"/>
  <c r="CO53"/>
  <c r="CK53"/>
  <c r="CG53"/>
  <c r="CC53"/>
  <c r="BY53"/>
  <c r="BU53"/>
  <c r="BQ53"/>
  <c r="BM53"/>
  <c r="BI53"/>
  <c r="BE53"/>
  <c r="BA53"/>
  <c r="AW53"/>
  <c r="AS53"/>
  <c r="AO53"/>
  <c r="AK53"/>
  <c r="AH53"/>
  <c r="AD53"/>
  <c r="Y53"/>
  <c r="X53"/>
  <c r="D53" s="1"/>
  <c r="V53"/>
  <c r="R53"/>
  <c r="N53"/>
  <c r="J53"/>
  <c r="DA52"/>
  <c r="CW52"/>
  <c r="CS52"/>
  <c r="CO52"/>
  <c r="CK52"/>
  <c r="CG52"/>
  <c r="CC52"/>
  <c r="BY52"/>
  <c r="BU52"/>
  <c r="BQ52"/>
  <c r="BM52"/>
  <c r="BI52"/>
  <c r="BE52"/>
  <c r="BA52"/>
  <c r="AW52"/>
  <c r="AS52"/>
  <c r="AO52"/>
  <c r="AK52"/>
  <c r="AH52"/>
  <c r="AE52"/>
  <c r="AD52"/>
  <c r="Y52"/>
  <c r="X52"/>
  <c r="D52" s="1"/>
  <c r="G52" s="1"/>
  <c r="V52"/>
  <c r="R52"/>
  <c r="N52"/>
  <c r="J52"/>
  <c r="E52"/>
  <c r="DA51"/>
  <c r="CW51"/>
  <c r="CS51"/>
  <c r="CO51"/>
  <c r="CK51"/>
  <c r="CG51"/>
  <c r="CC51"/>
  <c r="BY51"/>
  <c r="BU51"/>
  <c r="BQ51"/>
  <c r="BM51"/>
  <c r="BI51"/>
  <c r="BE51"/>
  <c r="BA51"/>
  <c r="AW51"/>
  <c r="AS51"/>
  <c r="AO51"/>
  <c r="AK51"/>
  <c r="AH51"/>
  <c r="AE51"/>
  <c r="AD51"/>
  <c r="Y51"/>
  <c r="X51"/>
  <c r="D51" s="1"/>
  <c r="V51"/>
  <c r="R51"/>
  <c r="N51"/>
  <c r="J51"/>
  <c r="DA50"/>
  <c r="CW50"/>
  <c r="CS50"/>
  <c r="CO50"/>
  <c r="CK50"/>
  <c r="CG50"/>
  <c r="CC50"/>
  <c r="BY50"/>
  <c r="BU50"/>
  <c r="BQ50"/>
  <c r="BM50"/>
  <c r="BI50"/>
  <c r="BE50"/>
  <c r="BA50"/>
  <c r="AW50"/>
  <c r="AS50"/>
  <c r="AO50"/>
  <c r="AK50"/>
  <c r="AH50"/>
  <c r="AE50"/>
  <c r="AD50"/>
  <c r="Y50"/>
  <c r="X50"/>
  <c r="D50" s="1"/>
  <c r="V50"/>
  <c r="R50"/>
  <c r="N50"/>
  <c r="J50"/>
  <c r="E50"/>
  <c r="DA49"/>
  <c r="CW49"/>
  <c r="CS49"/>
  <c r="CO49"/>
  <c r="CK49"/>
  <c r="CG49"/>
  <c r="CC49"/>
  <c r="BY49"/>
  <c r="BU49"/>
  <c r="BQ49"/>
  <c r="BM49"/>
  <c r="BI49"/>
  <c r="BE49"/>
  <c r="BA49"/>
  <c r="AW49"/>
  <c r="AS49"/>
  <c r="AO49"/>
  <c r="AK49"/>
  <c r="AH49"/>
  <c r="AD49"/>
  <c r="Y49"/>
  <c r="Z49" s="1"/>
  <c r="X49"/>
  <c r="D49" s="1"/>
  <c r="V49"/>
  <c r="R49"/>
  <c r="N49"/>
  <c r="J49"/>
  <c r="DA48"/>
  <c r="CW48"/>
  <c r="CS48"/>
  <c r="CO48"/>
  <c r="CK48"/>
  <c r="CG48"/>
  <c r="CC48"/>
  <c r="BY48"/>
  <c r="BU48"/>
  <c r="BQ48"/>
  <c r="BM48"/>
  <c r="BI48"/>
  <c r="BE48"/>
  <c r="BA48"/>
  <c r="AW48"/>
  <c r="AS48"/>
  <c r="AO48"/>
  <c r="AK48"/>
  <c r="AH48"/>
  <c r="AE48"/>
  <c r="AD48"/>
  <c r="Y48"/>
  <c r="Z48" s="1"/>
  <c r="X48"/>
  <c r="D48" s="1"/>
  <c r="V48"/>
  <c r="R48"/>
  <c r="N48"/>
  <c r="J48"/>
  <c r="DA47"/>
  <c r="CW47"/>
  <c r="CS47"/>
  <c r="CO47"/>
  <c r="CK47"/>
  <c r="CG47"/>
  <c r="CC47"/>
  <c r="BY47"/>
  <c r="BU47"/>
  <c r="BQ47"/>
  <c r="BM47"/>
  <c r="BI47"/>
  <c r="BE47"/>
  <c r="BA47"/>
  <c r="AW47"/>
  <c r="AS47"/>
  <c r="AO47"/>
  <c r="AK47"/>
  <c r="AH47"/>
  <c r="AE47"/>
  <c r="AD47"/>
  <c r="Z47"/>
  <c r="Y47"/>
  <c r="X47"/>
  <c r="D47" s="1"/>
  <c r="V47"/>
  <c r="R47"/>
  <c r="N47"/>
  <c r="J47"/>
  <c r="E47"/>
  <c r="DA46"/>
  <c r="CW46"/>
  <c r="CS46"/>
  <c r="CO46"/>
  <c r="CK46"/>
  <c r="CG46"/>
  <c r="CC46"/>
  <c r="BY46"/>
  <c r="BU46"/>
  <c r="BQ46"/>
  <c r="BM46"/>
  <c r="BI46"/>
  <c r="BE46"/>
  <c r="BA46"/>
  <c r="AW46"/>
  <c r="AS46"/>
  <c r="AO46"/>
  <c r="AK46"/>
  <c r="AH46"/>
  <c r="AE46"/>
  <c r="AD46"/>
  <c r="Y46"/>
  <c r="X46"/>
  <c r="Z46" s="1"/>
  <c r="V46"/>
  <c r="R46"/>
  <c r="N46"/>
  <c r="J46"/>
  <c r="E46"/>
  <c r="DA45"/>
  <c r="CW45"/>
  <c r="CS45"/>
  <c r="CO45"/>
  <c r="CK45"/>
  <c r="CG45"/>
  <c r="CC45"/>
  <c r="BY45"/>
  <c r="BU45"/>
  <c r="BQ45"/>
  <c r="BM45"/>
  <c r="BI45"/>
  <c r="BE45"/>
  <c r="BA45"/>
  <c r="AW45"/>
  <c r="AS45"/>
  <c r="AO45"/>
  <c r="AK45"/>
  <c r="AH45"/>
  <c r="AD45"/>
  <c r="Y45"/>
  <c r="X45"/>
  <c r="V45"/>
  <c r="R45"/>
  <c r="N45"/>
  <c r="J45"/>
  <c r="E45"/>
  <c r="F45" s="1"/>
  <c r="D45"/>
  <c r="DA44"/>
  <c r="CW44"/>
  <c r="CS44"/>
  <c r="CO44"/>
  <c r="CK44"/>
  <c r="CG44"/>
  <c r="CC44"/>
  <c r="BY44"/>
  <c r="BU44"/>
  <c r="BQ44"/>
  <c r="BM44"/>
  <c r="BI44"/>
  <c r="BE44"/>
  <c r="BA44"/>
  <c r="AW44"/>
  <c r="AS44"/>
  <c r="AO44"/>
  <c r="AK44"/>
  <c r="AH44"/>
  <c r="AD44"/>
  <c r="Y44"/>
  <c r="X44"/>
  <c r="Z44" s="1"/>
  <c r="V44"/>
  <c r="R44"/>
  <c r="N44"/>
  <c r="J44"/>
  <c r="E44"/>
  <c r="DA43"/>
  <c r="CW43"/>
  <c r="CS43"/>
  <c r="CO43"/>
  <c r="CK43"/>
  <c r="CG43"/>
  <c r="CC43"/>
  <c r="BY43"/>
  <c r="BU43"/>
  <c r="BQ43"/>
  <c r="BM43"/>
  <c r="BI43"/>
  <c r="BE43"/>
  <c r="BA43"/>
  <c r="AW43"/>
  <c r="AS43"/>
  <c r="AO43"/>
  <c r="AK43"/>
  <c r="AH43"/>
  <c r="AD43"/>
  <c r="Y43"/>
  <c r="X43"/>
  <c r="D43" s="1"/>
  <c r="V43"/>
  <c r="R43"/>
  <c r="N43"/>
  <c r="J43"/>
  <c r="E43"/>
  <c r="DA42"/>
  <c r="CW42"/>
  <c r="CS42"/>
  <c r="CO42"/>
  <c r="CK42"/>
  <c r="CG42"/>
  <c r="CC42"/>
  <c r="BY42"/>
  <c r="BU42"/>
  <c r="BQ42"/>
  <c r="BM42"/>
  <c r="BI42"/>
  <c r="BE42"/>
  <c r="BA42"/>
  <c r="AW42"/>
  <c r="AS42"/>
  <c r="AO42"/>
  <c r="AK42"/>
  <c r="AH42"/>
  <c r="AE42"/>
  <c r="AD42"/>
  <c r="Y42"/>
  <c r="Z42" s="1"/>
  <c r="X42"/>
  <c r="D42" s="1"/>
  <c r="V42"/>
  <c r="R42"/>
  <c r="N42"/>
  <c r="J42"/>
  <c r="DA41"/>
  <c r="CW41"/>
  <c r="CS41"/>
  <c r="CO41"/>
  <c r="CK41"/>
  <c r="CG41"/>
  <c r="CC41"/>
  <c r="BY41"/>
  <c r="BU41"/>
  <c r="BQ41"/>
  <c r="BM41"/>
  <c r="BI41"/>
  <c r="BE41"/>
  <c r="BA41"/>
  <c r="AW41"/>
  <c r="AS41"/>
  <c r="AO41"/>
  <c r="AK41"/>
  <c r="AH41"/>
  <c r="AE41"/>
  <c r="AD41"/>
  <c r="Y41"/>
  <c r="X41"/>
  <c r="D41" s="1"/>
  <c r="G41" s="1"/>
  <c r="V41"/>
  <c r="R41"/>
  <c r="N41"/>
  <c r="J41"/>
  <c r="E41"/>
  <c r="DA40"/>
  <c r="CW40"/>
  <c r="CS40"/>
  <c r="CO40"/>
  <c r="CK40"/>
  <c r="CG40"/>
  <c r="CC40"/>
  <c r="BY40"/>
  <c r="BU40"/>
  <c r="BQ40"/>
  <c r="BM40"/>
  <c r="BI40"/>
  <c r="BE40"/>
  <c r="BA40"/>
  <c r="AW40"/>
  <c r="AS40"/>
  <c r="AO40"/>
  <c r="AK40"/>
  <c r="AH40"/>
  <c r="AD40"/>
  <c r="Y40"/>
  <c r="Z40" s="1"/>
  <c r="X40"/>
  <c r="V40"/>
  <c r="R40"/>
  <c r="N40"/>
  <c r="J40"/>
  <c r="D40"/>
  <c r="DA39"/>
  <c r="CW39"/>
  <c r="CS39"/>
  <c r="CO39"/>
  <c r="CK39"/>
  <c r="CG39"/>
  <c r="CC39"/>
  <c r="BY39"/>
  <c r="BU39"/>
  <c r="BQ39"/>
  <c r="BM39"/>
  <c r="BI39"/>
  <c r="BE39"/>
  <c r="BA39"/>
  <c r="AW39"/>
  <c r="AS39"/>
  <c r="AO39"/>
  <c r="AK39"/>
  <c r="AH39"/>
  <c r="AE39"/>
  <c r="AD39"/>
  <c r="Y39"/>
  <c r="Z39" s="1"/>
  <c r="X39"/>
  <c r="D39" s="1"/>
  <c r="V39"/>
  <c r="R39"/>
  <c r="N39"/>
  <c r="J39"/>
  <c r="DA38"/>
  <c r="CW38"/>
  <c r="CS38"/>
  <c r="CO38"/>
  <c r="CK38"/>
  <c r="CG38"/>
  <c r="CC38"/>
  <c r="BY38"/>
  <c r="BU38"/>
  <c r="BQ38"/>
  <c r="BM38"/>
  <c r="BI38"/>
  <c r="BE38"/>
  <c r="BA38"/>
  <c r="AW38"/>
  <c r="AS38"/>
  <c r="AO38"/>
  <c r="AK38"/>
  <c r="AH38"/>
  <c r="AD38"/>
  <c r="Y38"/>
  <c r="Z38" s="1"/>
  <c r="X38"/>
  <c r="D38" s="1"/>
  <c r="V38"/>
  <c r="R38"/>
  <c r="N38"/>
  <c r="J38"/>
  <c r="DA37"/>
  <c r="CW37"/>
  <c r="CS37"/>
  <c r="CO37"/>
  <c r="CK37"/>
  <c r="CG37"/>
  <c r="CC37"/>
  <c r="BY37"/>
  <c r="BU37"/>
  <c r="BQ37"/>
  <c r="BM37"/>
  <c r="BI37"/>
  <c r="BE37"/>
  <c r="BA37"/>
  <c r="AW37"/>
  <c r="AS37"/>
  <c r="AO37"/>
  <c r="AK37"/>
  <c r="AH37"/>
  <c r="AD37"/>
  <c r="Y37"/>
  <c r="E37" s="1"/>
  <c r="X37"/>
  <c r="D37" s="1"/>
  <c r="V37"/>
  <c r="R37"/>
  <c r="N37"/>
  <c r="J37"/>
  <c r="DA36"/>
  <c r="CW36"/>
  <c r="CS36"/>
  <c r="CO36"/>
  <c r="CK36"/>
  <c r="CG36"/>
  <c r="CC36"/>
  <c r="BY36"/>
  <c r="BU36"/>
  <c r="BQ36"/>
  <c r="BM36"/>
  <c r="BI36"/>
  <c r="BE36"/>
  <c r="BA36"/>
  <c r="AW36"/>
  <c r="AS36"/>
  <c r="AO36"/>
  <c r="AK36"/>
  <c r="AH36"/>
  <c r="AE36"/>
  <c r="AD36"/>
  <c r="Y36"/>
  <c r="E36" s="1"/>
  <c r="G36" s="1"/>
  <c r="X36"/>
  <c r="V36"/>
  <c r="R36"/>
  <c r="N36"/>
  <c r="J36"/>
  <c r="D36"/>
  <c r="CZ35"/>
  <c r="CY35"/>
  <c r="CV35"/>
  <c r="CU35"/>
  <c r="CJ35"/>
  <c r="CI35"/>
  <c r="CF35"/>
  <c r="CE35"/>
  <c r="CB35"/>
  <c r="CA35"/>
  <c r="BX35"/>
  <c r="BW35"/>
  <c r="BT35"/>
  <c r="BS35"/>
  <c r="BP35"/>
  <c r="BO35"/>
  <c r="BL35"/>
  <c r="BK35"/>
  <c r="BH35"/>
  <c r="BG35"/>
  <c r="BD35"/>
  <c r="BC35"/>
  <c r="AZ35"/>
  <c r="AY35"/>
  <c r="AV35"/>
  <c r="AU35"/>
  <c r="AN35"/>
  <c r="AM35"/>
  <c r="AJ35"/>
  <c r="AI35"/>
  <c r="AG35"/>
  <c r="AF35"/>
  <c r="AC35"/>
  <c r="Y35" s="1"/>
  <c r="AB35"/>
  <c r="X35" s="1"/>
  <c r="U35"/>
  <c r="T35"/>
  <c r="Q35"/>
  <c r="P35"/>
  <c r="M35"/>
  <c r="L35"/>
  <c r="I35"/>
  <c r="H35"/>
  <c r="C35"/>
  <c r="CZ34"/>
  <c r="CY34"/>
  <c r="CV34"/>
  <c r="CU34"/>
  <c r="CR34"/>
  <c r="CQ34"/>
  <c r="CN34"/>
  <c r="CM34"/>
  <c r="CJ34"/>
  <c r="CI34"/>
  <c r="CF34"/>
  <c r="CE34"/>
  <c r="CB34"/>
  <c r="CA34"/>
  <c r="BX34"/>
  <c r="BW34"/>
  <c r="BT34"/>
  <c r="BS34"/>
  <c r="BP34"/>
  <c r="BO34"/>
  <c r="BL34"/>
  <c r="BM34" s="1"/>
  <c r="BK34"/>
  <c r="BH34"/>
  <c r="BG34"/>
  <c r="BD34"/>
  <c r="BC34"/>
  <c r="AZ34"/>
  <c r="AY34"/>
  <c r="AV34"/>
  <c r="AU34"/>
  <c r="AR34"/>
  <c r="AQ34"/>
  <c r="AN34"/>
  <c r="AM34"/>
  <c r="AJ34"/>
  <c r="AI34"/>
  <c r="AG34"/>
  <c r="AF34"/>
  <c r="AC34"/>
  <c r="AB34"/>
  <c r="U34"/>
  <c r="T34"/>
  <c r="Q34"/>
  <c r="P34"/>
  <c r="M34"/>
  <c r="L34"/>
  <c r="I34"/>
  <c r="H34"/>
  <c r="C34"/>
  <c r="DA33"/>
  <c r="CW33"/>
  <c r="CT33"/>
  <c r="CS33"/>
  <c r="CO33"/>
  <c r="CK33"/>
  <c r="CG33"/>
  <c r="CC33"/>
  <c r="BY33"/>
  <c r="BU33"/>
  <c r="BQ33"/>
  <c r="BM33"/>
  <c r="BI33"/>
  <c r="BE33"/>
  <c r="BA33"/>
  <c r="AW33"/>
  <c r="AS33"/>
  <c r="AO33"/>
  <c r="AK33"/>
  <c r="AH33"/>
  <c r="AD33"/>
  <c r="Y33"/>
  <c r="Z33" s="1"/>
  <c r="X33"/>
  <c r="D33" s="1"/>
  <c r="V33"/>
  <c r="R33"/>
  <c r="N33"/>
  <c r="J33"/>
  <c r="E33"/>
  <c r="DA32"/>
  <c r="CW32"/>
  <c r="CT32"/>
  <c r="CS32"/>
  <c r="CO32"/>
  <c r="CK32"/>
  <c r="CG32"/>
  <c r="CC32"/>
  <c r="BY32"/>
  <c r="BU32"/>
  <c r="BQ32"/>
  <c r="BM32"/>
  <c r="BI32"/>
  <c r="BE32"/>
  <c r="BA32"/>
  <c r="AW32"/>
  <c r="AS32"/>
  <c r="AO32"/>
  <c r="AK32"/>
  <c r="AH32"/>
  <c r="AD32"/>
  <c r="Y32"/>
  <c r="Z32" s="1"/>
  <c r="X32"/>
  <c r="D32" s="1"/>
  <c r="V32"/>
  <c r="R32"/>
  <c r="N32"/>
  <c r="J32"/>
  <c r="DA31"/>
  <c r="CW31"/>
  <c r="CS31"/>
  <c r="CO31"/>
  <c r="CK31"/>
  <c r="CG31"/>
  <c r="CC31"/>
  <c r="BY31"/>
  <c r="BU31"/>
  <c r="BQ31"/>
  <c r="BM31"/>
  <c r="BI31"/>
  <c r="BE31"/>
  <c r="BA31"/>
  <c r="AW31"/>
  <c r="AS31"/>
  <c r="AO31"/>
  <c r="AK31"/>
  <c r="AH31"/>
  <c r="AD31"/>
  <c r="Y31"/>
  <c r="E31" s="1"/>
  <c r="X31"/>
  <c r="D31" s="1"/>
  <c r="V31"/>
  <c r="R31"/>
  <c r="N31"/>
  <c r="J31"/>
  <c r="DA30"/>
  <c r="CW30"/>
  <c r="CK30"/>
  <c r="CG30"/>
  <c r="CC30"/>
  <c r="BY30"/>
  <c r="BU30"/>
  <c r="BQ30"/>
  <c r="BM30"/>
  <c r="BI30"/>
  <c r="BE30"/>
  <c r="BA30"/>
  <c r="AW30"/>
  <c r="AO30"/>
  <c r="AK30"/>
  <c r="AH30"/>
  <c r="Y30"/>
  <c r="E30" s="1"/>
  <c r="X30"/>
  <c r="Z30" s="1"/>
  <c r="V30"/>
  <c r="R30"/>
  <c r="N30"/>
  <c r="J30"/>
  <c r="DA29"/>
  <c r="CW29"/>
  <c r="CS29"/>
  <c r="CO29"/>
  <c r="CK29"/>
  <c r="CG29"/>
  <c r="CC29"/>
  <c r="BY29"/>
  <c r="BU29"/>
  <c r="BQ29"/>
  <c r="BM29"/>
  <c r="BI29"/>
  <c r="BE29"/>
  <c r="BA29"/>
  <c r="AW29"/>
  <c r="AS29"/>
  <c r="AO29"/>
  <c r="AK29"/>
  <c r="AH29"/>
  <c r="AD29"/>
  <c r="Y29"/>
  <c r="E29" s="1"/>
  <c r="X29"/>
  <c r="D29" s="1"/>
  <c r="V29"/>
  <c r="R29"/>
  <c r="N29"/>
  <c r="J29"/>
  <c r="DA28"/>
  <c r="CW28"/>
  <c r="CK28"/>
  <c r="CG28"/>
  <c r="CC28"/>
  <c r="BY28"/>
  <c r="BU28"/>
  <c r="BQ28"/>
  <c r="BM28"/>
  <c r="BI28"/>
  <c r="BE28"/>
  <c r="BA28"/>
  <c r="AW28"/>
  <c r="AO28"/>
  <c r="AK28"/>
  <c r="AH28"/>
  <c r="Y28"/>
  <c r="X28"/>
  <c r="V28"/>
  <c r="R28"/>
  <c r="N28"/>
  <c r="J28"/>
  <c r="D28"/>
  <c r="DA27"/>
  <c r="CW27"/>
  <c r="CS27"/>
  <c r="CO27"/>
  <c r="CK27"/>
  <c r="CG27"/>
  <c r="CC27"/>
  <c r="BY27"/>
  <c r="BU27"/>
  <c r="BQ27"/>
  <c r="BM27"/>
  <c r="BI27"/>
  <c r="BE27"/>
  <c r="BA27"/>
  <c r="AW27"/>
  <c r="AS27"/>
  <c r="AO27"/>
  <c r="AK27"/>
  <c r="AH27"/>
  <c r="AD27"/>
  <c r="Y27"/>
  <c r="Z27" s="1"/>
  <c r="X27"/>
  <c r="V27"/>
  <c r="R27"/>
  <c r="N27"/>
  <c r="J27"/>
  <c r="D27"/>
  <c r="DA26"/>
  <c r="CW26"/>
  <c r="CS26"/>
  <c r="CO26"/>
  <c r="CK26"/>
  <c r="CG26"/>
  <c r="CC26"/>
  <c r="BY26"/>
  <c r="BU26"/>
  <c r="BQ26"/>
  <c r="BM26"/>
  <c r="BI26"/>
  <c r="BE26"/>
  <c r="BA26"/>
  <c r="AW26"/>
  <c r="AS26"/>
  <c r="AO26"/>
  <c r="AK26"/>
  <c r="AH26"/>
  <c r="AE26"/>
  <c r="AD26"/>
  <c r="Y26"/>
  <c r="X26"/>
  <c r="V26"/>
  <c r="R26"/>
  <c r="N26"/>
  <c r="J26"/>
  <c r="E26"/>
  <c r="D26"/>
  <c r="DA25"/>
  <c r="CW25"/>
  <c r="CS25"/>
  <c r="CO25"/>
  <c r="CK25"/>
  <c r="CG25"/>
  <c r="CC25"/>
  <c r="BY25"/>
  <c r="BU25"/>
  <c r="BQ25"/>
  <c r="BM25"/>
  <c r="BI25"/>
  <c r="BE25"/>
  <c r="BA25"/>
  <c r="AW25"/>
  <c r="AS25"/>
  <c r="AO25"/>
  <c r="AK25"/>
  <c r="AH25"/>
  <c r="AD25"/>
  <c r="Y25"/>
  <c r="X25"/>
  <c r="D25" s="1"/>
  <c r="V25"/>
  <c r="R25"/>
  <c r="N25"/>
  <c r="J25"/>
  <c r="E25"/>
  <c r="DA24"/>
  <c r="CW24"/>
  <c r="CK24"/>
  <c r="CG24"/>
  <c r="CC24"/>
  <c r="BY24"/>
  <c r="BU24"/>
  <c r="BQ24"/>
  <c r="BM24"/>
  <c r="BI24"/>
  <c r="BE24"/>
  <c r="BA24"/>
  <c r="AW24"/>
  <c r="AO24"/>
  <c r="AK24"/>
  <c r="AH24"/>
  <c r="AD24"/>
  <c r="Y24"/>
  <c r="E24" s="1"/>
  <c r="X24"/>
  <c r="D24" s="1"/>
  <c r="V24"/>
  <c r="R24"/>
  <c r="N24"/>
  <c r="J24"/>
  <c r="DA23"/>
  <c r="CW23"/>
  <c r="CS23"/>
  <c r="CO23"/>
  <c r="CK23"/>
  <c r="CG23"/>
  <c r="CC23"/>
  <c r="BY23"/>
  <c r="BU23"/>
  <c r="BQ23"/>
  <c r="BM23"/>
  <c r="BI23"/>
  <c r="BE23"/>
  <c r="BA23"/>
  <c r="AW23"/>
  <c r="AS23"/>
  <c r="AO23"/>
  <c r="AK23"/>
  <c r="AH23"/>
  <c r="AD23"/>
  <c r="Y23"/>
  <c r="X23"/>
  <c r="V23"/>
  <c r="R23"/>
  <c r="N23"/>
  <c r="J23"/>
  <c r="D23"/>
  <c r="DB22"/>
  <c r="DA22"/>
  <c r="CX22"/>
  <c r="CW22"/>
  <c r="CS22"/>
  <c r="CO22"/>
  <c r="CK22"/>
  <c r="CG22"/>
  <c r="CC22"/>
  <c r="BZ22"/>
  <c r="BY22"/>
  <c r="BU22"/>
  <c r="BQ22"/>
  <c r="BM22"/>
  <c r="BJ22"/>
  <c r="BI22"/>
  <c r="BF22"/>
  <c r="BE22"/>
  <c r="BB22"/>
  <c r="BA22"/>
  <c r="AW22"/>
  <c r="AS22"/>
  <c r="AP22"/>
  <c r="AO22"/>
  <c r="AL22"/>
  <c r="AK22"/>
  <c r="AH22"/>
  <c r="AE22"/>
  <c r="AD22"/>
  <c r="Y22"/>
  <c r="X22"/>
  <c r="W22"/>
  <c r="V22"/>
  <c r="S22"/>
  <c r="R22"/>
  <c r="O22"/>
  <c r="N22"/>
  <c r="J22"/>
  <c r="D22"/>
  <c r="DA21"/>
  <c r="CW21"/>
  <c r="CK21"/>
  <c r="CG21"/>
  <c r="CC21"/>
  <c r="BY21"/>
  <c r="BU21"/>
  <c r="BQ21"/>
  <c r="BM21"/>
  <c r="BI21"/>
  <c r="BE21"/>
  <c r="BA21"/>
  <c r="AW21"/>
  <c r="AP21"/>
  <c r="AO21"/>
  <c r="AK21"/>
  <c r="AH21"/>
  <c r="Y21"/>
  <c r="X21"/>
  <c r="D21" s="1"/>
  <c r="V21"/>
  <c r="R21"/>
  <c r="N21"/>
  <c r="J21"/>
  <c r="DA20"/>
  <c r="CW20"/>
  <c r="CS20"/>
  <c r="CO20"/>
  <c r="CK20"/>
  <c r="CG20"/>
  <c r="CC20"/>
  <c r="BY20"/>
  <c r="BU20"/>
  <c r="BQ20"/>
  <c r="BM20"/>
  <c r="BI20"/>
  <c r="BE20"/>
  <c r="BA20"/>
  <c r="AW20"/>
  <c r="AS20"/>
  <c r="AP20"/>
  <c r="AO20"/>
  <c r="AK20"/>
  <c r="AH20"/>
  <c r="AE20"/>
  <c r="AD20"/>
  <c r="AA20"/>
  <c r="Y20"/>
  <c r="Z20" s="1"/>
  <c r="X20"/>
  <c r="W20"/>
  <c r="V20"/>
  <c r="S20"/>
  <c r="R20"/>
  <c r="O20"/>
  <c r="N20"/>
  <c r="K20"/>
  <c r="J20"/>
  <c r="E20"/>
  <c r="D20"/>
  <c r="DA19"/>
  <c r="CW19"/>
  <c r="CS19"/>
  <c r="CO19"/>
  <c r="CK19"/>
  <c r="CG19"/>
  <c r="CC19"/>
  <c r="BY19"/>
  <c r="BU19"/>
  <c r="BQ19"/>
  <c r="BM19"/>
  <c r="BI19"/>
  <c r="BE19"/>
  <c r="BA19"/>
  <c r="AW19"/>
  <c r="AS19"/>
  <c r="AO19"/>
  <c r="AK19"/>
  <c r="AH19"/>
  <c r="AD19"/>
  <c r="Y19"/>
  <c r="Z19" s="1"/>
  <c r="X19"/>
  <c r="D19" s="1"/>
  <c r="V19"/>
  <c r="S19"/>
  <c r="R19"/>
  <c r="N19"/>
  <c r="J19"/>
  <c r="CZ18"/>
  <c r="CY18"/>
  <c r="CV18"/>
  <c r="CU18"/>
  <c r="CR18"/>
  <c r="CQ18"/>
  <c r="CN18"/>
  <c r="CM18"/>
  <c r="CJ18"/>
  <c r="CI18"/>
  <c r="CF18"/>
  <c r="CE18"/>
  <c r="CB18"/>
  <c r="CA18"/>
  <c r="BX18"/>
  <c r="BW18"/>
  <c r="BT18"/>
  <c r="BS18"/>
  <c r="BP18"/>
  <c r="BO18"/>
  <c r="BL18"/>
  <c r="BK18"/>
  <c r="BH18"/>
  <c r="BG18"/>
  <c r="BD18"/>
  <c r="BC18"/>
  <c r="AZ18"/>
  <c r="AY18"/>
  <c r="AV18"/>
  <c r="AU18"/>
  <c r="AR18"/>
  <c r="AQ18"/>
  <c r="AN18"/>
  <c r="AM18"/>
  <c r="AJ18"/>
  <c r="AI18"/>
  <c r="AG18"/>
  <c r="AF18"/>
  <c r="AC18"/>
  <c r="AB18"/>
  <c r="X18" s="1"/>
  <c r="U18"/>
  <c r="T18"/>
  <c r="Q18"/>
  <c r="P18"/>
  <c r="M18"/>
  <c r="L18"/>
  <c r="I18"/>
  <c r="K18" s="1"/>
  <c r="H18"/>
  <c r="C18"/>
  <c r="DA17"/>
  <c r="CW17"/>
  <c r="CS17"/>
  <c r="CO17"/>
  <c r="CK17"/>
  <c r="CG17"/>
  <c r="CC17"/>
  <c r="BY17"/>
  <c r="BU17"/>
  <c r="BQ17"/>
  <c r="BM17"/>
  <c r="BI17"/>
  <c r="BE17"/>
  <c r="BA17"/>
  <c r="AW17"/>
  <c r="AS17"/>
  <c r="AO17"/>
  <c r="AK17"/>
  <c r="AH17"/>
  <c r="AD17"/>
  <c r="Y17"/>
  <c r="Z17" s="1"/>
  <c r="X17"/>
  <c r="V17"/>
  <c r="R17"/>
  <c r="N17"/>
  <c r="J17"/>
  <c r="E17"/>
  <c r="F17" s="1"/>
  <c r="D17"/>
  <c r="DA16"/>
  <c r="CW16"/>
  <c r="CK16"/>
  <c r="CG16"/>
  <c r="CC16"/>
  <c r="BY16"/>
  <c r="BU16"/>
  <c r="BQ16"/>
  <c r="BM16"/>
  <c r="BI16"/>
  <c r="BE16"/>
  <c r="BA16"/>
  <c r="AW16"/>
  <c r="AO16"/>
  <c r="AK16"/>
  <c r="AH16"/>
  <c r="AD16"/>
  <c r="Y16"/>
  <c r="E16" s="1"/>
  <c r="X16"/>
  <c r="D16" s="1"/>
  <c r="V16"/>
  <c r="R16"/>
  <c r="N16"/>
  <c r="K16"/>
  <c r="J16"/>
  <c r="DA15"/>
  <c r="CW15"/>
  <c r="CK15"/>
  <c r="CG15"/>
  <c r="CC15"/>
  <c r="BY15"/>
  <c r="BU15"/>
  <c r="BQ15"/>
  <c r="BM15"/>
  <c r="BI15"/>
  <c r="BE15"/>
  <c r="BA15"/>
  <c r="AW15"/>
  <c r="AO15"/>
  <c r="AK15"/>
  <c r="AH15"/>
  <c r="AD15"/>
  <c r="Y15"/>
  <c r="E15" s="1"/>
  <c r="X15"/>
  <c r="V15"/>
  <c r="R15"/>
  <c r="N15"/>
  <c r="K15"/>
  <c r="J15"/>
  <c r="DA14"/>
  <c r="CW14"/>
  <c r="CK14"/>
  <c r="CG14"/>
  <c r="CC14"/>
  <c r="BY14"/>
  <c r="BU14"/>
  <c r="BQ14"/>
  <c r="BM14"/>
  <c r="BI14"/>
  <c r="BE14"/>
  <c r="BA14"/>
  <c r="AW14"/>
  <c r="AO14"/>
  <c r="AK14"/>
  <c r="AH14"/>
  <c r="AD14"/>
  <c r="Y14"/>
  <c r="X14"/>
  <c r="D14" s="1"/>
  <c r="V14"/>
  <c r="R14"/>
  <c r="N14"/>
  <c r="J14"/>
  <c r="DA13"/>
  <c r="CW13"/>
  <c r="CK13"/>
  <c r="CG13"/>
  <c r="CC13"/>
  <c r="BY13"/>
  <c r="BU13"/>
  <c r="BQ13"/>
  <c r="BM13"/>
  <c r="BI13"/>
  <c r="BE13"/>
  <c r="BA13"/>
  <c r="AW13"/>
  <c r="AO13"/>
  <c r="AK13"/>
  <c r="AH13"/>
  <c r="AD13"/>
  <c r="Y13"/>
  <c r="E13" s="1"/>
  <c r="F13" s="1"/>
  <c r="X13"/>
  <c r="D13" s="1"/>
  <c r="V13"/>
  <c r="R13"/>
  <c r="N13"/>
  <c r="J13"/>
  <c r="DA12"/>
  <c r="CW12"/>
  <c r="CS12"/>
  <c r="CO12"/>
  <c r="CK12"/>
  <c r="CG12"/>
  <c r="CC12"/>
  <c r="BY12"/>
  <c r="BU12"/>
  <c r="BQ12"/>
  <c r="BM12"/>
  <c r="BI12"/>
  <c r="BE12"/>
  <c r="BA12"/>
  <c r="AW12"/>
  <c r="AS12"/>
  <c r="AO12"/>
  <c r="AK12"/>
  <c r="AH12"/>
  <c r="AD12"/>
  <c r="Y12"/>
  <c r="E12" s="1"/>
  <c r="X12"/>
  <c r="Z12" s="1"/>
  <c r="V12"/>
  <c r="R12"/>
  <c r="N12"/>
  <c r="J12"/>
  <c r="E11"/>
  <c r="D11"/>
  <c r="F11" s="1"/>
  <c r="Y10"/>
  <c r="E10" s="1"/>
  <c r="X10"/>
  <c r="D10"/>
  <c r="DA9"/>
  <c r="CW9"/>
  <c r="CS9"/>
  <c r="CO9"/>
  <c r="CK9"/>
  <c r="CG9"/>
  <c r="CC9"/>
  <c r="BY9"/>
  <c r="BU9"/>
  <c r="BQ9"/>
  <c r="BM9"/>
  <c r="BI9"/>
  <c r="BE9"/>
  <c r="BA9"/>
  <c r="AW9"/>
  <c r="AS9"/>
  <c r="AO9"/>
  <c r="AK9"/>
  <c r="AH9"/>
  <c r="AD9"/>
  <c r="Y9"/>
  <c r="Z9" s="1"/>
  <c r="X9"/>
  <c r="V9"/>
  <c r="R9"/>
  <c r="N9"/>
  <c r="J9"/>
  <c r="D9"/>
  <c r="DA8"/>
  <c r="CW8"/>
  <c r="CS8"/>
  <c r="CO8"/>
  <c r="CK8"/>
  <c r="CG8"/>
  <c r="CC8"/>
  <c r="BY8"/>
  <c r="BU8"/>
  <c r="BQ8"/>
  <c r="BM8"/>
  <c r="BI8"/>
  <c r="BE8"/>
  <c r="BA8"/>
  <c r="AW8"/>
  <c r="AS8"/>
  <c r="AO8"/>
  <c r="AK8"/>
  <c r="AH8"/>
  <c r="AD8"/>
  <c r="Y8"/>
  <c r="E8" s="1"/>
  <c r="X8"/>
  <c r="D8" s="1"/>
  <c r="V8"/>
  <c r="R8"/>
  <c r="N8"/>
  <c r="J8"/>
  <c r="DA7"/>
  <c r="CW7"/>
  <c r="CS7"/>
  <c r="CO7"/>
  <c r="CK7"/>
  <c r="CG7"/>
  <c r="CC7"/>
  <c r="BY7"/>
  <c r="BU7"/>
  <c r="BQ7"/>
  <c r="BM7"/>
  <c r="BI7"/>
  <c r="BE7"/>
  <c r="BA7"/>
  <c r="AW7"/>
  <c r="AS7"/>
  <c r="AO7"/>
  <c r="AK7"/>
  <c r="AH7"/>
  <c r="AD7"/>
  <c r="Y7"/>
  <c r="X7"/>
  <c r="V7"/>
  <c r="R7"/>
  <c r="N7"/>
  <c r="J7"/>
  <c r="D7"/>
  <c r="DA6"/>
  <c r="CW6"/>
  <c r="CS6"/>
  <c r="CO6"/>
  <c r="CK6"/>
  <c r="CG6"/>
  <c r="CC6"/>
  <c r="BY6"/>
  <c r="BU6"/>
  <c r="BQ6"/>
  <c r="BM6"/>
  <c r="BI6"/>
  <c r="BE6"/>
  <c r="BA6"/>
  <c r="AW6"/>
  <c r="AS6"/>
  <c r="AO6"/>
  <c r="AK6"/>
  <c r="AH6"/>
  <c r="AD6"/>
  <c r="Y6"/>
  <c r="X6"/>
  <c r="D6" s="1"/>
  <c r="V6"/>
  <c r="R6"/>
  <c r="N6"/>
  <c r="J6"/>
  <c r="DB5"/>
  <c r="DA5"/>
  <c r="CZ5"/>
  <c r="CY5"/>
  <c r="CX5"/>
  <c r="CV5"/>
  <c r="CU5"/>
  <c r="CR5"/>
  <c r="CQ5"/>
  <c r="CO5"/>
  <c r="CN5"/>
  <c r="CN137" s="1"/>
  <c r="CM5"/>
  <c r="CL5"/>
  <c r="CK5"/>
  <c r="CJ5"/>
  <c r="CI5"/>
  <c r="CH5"/>
  <c r="CG5"/>
  <c r="CF5"/>
  <c r="CF137" s="1"/>
  <c r="CE5"/>
  <c r="CD5"/>
  <c r="CC5"/>
  <c r="CB5"/>
  <c r="CA5"/>
  <c r="BZ5"/>
  <c r="BY5"/>
  <c r="BX5"/>
  <c r="BX137" s="1"/>
  <c r="BW5"/>
  <c r="BV5"/>
  <c r="BU5"/>
  <c r="BT5"/>
  <c r="BS5"/>
  <c r="BR5"/>
  <c r="BQ5"/>
  <c r="BP5"/>
  <c r="BP137" s="1"/>
  <c r="BO5"/>
  <c r="BN5"/>
  <c r="BM5"/>
  <c r="BL5"/>
  <c r="BK5"/>
  <c r="BJ5"/>
  <c r="BI5"/>
  <c r="BH5"/>
  <c r="BH137" s="1"/>
  <c r="BG5"/>
  <c r="BF5"/>
  <c r="BE5"/>
  <c r="BD5"/>
  <c r="BC5"/>
  <c r="BB5"/>
  <c r="BA5"/>
  <c r="AZ5"/>
  <c r="AZ137" s="1"/>
  <c r="AY5"/>
  <c r="AX5"/>
  <c r="AW5"/>
  <c r="AV5"/>
  <c r="AV137" s="1"/>
  <c r="AU5"/>
  <c r="AR5"/>
  <c r="AQ5"/>
  <c r="AP5"/>
  <c r="AN5"/>
  <c r="AM5"/>
  <c r="AL5"/>
  <c r="AJ5"/>
  <c r="AJ137" s="1"/>
  <c r="AI5"/>
  <c r="AG5"/>
  <c r="AF5"/>
  <c r="AC5"/>
  <c r="AB5"/>
  <c r="AA5"/>
  <c r="W5"/>
  <c r="U5"/>
  <c r="U137" s="1"/>
  <c r="T5"/>
  <c r="S5"/>
  <c r="Q5"/>
  <c r="P5"/>
  <c r="O5"/>
  <c r="M5"/>
  <c r="L5"/>
  <c r="K5"/>
  <c r="I5"/>
  <c r="H5"/>
  <c r="C5"/>
  <c r="Z113" l="1"/>
  <c r="Z114"/>
  <c r="Z106"/>
  <c r="G62"/>
  <c r="AA22"/>
  <c r="Z136"/>
  <c r="CO89"/>
  <c r="F130"/>
  <c r="BI89"/>
  <c r="X89"/>
  <c r="Z121"/>
  <c r="Z115"/>
  <c r="AK89"/>
  <c r="BE89"/>
  <c r="CK89"/>
  <c r="BQ89"/>
  <c r="N89"/>
  <c r="BY89"/>
  <c r="Y89"/>
  <c r="CG89"/>
  <c r="Z103"/>
  <c r="AP89"/>
  <c r="E98"/>
  <c r="Z100"/>
  <c r="R89"/>
  <c r="CC89"/>
  <c r="Z92"/>
  <c r="S89"/>
  <c r="BN79"/>
  <c r="BV79"/>
  <c r="CC79"/>
  <c r="CK79"/>
  <c r="CS79"/>
  <c r="E87"/>
  <c r="F87" s="1"/>
  <c r="CH79"/>
  <c r="N79"/>
  <c r="BE79"/>
  <c r="CG79"/>
  <c r="D79"/>
  <c r="AO79"/>
  <c r="AW79"/>
  <c r="CO79"/>
  <c r="J79"/>
  <c r="W79"/>
  <c r="CL79"/>
  <c r="CC71"/>
  <c r="S71"/>
  <c r="CH71"/>
  <c r="Z76"/>
  <c r="Z77"/>
  <c r="V71"/>
  <c r="AO71"/>
  <c r="Z78"/>
  <c r="F68"/>
  <c r="CC34"/>
  <c r="P137"/>
  <c r="P140" s="1"/>
  <c r="Z63"/>
  <c r="CU137"/>
  <c r="CU140" s="1"/>
  <c r="Q137"/>
  <c r="Q140" s="1"/>
  <c r="AF137"/>
  <c r="AF140" s="1"/>
  <c r="CV137"/>
  <c r="Z51"/>
  <c r="Z53"/>
  <c r="E58"/>
  <c r="F58" s="1"/>
  <c r="G50"/>
  <c r="DA34"/>
  <c r="D46"/>
  <c r="F46" s="1"/>
  <c r="H137"/>
  <c r="H140" s="1"/>
  <c r="M137"/>
  <c r="M140" s="1"/>
  <c r="AG137"/>
  <c r="AG140" s="1"/>
  <c r="J34"/>
  <c r="R34"/>
  <c r="AD34"/>
  <c r="AK34"/>
  <c r="AS34"/>
  <c r="BA34"/>
  <c r="BI34"/>
  <c r="G43"/>
  <c r="V34"/>
  <c r="AO34"/>
  <c r="D44"/>
  <c r="G44" s="1"/>
  <c r="N34"/>
  <c r="BE34"/>
  <c r="CS34"/>
  <c r="AE34"/>
  <c r="Y34"/>
  <c r="AH34"/>
  <c r="AW34"/>
  <c r="CW34"/>
  <c r="G37"/>
  <c r="F31"/>
  <c r="F26"/>
  <c r="BS137"/>
  <c r="BS140" s="1"/>
  <c r="CA137"/>
  <c r="CA140" s="1"/>
  <c r="CO18"/>
  <c r="E32"/>
  <c r="F32" s="1"/>
  <c r="G29"/>
  <c r="AM137"/>
  <c r="AM140" s="1"/>
  <c r="AR137"/>
  <c r="AR140" s="1"/>
  <c r="CQ137"/>
  <c r="CQ140" s="1"/>
  <c r="AH18"/>
  <c r="BU18"/>
  <c r="CC18"/>
  <c r="CK18"/>
  <c r="CS18"/>
  <c r="DA18"/>
  <c r="Z28"/>
  <c r="D30"/>
  <c r="G30" s="1"/>
  <c r="G24"/>
  <c r="I137"/>
  <c r="I140" s="1"/>
  <c r="V18"/>
  <c r="Z23"/>
  <c r="R18"/>
  <c r="BA18"/>
  <c r="BQ18"/>
  <c r="CG18"/>
  <c r="BY18"/>
  <c r="F20"/>
  <c r="Z21"/>
  <c r="L137"/>
  <c r="L140" s="1"/>
  <c r="C137"/>
  <c r="C140" s="1"/>
  <c r="AC137"/>
  <c r="Y137" s="1"/>
  <c r="BD137"/>
  <c r="BD140" s="1"/>
  <c r="BL137"/>
  <c r="BL140" s="1"/>
  <c r="BT137"/>
  <c r="BV137" s="1"/>
  <c r="CB137"/>
  <c r="CD137" s="1"/>
  <c r="CJ137"/>
  <c r="CJ140" s="1"/>
  <c r="CZ137"/>
  <c r="CZ140" s="1"/>
  <c r="AW18"/>
  <c r="E21"/>
  <c r="AY137"/>
  <c r="AY140" s="1"/>
  <c r="O18"/>
  <c r="N5"/>
  <c r="Z6"/>
  <c r="F10"/>
  <c r="Z7"/>
  <c r="D12"/>
  <c r="G12" s="1"/>
  <c r="G8"/>
  <c r="Z14"/>
  <c r="G33"/>
  <c r="F33"/>
  <c r="G47"/>
  <c r="F47"/>
  <c r="F37"/>
  <c r="G74"/>
  <c r="F116"/>
  <c r="F104"/>
  <c r="G104"/>
  <c r="F107"/>
  <c r="G107"/>
  <c r="F72"/>
  <c r="F118"/>
  <c r="F59"/>
  <c r="G59"/>
  <c r="AK5"/>
  <c r="CW5"/>
  <c r="AO5"/>
  <c r="AO18"/>
  <c r="T137"/>
  <c r="T140" s="1"/>
  <c r="AB137"/>
  <c r="AI137"/>
  <c r="AI140" s="1"/>
  <c r="AN137"/>
  <c r="AP137" s="1"/>
  <c r="AU137"/>
  <c r="AU140" s="1"/>
  <c r="BC137"/>
  <c r="BC140" s="1"/>
  <c r="BG137"/>
  <c r="BG140" s="1"/>
  <c r="BK137"/>
  <c r="BK140" s="1"/>
  <c r="BO137"/>
  <c r="BO140" s="1"/>
  <c r="BW137"/>
  <c r="BW140" s="1"/>
  <c r="CE137"/>
  <c r="CE140" s="1"/>
  <c r="CI137"/>
  <c r="CI140" s="1"/>
  <c r="CM137"/>
  <c r="CM140" s="1"/>
  <c r="CR137"/>
  <c r="CS137" s="1"/>
  <c r="CY137"/>
  <c r="CY140" s="1"/>
  <c r="V5"/>
  <c r="J5"/>
  <c r="X5"/>
  <c r="G11"/>
  <c r="Z13"/>
  <c r="J18"/>
  <c r="W18"/>
  <c r="AK18"/>
  <c r="AS18"/>
  <c r="BE18"/>
  <c r="BM18"/>
  <c r="CW18"/>
  <c r="E19"/>
  <c r="Z24"/>
  <c r="Z26"/>
  <c r="Z29"/>
  <c r="Z31"/>
  <c r="BU34"/>
  <c r="CG34"/>
  <c r="CO34"/>
  <c r="Z36"/>
  <c r="E38"/>
  <c r="F38" s="1"/>
  <c r="E39"/>
  <c r="F39" s="1"/>
  <c r="Z41"/>
  <c r="Z43"/>
  <c r="Z45"/>
  <c r="E48"/>
  <c r="F48" s="1"/>
  <c r="Z50"/>
  <c r="Z52"/>
  <c r="Z55"/>
  <c r="Z57"/>
  <c r="Z62"/>
  <c r="Z66"/>
  <c r="E70"/>
  <c r="F70" s="1"/>
  <c r="BE71"/>
  <c r="BQ71"/>
  <c r="BY71"/>
  <c r="CK71"/>
  <c r="CS71"/>
  <c r="D77"/>
  <c r="F77" s="1"/>
  <c r="E78"/>
  <c r="F78" s="1"/>
  <c r="R79"/>
  <c r="AH79"/>
  <c r="BI79"/>
  <c r="BR79"/>
  <c r="CW79"/>
  <c r="G82"/>
  <c r="G83"/>
  <c r="Z85"/>
  <c r="Z88"/>
  <c r="K89"/>
  <c r="W89"/>
  <c r="AT89"/>
  <c r="BM89"/>
  <c r="BU89"/>
  <c r="DA89"/>
  <c r="V89"/>
  <c r="E93"/>
  <c r="AW89"/>
  <c r="E94"/>
  <c r="F94" s="1"/>
  <c r="Z96"/>
  <c r="Z105"/>
  <c r="Z112"/>
  <c r="E113"/>
  <c r="E117"/>
  <c r="F117" s="1"/>
  <c r="Z120"/>
  <c r="F122"/>
  <c r="Z124"/>
  <c r="Z125"/>
  <c r="Z127"/>
  <c r="Z129"/>
  <c r="G130"/>
  <c r="F131"/>
  <c r="Z135"/>
  <c r="G139"/>
  <c r="AH5"/>
  <c r="E9"/>
  <c r="F9" s="1"/>
  <c r="E14"/>
  <c r="F14" s="1"/>
  <c r="G17"/>
  <c r="N18"/>
  <c r="AD18"/>
  <c r="G20"/>
  <c r="Z22"/>
  <c r="E23"/>
  <c r="F23" s="1"/>
  <c r="E27"/>
  <c r="F27" s="1"/>
  <c r="E28"/>
  <c r="F28" s="1"/>
  <c r="BQ34"/>
  <c r="BY34"/>
  <c r="J35"/>
  <c r="E40"/>
  <c r="F40" s="1"/>
  <c r="E42"/>
  <c r="E49"/>
  <c r="F49" s="1"/>
  <c r="E51"/>
  <c r="E53"/>
  <c r="Z59"/>
  <c r="E61"/>
  <c r="F61" s="1"/>
  <c r="E65"/>
  <c r="F65" s="1"/>
  <c r="F67"/>
  <c r="R71"/>
  <c r="BA71"/>
  <c r="BI71"/>
  <c r="CO71"/>
  <c r="CW71"/>
  <c r="Z72"/>
  <c r="E73"/>
  <c r="F73" s="1"/>
  <c r="E75"/>
  <c r="F75" s="1"/>
  <c r="E76"/>
  <c r="F76" s="1"/>
  <c r="K79"/>
  <c r="V79"/>
  <c r="AE79"/>
  <c r="AK79"/>
  <c r="AS79"/>
  <c r="BA79"/>
  <c r="F80"/>
  <c r="Z80"/>
  <c r="G81"/>
  <c r="G87"/>
  <c r="O89"/>
  <c r="AL89"/>
  <c r="E92"/>
  <c r="AD89"/>
  <c r="D97"/>
  <c r="F97" s="1"/>
  <c r="G98"/>
  <c r="Z104"/>
  <c r="E108"/>
  <c r="F108" s="1"/>
  <c r="E111"/>
  <c r="F111" s="1"/>
  <c r="Z138"/>
  <c r="F8"/>
  <c r="F36"/>
  <c r="G49"/>
  <c r="G61"/>
  <c r="AX89"/>
  <c r="G93"/>
  <c r="F96"/>
  <c r="Z107"/>
  <c r="E109"/>
  <c r="G113"/>
  <c r="Z116"/>
  <c r="Z118"/>
  <c r="F119"/>
  <c r="F120"/>
  <c r="E121"/>
  <c r="F121" s="1"/>
  <c r="Z123"/>
  <c r="G132"/>
  <c r="Z133"/>
  <c r="R5"/>
  <c r="G10"/>
  <c r="Z15"/>
  <c r="AX18"/>
  <c r="BI18"/>
  <c r="F24"/>
  <c r="F29"/>
  <c r="F30"/>
  <c r="CK34"/>
  <c r="Z37"/>
  <c r="F41"/>
  <c r="F43"/>
  <c r="F44"/>
  <c r="F50"/>
  <c r="F52"/>
  <c r="F56"/>
  <c r="F62"/>
  <c r="F63"/>
  <c r="BU71"/>
  <c r="Z74"/>
  <c r="BM79"/>
  <c r="BU79"/>
  <c r="CP79"/>
  <c r="DA79"/>
  <c r="AO89"/>
  <c r="F95"/>
  <c r="F103"/>
  <c r="G111"/>
  <c r="G121"/>
  <c r="G124"/>
  <c r="U140"/>
  <c r="AV140"/>
  <c r="BH140"/>
  <c r="BP140"/>
  <c r="BX140"/>
  <c r="CF140"/>
  <c r="CN140"/>
  <c r="X137"/>
  <c r="F84"/>
  <c r="G84"/>
  <c r="F90"/>
  <c r="G90"/>
  <c r="F99"/>
  <c r="G99"/>
  <c r="F101"/>
  <c r="G101"/>
  <c r="F102"/>
  <c r="G102"/>
  <c r="F25"/>
  <c r="F19"/>
  <c r="F93"/>
  <c r="F113"/>
  <c r="G19"/>
  <c r="D18"/>
  <c r="F16"/>
  <c r="G16"/>
  <c r="AJ140"/>
  <c r="AZ140"/>
  <c r="F91"/>
  <c r="F21"/>
  <c r="Z79"/>
  <c r="F98"/>
  <c r="AD5"/>
  <c r="CS5"/>
  <c r="E7"/>
  <c r="F7" s="1"/>
  <c r="D15"/>
  <c r="F15" s="1"/>
  <c r="Z16"/>
  <c r="E22"/>
  <c r="X34"/>
  <c r="E55"/>
  <c r="F55" s="1"/>
  <c r="D64"/>
  <c r="G64" s="1"/>
  <c r="D66"/>
  <c r="G66" s="1"/>
  <c r="G88"/>
  <c r="Z99"/>
  <c r="E100"/>
  <c r="Z101"/>
  <c r="Z102"/>
  <c r="E105"/>
  <c r="F105" s="1"/>
  <c r="E106"/>
  <c r="D110"/>
  <c r="F110" s="1"/>
  <c r="D112"/>
  <c r="F112" s="1"/>
  <c r="D114"/>
  <c r="F114" s="1"/>
  <c r="D115"/>
  <c r="F115" s="1"/>
  <c r="G119"/>
  <c r="E123"/>
  <c r="E125"/>
  <c r="E128"/>
  <c r="G131"/>
  <c r="AQ137"/>
  <c r="Y5"/>
  <c r="Z8"/>
  <c r="Z5" s="1"/>
  <c r="G13"/>
  <c r="G14"/>
  <c r="G15"/>
  <c r="CT18"/>
  <c r="Z25"/>
  <c r="G26"/>
  <c r="G27"/>
  <c r="G31"/>
  <c r="G38"/>
  <c r="G45"/>
  <c r="G57"/>
  <c r="G67"/>
  <c r="G70"/>
  <c r="G76"/>
  <c r="E79"/>
  <c r="AD79"/>
  <c r="AL79"/>
  <c r="AP79"/>
  <c r="AT79"/>
  <c r="AX79"/>
  <c r="G80"/>
  <c r="Z82"/>
  <c r="G85"/>
  <c r="G86"/>
  <c r="BN89"/>
  <c r="BR89"/>
  <c r="BV89"/>
  <c r="G91"/>
  <c r="G94"/>
  <c r="G96"/>
  <c r="G114"/>
  <c r="G116"/>
  <c r="G118"/>
  <c r="G120"/>
  <c r="G126"/>
  <c r="E127"/>
  <c r="AA133"/>
  <c r="AA134"/>
  <c r="AA135"/>
  <c r="AA136"/>
  <c r="G138"/>
  <c r="AS5"/>
  <c r="E6"/>
  <c r="Y18"/>
  <c r="Z18" s="1"/>
  <c r="E54"/>
  <c r="Y71"/>
  <c r="Z71" s="1"/>
  <c r="E129"/>
  <c r="F129" s="1"/>
  <c r="E133"/>
  <c r="E134"/>
  <c r="E135"/>
  <c r="E136"/>
  <c r="R137" l="1"/>
  <c r="CW137"/>
  <c r="CC137"/>
  <c r="BZ137"/>
  <c r="BE137"/>
  <c r="G77"/>
  <c r="CV140"/>
  <c r="CX140" s="1"/>
  <c r="J137"/>
  <c r="S137"/>
  <c r="Z34"/>
  <c r="CB140"/>
  <c r="CC140" s="1"/>
  <c r="AC140"/>
  <c r="Y140" s="1"/>
  <c r="CX137"/>
  <c r="AK137"/>
  <c r="AH137"/>
  <c r="AH140" s="1"/>
  <c r="BT140"/>
  <c r="BV140" s="1"/>
  <c r="G58"/>
  <c r="D35"/>
  <c r="BB137"/>
  <c r="G46"/>
  <c r="K137"/>
  <c r="CG137"/>
  <c r="BU137"/>
  <c r="BF137"/>
  <c r="G39"/>
  <c r="N137"/>
  <c r="CP137"/>
  <c r="G32"/>
  <c r="CT137"/>
  <c r="AT137"/>
  <c r="BA137"/>
  <c r="O137"/>
  <c r="CR140"/>
  <c r="CT140" s="1"/>
  <c r="AW137"/>
  <c r="CW140"/>
  <c r="BQ137"/>
  <c r="V137"/>
  <c r="G28"/>
  <c r="AL137"/>
  <c r="AO137"/>
  <c r="CO137"/>
  <c r="BJ137"/>
  <c r="G23"/>
  <c r="DB137"/>
  <c r="DA137"/>
  <c r="BN137"/>
  <c r="AX137"/>
  <c r="AE137"/>
  <c r="AQ140"/>
  <c r="AT140" s="1"/>
  <c r="CS140"/>
  <c r="AS137"/>
  <c r="AB140"/>
  <c r="X140" s="1"/>
  <c r="CH137"/>
  <c r="BY137"/>
  <c r="BI137"/>
  <c r="AD137"/>
  <c r="F12"/>
  <c r="F109"/>
  <c r="G109"/>
  <c r="F51"/>
  <c r="G51"/>
  <c r="F92"/>
  <c r="G92"/>
  <c r="G117"/>
  <c r="G108"/>
  <c r="G9"/>
  <c r="Z89"/>
  <c r="G110"/>
  <c r="F66"/>
  <c r="G112"/>
  <c r="BM137"/>
  <c r="D5"/>
  <c r="AN140"/>
  <c r="AO140" s="1"/>
  <c r="CL137"/>
  <c r="BR137"/>
  <c r="W137"/>
  <c r="G75"/>
  <c r="G40"/>
  <c r="D71"/>
  <c r="G97"/>
  <c r="G78"/>
  <c r="F53"/>
  <c r="G53"/>
  <c r="G115"/>
  <c r="G65"/>
  <c r="G48"/>
  <c r="F42"/>
  <c r="G42"/>
  <c r="CK137"/>
  <c r="G73"/>
  <c r="E71"/>
  <c r="F134"/>
  <c r="G134"/>
  <c r="AK140"/>
  <c r="AL140"/>
  <c r="CO140"/>
  <c r="CP140"/>
  <c r="AW140"/>
  <c r="AX140"/>
  <c r="F135"/>
  <c r="G135"/>
  <c r="G127"/>
  <c r="F127"/>
  <c r="F133"/>
  <c r="G133"/>
  <c r="E34"/>
  <c r="F54"/>
  <c r="F125"/>
  <c r="G125"/>
  <c r="BA140"/>
  <c r="BB140"/>
  <c r="O140"/>
  <c r="N140"/>
  <c r="DA140"/>
  <c r="DB140"/>
  <c r="BY140"/>
  <c r="BZ140"/>
  <c r="BE140"/>
  <c r="BF140"/>
  <c r="S140"/>
  <c r="R140"/>
  <c r="D34"/>
  <c r="F64"/>
  <c r="E5"/>
  <c r="F6"/>
  <c r="F128"/>
  <c r="G128"/>
  <c r="F100"/>
  <c r="G100"/>
  <c r="Z137"/>
  <c r="AA137"/>
  <c r="CK140"/>
  <c r="CL140"/>
  <c r="BQ140"/>
  <c r="BR140"/>
  <c r="W140"/>
  <c r="V140"/>
  <c r="D89"/>
  <c r="G79"/>
  <c r="F79"/>
  <c r="F106"/>
  <c r="G106"/>
  <c r="F22"/>
  <c r="G22"/>
  <c r="F136"/>
  <c r="G136"/>
  <c r="F123"/>
  <c r="G123"/>
  <c r="BM140"/>
  <c r="BN140"/>
  <c r="K140"/>
  <c r="J140"/>
  <c r="CG140"/>
  <c r="CH140"/>
  <c r="BI140"/>
  <c r="BJ140"/>
  <c r="E89"/>
  <c r="E18"/>
  <c r="E35"/>
  <c r="R145" i="16"/>
  <c r="P145"/>
  <c r="N145"/>
  <c r="M145"/>
  <c r="K145"/>
  <c r="J145"/>
  <c r="I145"/>
  <c r="H145"/>
  <c r="G145"/>
  <c r="F145"/>
  <c r="E145"/>
  <c r="S141"/>
  <c r="R141"/>
  <c r="P141"/>
  <c r="N141"/>
  <c r="M141"/>
  <c r="K141"/>
  <c r="J141"/>
  <c r="I141"/>
  <c r="G141"/>
  <c r="F141"/>
  <c r="E141"/>
  <c r="S138"/>
  <c r="P138"/>
  <c r="N138"/>
  <c r="K138"/>
  <c r="J138"/>
  <c r="I138"/>
  <c r="H138"/>
  <c r="G138"/>
  <c r="G118" s="1"/>
  <c r="F138"/>
  <c r="E138"/>
  <c r="S136"/>
  <c r="R136"/>
  <c r="P136"/>
  <c r="N136"/>
  <c r="J136"/>
  <c r="I136"/>
  <c r="H136"/>
  <c r="F136"/>
  <c r="E136"/>
  <c r="S135"/>
  <c r="R135"/>
  <c r="N135"/>
  <c r="O135" s="1"/>
  <c r="K135"/>
  <c r="J135"/>
  <c r="I135"/>
  <c r="H135"/>
  <c r="F135"/>
  <c r="E135"/>
  <c r="D135" s="1"/>
  <c r="S133"/>
  <c r="R133"/>
  <c r="P133"/>
  <c r="N133"/>
  <c r="L133"/>
  <c r="K133"/>
  <c r="J133"/>
  <c r="I133"/>
  <c r="H133"/>
  <c r="F133"/>
  <c r="E133"/>
  <c r="S132"/>
  <c r="R132"/>
  <c r="P132"/>
  <c r="N132"/>
  <c r="L132"/>
  <c r="K132"/>
  <c r="J132"/>
  <c r="I132"/>
  <c r="H132"/>
  <c r="F132"/>
  <c r="E132"/>
  <c r="S131"/>
  <c r="R131"/>
  <c r="P131"/>
  <c r="L131"/>
  <c r="O131" s="1"/>
  <c r="K131"/>
  <c r="J131"/>
  <c r="I131"/>
  <c r="F131"/>
  <c r="E131"/>
  <c r="R130"/>
  <c r="P130"/>
  <c r="T130" s="1"/>
  <c r="I130"/>
  <c r="H130"/>
  <c r="E130"/>
  <c r="S129"/>
  <c r="R129"/>
  <c r="P129"/>
  <c r="N129"/>
  <c r="L129"/>
  <c r="K129"/>
  <c r="J129"/>
  <c r="I129"/>
  <c r="H129"/>
  <c r="F129"/>
  <c r="E129"/>
  <c r="S128"/>
  <c r="R128"/>
  <c r="P128"/>
  <c r="N128"/>
  <c r="O128" s="1"/>
  <c r="K128"/>
  <c r="J128"/>
  <c r="I128"/>
  <c r="H128"/>
  <c r="F128"/>
  <c r="E128"/>
  <c r="R126"/>
  <c r="P126"/>
  <c r="N126"/>
  <c r="M126"/>
  <c r="K126"/>
  <c r="I126"/>
  <c r="F126"/>
  <c r="E126"/>
  <c r="S125"/>
  <c r="R125"/>
  <c r="P125"/>
  <c r="N125"/>
  <c r="L125"/>
  <c r="K125"/>
  <c r="J125"/>
  <c r="I125"/>
  <c r="F125"/>
  <c r="E125"/>
  <c r="S124"/>
  <c r="R124"/>
  <c r="P124"/>
  <c r="J124"/>
  <c r="I124"/>
  <c r="H124"/>
  <c r="F124"/>
  <c r="E124"/>
  <c r="S123"/>
  <c r="R123"/>
  <c r="P123"/>
  <c r="N123"/>
  <c r="L123"/>
  <c r="J123"/>
  <c r="I123"/>
  <c r="H123"/>
  <c r="F123"/>
  <c r="E123"/>
  <c r="P122"/>
  <c r="N122"/>
  <c r="O122" s="1"/>
  <c r="I122"/>
  <c r="H122"/>
  <c r="F122"/>
  <c r="T122" s="1"/>
  <c r="E122"/>
  <c r="S121"/>
  <c r="R121"/>
  <c r="P121"/>
  <c r="N121"/>
  <c r="O121" s="1"/>
  <c r="J121"/>
  <c r="I121"/>
  <c r="H121"/>
  <c r="F121"/>
  <c r="E121"/>
  <c r="S120"/>
  <c r="P120"/>
  <c r="N120"/>
  <c r="M120"/>
  <c r="J120"/>
  <c r="I120"/>
  <c r="H120"/>
  <c r="F120"/>
  <c r="E120"/>
  <c r="S119"/>
  <c r="R119"/>
  <c r="P119"/>
  <c r="N119"/>
  <c r="J119"/>
  <c r="I119"/>
  <c r="H119"/>
  <c r="F119"/>
  <c r="E119"/>
  <c r="N117"/>
  <c r="J117"/>
  <c r="I117"/>
  <c r="I110" s="1"/>
  <c r="H117"/>
  <c r="H110" s="1"/>
  <c r="E117"/>
  <c r="E110" s="1"/>
  <c r="S115"/>
  <c r="R115"/>
  <c r="P115"/>
  <c r="N115"/>
  <c r="S113"/>
  <c r="R113"/>
  <c r="Q113"/>
  <c r="Q110" s="1"/>
  <c r="P113"/>
  <c r="N113"/>
  <c r="M113"/>
  <c r="S112"/>
  <c r="R112"/>
  <c r="P112"/>
  <c r="N112"/>
  <c r="S111"/>
  <c r="R111"/>
  <c r="P111"/>
  <c r="N111"/>
  <c r="M111"/>
  <c r="S109"/>
  <c r="R109"/>
  <c r="P109"/>
  <c r="N109"/>
  <c r="L109"/>
  <c r="K109"/>
  <c r="J109"/>
  <c r="I109"/>
  <c r="H109"/>
  <c r="F109"/>
  <c r="E109"/>
  <c r="S108"/>
  <c r="R108"/>
  <c r="P108"/>
  <c r="N108"/>
  <c r="L108"/>
  <c r="K108"/>
  <c r="J108"/>
  <c r="I108"/>
  <c r="H108"/>
  <c r="F108"/>
  <c r="E108"/>
  <c r="S107"/>
  <c r="R107"/>
  <c r="P107"/>
  <c r="N107"/>
  <c r="L107"/>
  <c r="K107"/>
  <c r="J107"/>
  <c r="I107"/>
  <c r="H107"/>
  <c r="F107"/>
  <c r="E107"/>
  <c r="S106"/>
  <c r="R106"/>
  <c r="P106"/>
  <c r="N106"/>
  <c r="L106"/>
  <c r="K106"/>
  <c r="J106"/>
  <c r="I106"/>
  <c r="H106"/>
  <c r="F106"/>
  <c r="E106"/>
  <c r="S105"/>
  <c r="R105"/>
  <c r="P105"/>
  <c r="N105"/>
  <c r="L105"/>
  <c r="K105"/>
  <c r="J105"/>
  <c r="I105"/>
  <c r="H105"/>
  <c r="F105"/>
  <c r="E105"/>
  <c r="S104"/>
  <c r="R104"/>
  <c r="P104"/>
  <c r="N104"/>
  <c r="O104" s="1"/>
  <c r="J104"/>
  <c r="I104"/>
  <c r="H104"/>
  <c r="F104"/>
  <c r="T104" s="1"/>
  <c r="E104"/>
  <c r="S103"/>
  <c r="R103"/>
  <c r="P103"/>
  <c r="N103"/>
  <c r="O103" s="1"/>
  <c r="K103"/>
  <c r="J103"/>
  <c r="I103"/>
  <c r="H103"/>
  <c r="F103"/>
  <c r="E103"/>
  <c r="S102"/>
  <c r="R102"/>
  <c r="N102"/>
  <c r="L102"/>
  <c r="K102"/>
  <c r="J102"/>
  <c r="I102"/>
  <c r="H102"/>
  <c r="F102"/>
  <c r="E102"/>
  <c r="S101"/>
  <c r="R101"/>
  <c r="P101"/>
  <c r="N101"/>
  <c r="O101" s="1"/>
  <c r="J101"/>
  <c r="I101"/>
  <c r="H101"/>
  <c r="F101"/>
  <c r="T101" s="1"/>
  <c r="E101"/>
  <c r="S100"/>
  <c r="R100"/>
  <c r="P100"/>
  <c r="N100"/>
  <c r="O100" s="1"/>
  <c r="J100"/>
  <c r="I100"/>
  <c r="H100"/>
  <c r="G100"/>
  <c r="F100"/>
  <c r="E100"/>
  <c r="S99"/>
  <c r="R99"/>
  <c r="P99"/>
  <c r="N99"/>
  <c r="K99"/>
  <c r="I99"/>
  <c r="H99"/>
  <c r="G99"/>
  <c r="G97" s="1"/>
  <c r="F99"/>
  <c r="E99"/>
  <c r="N98"/>
  <c r="I98"/>
  <c r="H98"/>
  <c r="F98"/>
  <c r="E98"/>
  <c r="S96"/>
  <c r="R96"/>
  <c r="P96"/>
  <c r="N96"/>
  <c r="L96"/>
  <c r="K96"/>
  <c r="J96"/>
  <c r="I96"/>
  <c r="H96"/>
  <c r="G96"/>
  <c r="F96"/>
  <c r="E96"/>
  <c r="R94"/>
  <c r="P94"/>
  <c r="N94"/>
  <c r="L94"/>
  <c r="K94"/>
  <c r="J94"/>
  <c r="I94"/>
  <c r="H94"/>
  <c r="G94"/>
  <c r="F94"/>
  <c r="E94"/>
  <c r="R93"/>
  <c r="N93"/>
  <c r="L93"/>
  <c r="K93"/>
  <c r="J93"/>
  <c r="I93"/>
  <c r="H93"/>
  <c r="G93"/>
  <c r="F93"/>
  <c r="E93"/>
  <c r="S92"/>
  <c r="R92"/>
  <c r="P92"/>
  <c r="N92"/>
  <c r="L92"/>
  <c r="K92"/>
  <c r="J92"/>
  <c r="I92"/>
  <c r="H92"/>
  <c r="G92"/>
  <c r="F92"/>
  <c r="E92"/>
  <c r="C89"/>
  <c r="T89" s="1"/>
  <c r="S88"/>
  <c r="R88"/>
  <c r="P88"/>
  <c r="N88"/>
  <c r="L88"/>
  <c r="J88"/>
  <c r="I88"/>
  <c r="H88"/>
  <c r="G88"/>
  <c r="F88"/>
  <c r="E88"/>
  <c r="S87"/>
  <c r="R87"/>
  <c r="P87"/>
  <c r="N87"/>
  <c r="L87"/>
  <c r="J87"/>
  <c r="I87"/>
  <c r="H87"/>
  <c r="G87"/>
  <c r="F87"/>
  <c r="E87"/>
  <c r="D87" s="1"/>
  <c r="P86"/>
  <c r="T86" s="1"/>
  <c r="K85"/>
  <c r="T85" s="1"/>
  <c r="S84"/>
  <c r="S81" s="1"/>
  <c r="R84"/>
  <c r="R81" s="1"/>
  <c r="P84"/>
  <c r="P81" s="1"/>
  <c r="N84"/>
  <c r="N81" s="1"/>
  <c r="L84"/>
  <c r="J84"/>
  <c r="J81" s="1"/>
  <c r="I84"/>
  <c r="I81" s="1"/>
  <c r="H84"/>
  <c r="H81" s="1"/>
  <c r="G84"/>
  <c r="G81" s="1"/>
  <c r="F84"/>
  <c r="F81" s="1"/>
  <c r="E84"/>
  <c r="K83"/>
  <c r="K81" s="1"/>
  <c r="C83"/>
  <c r="C82"/>
  <c r="T82" s="1"/>
  <c r="S80"/>
  <c r="R80"/>
  <c r="P80"/>
  <c r="N80"/>
  <c r="L80"/>
  <c r="K80"/>
  <c r="I80"/>
  <c r="H80"/>
  <c r="G80"/>
  <c r="F80"/>
  <c r="E80"/>
  <c r="S79"/>
  <c r="R79"/>
  <c r="Q79"/>
  <c r="I79"/>
  <c r="H79"/>
  <c r="G79"/>
  <c r="E79"/>
  <c r="S78"/>
  <c r="R78"/>
  <c r="P78"/>
  <c r="N78"/>
  <c r="L78"/>
  <c r="K78"/>
  <c r="J78"/>
  <c r="I78"/>
  <c r="H78"/>
  <c r="G78"/>
  <c r="F78"/>
  <c r="E78"/>
  <c r="S77"/>
  <c r="R77"/>
  <c r="P77"/>
  <c r="N77"/>
  <c r="L77"/>
  <c r="K77"/>
  <c r="J77"/>
  <c r="I77"/>
  <c r="H77"/>
  <c r="G77"/>
  <c r="F77"/>
  <c r="E77"/>
  <c r="S76"/>
  <c r="R76"/>
  <c r="P76"/>
  <c r="N76"/>
  <c r="L76"/>
  <c r="J76"/>
  <c r="I76"/>
  <c r="H76"/>
  <c r="G76"/>
  <c r="F76"/>
  <c r="E76"/>
  <c r="S75"/>
  <c r="R75"/>
  <c r="P75"/>
  <c r="N75"/>
  <c r="L75"/>
  <c r="J75"/>
  <c r="I75"/>
  <c r="H75"/>
  <c r="G75"/>
  <c r="F75"/>
  <c r="E75"/>
  <c r="S73"/>
  <c r="R73"/>
  <c r="P73"/>
  <c r="N73"/>
  <c r="L73"/>
  <c r="J73"/>
  <c r="I73"/>
  <c r="H73"/>
  <c r="F73"/>
  <c r="E73"/>
  <c r="S72"/>
  <c r="R72"/>
  <c r="P72"/>
  <c r="N72"/>
  <c r="L72"/>
  <c r="K72"/>
  <c r="J72"/>
  <c r="I72"/>
  <c r="H72"/>
  <c r="G72"/>
  <c r="F72"/>
  <c r="E72"/>
  <c r="S71"/>
  <c r="R71"/>
  <c r="P71"/>
  <c r="N71"/>
  <c r="L71"/>
  <c r="K71"/>
  <c r="J71"/>
  <c r="I71"/>
  <c r="H71"/>
  <c r="G71"/>
  <c r="F71"/>
  <c r="E71"/>
  <c r="S70"/>
  <c r="R70"/>
  <c r="P70"/>
  <c r="N70"/>
  <c r="L70"/>
  <c r="K70"/>
  <c r="J70"/>
  <c r="I70"/>
  <c r="H70"/>
  <c r="G70"/>
  <c r="F70"/>
  <c r="E70"/>
  <c r="S69"/>
  <c r="R69"/>
  <c r="P69"/>
  <c r="N69"/>
  <c r="L69"/>
  <c r="K69"/>
  <c r="J69"/>
  <c r="I69"/>
  <c r="H69"/>
  <c r="G69"/>
  <c r="F69"/>
  <c r="E69"/>
  <c r="S68"/>
  <c r="R68"/>
  <c r="P68"/>
  <c r="N68"/>
  <c r="O68" s="1"/>
  <c r="K68"/>
  <c r="I68"/>
  <c r="F68"/>
  <c r="E68"/>
  <c r="L67"/>
  <c r="O67" s="1"/>
  <c r="I67"/>
  <c r="F67"/>
  <c r="E67"/>
  <c r="S66"/>
  <c r="R66"/>
  <c r="N66"/>
  <c r="L66"/>
  <c r="K66"/>
  <c r="J66"/>
  <c r="I66"/>
  <c r="H66"/>
  <c r="G66"/>
  <c r="F66"/>
  <c r="E66"/>
  <c r="S65"/>
  <c r="R65"/>
  <c r="P65"/>
  <c r="N65"/>
  <c r="L65"/>
  <c r="K65"/>
  <c r="J65"/>
  <c r="I65"/>
  <c r="H65"/>
  <c r="G65"/>
  <c r="F65"/>
  <c r="E65"/>
  <c r="S64"/>
  <c r="R64"/>
  <c r="P64"/>
  <c r="N64"/>
  <c r="L64"/>
  <c r="K64"/>
  <c r="J64"/>
  <c r="I64"/>
  <c r="H64"/>
  <c r="G64"/>
  <c r="F64"/>
  <c r="E64"/>
  <c r="S63"/>
  <c r="R63"/>
  <c r="P63"/>
  <c r="N63"/>
  <c r="L63"/>
  <c r="K63"/>
  <c r="J63"/>
  <c r="I63"/>
  <c r="H63"/>
  <c r="G63"/>
  <c r="F63"/>
  <c r="E63"/>
  <c r="S62"/>
  <c r="R62"/>
  <c r="P62"/>
  <c r="K62"/>
  <c r="J62"/>
  <c r="I62"/>
  <c r="H62"/>
  <c r="G62"/>
  <c r="F62"/>
  <c r="E62"/>
  <c r="S61"/>
  <c r="R61"/>
  <c r="P61"/>
  <c r="N61"/>
  <c r="L61"/>
  <c r="K61"/>
  <c r="J61"/>
  <c r="I61"/>
  <c r="H61"/>
  <c r="G61"/>
  <c r="F61"/>
  <c r="E61"/>
  <c r="S60"/>
  <c r="R60"/>
  <c r="N60"/>
  <c r="L60"/>
  <c r="K60"/>
  <c r="I60"/>
  <c r="H60"/>
  <c r="G60"/>
  <c r="F60"/>
  <c r="E60"/>
  <c r="R59"/>
  <c r="P59"/>
  <c r="K59"/>
  <c r="I59"/>
  <c r="F59"/>
  <c r="T59" s="1"/>
  <c r="E59"/>
  <c r="S58"/>
  <c r="R58"/>
  <c r="P58"/>
  <c r="N58"/>
  <c r="L58"/>
  <c r="K58"/>
  <c r="J58"/>
  <c r="I58"/>
  <c r="H58"/>
  <c r="G58"/>
  <c r="F58"/>
  <c r="E58"/>
  <c r="S57"/>
  <c r="R57"/>
  <c r="P57"/>
  <c r="N57"/>
  <c r="L57"/>
  <c r="K57"/>
  <c r="J57"/>
  <c r="I57"/>
  <c r="H57"/>
  <c r="G57"/>
  <c r="F57"/>
  <c r="E57"/>
  <c r="A57"/>
  <c r="S56"/>
  <c r="R56"/>
  <c r="P56"/>
  <c r="N56"/>
  <c r="O56" s="1"/>
  <c r="K56"/>
  <c r="J56"/>
  <c r="I56"/>
  <c r="H56"/>
  <c r="G56"/>
  <c r="F56"/>
  <c r="E56"/>
  <c r="S55"/>
  <c r="R55"/>
  <c r="P55"/>
  <c r="N55"/>
  <c r="L55"/>
  <c r="K55"/>
  <c r="J55"/>
  <c r="I55"/>
  <c r="H55"/>
  <c r="G55"/>
  <c r="F55"/>
  <c r="E55"/>
  <c r="S54"/>
  <c r="R54"/>
  <c r="P54"/>
  <c r="N54"/>
  <c r="L54"/>
  <c r="K54"/>
  <c r="J54"/>
  <c r="I54"/>
  <c r="H54"/>
  <c r="G54"/>
  <c r="F54"/>
  <c r="E54"/>
  <c r="S52"/>
  <c r="R52"/>
  <c r="P52"/>
  <c r="N52"/>
  <c r="L52"/>
  <c r="K52"/>
  <c r="J52"/>
  <c r="I52"/>
  <c r="H52"/>
  <c r="G52"/>
  <c r="F52"/>
  <c r="E52"/>
  <c r="S51"/>
  <c r="R51"/>
  <c r="P51"/>
  <c r="N51"/>
  <c r="L51"/>
  <c r="K51"/>
  <c r="J51"/>
  <c r="I51"/>
  <c r="H51"/>
  <c r="G51"/>
  <c r="F51"/>
  <c r="E51"/>
  <c r="S50"/>
  <c r="R50"/>
  <c r="P50"/>
  <c r="N50"/>
  <c r="O50" s="1"/>
  <c r="K50"/>
  <c r="J50"/>
  <c r="I50"/>
  <c r="H50"/>
  <c r="G50"/>
  <c r="F50"/>
  <c r="E50"/>
  <c r="S49"/>
  <c r="R49"/>
  <c r="K49"/>
  <c r="J49"/>
  <c r="I49"/>
  <c r="H49"/>
  <c r="G49"/>
  <c r="F49"/>
  <c r="E49"/>
  <c r="S48"/>
  <c r="R48"/>
  <c r="P48"/>
  <c r="N48"/>
  <c r="L48"/>
  <c r="K48"/>
  <c r="J48"/>
  <c r="I48"/>
  <c r="H48"/>
  <c r="G48"/>
  <c r="F48"/>
  <c r="E48"/>
  <c r="S47"/>
  <c r="R47"/>
  <c r="P47"/>
  <c r="J47"/>
  <c r="I47"/>
  <c r="H47"/>
  <c r="G47"/>
  <c r="E47"/>
  <c r="S46"/>
  <c r="R46"/>
  <c r="P46"/>
  <c r="N46"/>
  <c r="L46"/>
  <c r="K46"/>
  <c r="J46"/>
  <c r="I46"/>
  <c r="H46"/>
  <c r="G46"/>
  <c r="F46"/>
  <c r="E46"/>
  <c r="S45"/>
  <c r="R45"/>
  <c r="P45"/>
  <c r="N45"/>
  <c r="O45" s="1"/>
  <c r="K45"/>
  <c r="J45"/>
  <c r="I45"/>
  <c r="H45"/>
  <c r="F45"/>
  <c r="T45" s="1"/>
  <c r="E45"/>
  <c r="Q44"/>
  <c r="P44"/>
  <c r="N44"/>
  <c r="M44"/>
  <c r="L44"/>
  <c r="C44"/>
  <c r="R43"/>
  <c r="N43"/>
  <c r="O43" s="1"/>
  <c r="J43"/>
  <c r="I43"/>
  <c r="H43"/>
  <c r="G43"/>
  <c r="F43"/>
  <c r="E43"/>
  <c r="S40"/>
  <c r="R40"/>
  <c r="P40"/>
  <c r="N40"/>
  <c r="K40"/>
  <c r="J40"/>
  <c r="I40"/>
  <c r="H40"/>
  <c r="F40"/>
  <c r="E40"/>
  <c r="R37"/>
  <c r="P37"/>
  <c r="M37"/>
  <c r="O37" s="1"/>
  <c r="K37"/>
  <c r="I37"/>
  <c r="G37"/>
  <c r="F37"/>
  <c r="T37" s="1"/>
  <c r="E37"/>
  <c r="S36"/>
  <c r="R36"/>
  <c r="P36"/>
  <c r="N36"/>
  <c r="L36"/>
  <c r="K36"/>
  <c r="J36"/>
  <c r="I36"/>
  <c r="H36"/>
  <c r="G36"/>
  <c r="F36"/>
  <c r="E36"/>
  <c r="N35"/>
  <c r="M35"/>
  <c r="K35"/>
  <c r="G35"/>
  <c r="S34"/>
  <c r="R34"/>
  <c r="P34"/>
  <c r="N34"/>
  <c r="L34"/>
  <c r="K34"/>
  <c r="J34"/>
  <c r="I34"/>
  <c r="H34"/>
  <c r="G34"/>
  <c r="F34"/>
  <c r="E34"/>
  <c r="S33"/>
  <c r="R33"/>
  <c r="P33"/>
  <c r="N33"/>
  <c r="O33" s="1"/>
  <c r="K33"/>
  <c r="J33"/>
  <c r="I33"/>
  <c r="H33"/>
  <c r="G33"/>
  <c r="F33"/>
  <c r="E33"/>
  <c r="D33" s="1"/>
  <c r="S32"/>
  <c r="R32"/>
  <c r="P32"/>
  <c r="N32"/>
  <c r="O32" s="1"/>
  <c r="K32"/>
  <c r="J32"/>
  <c r="I32"/>
  <c r="H32"/>
  <c r="G32"/>
  <c r="F32"/>
  <c r="E32"/>
  <c r="S31"/>
  <c r="R31"/>
  <c r="P31"/>
  <c r="K31"/>
  <c r="J31"/>
  <c r="I31"/>
  <c r="H31"/>
  <c r="G31"/>
  <c r="F31"/>
  <c r="T31" s="1"/>
  <c r="E31"/>
  <c r="N30"/>
  <c r="L30"/>
  <c r="S29"/>
  <c r="R29"/>
  <c r="P29"/>
  <c r="N29"/>
  <c r="O29" s="1"/>
  <c r="K29"/>
  <c r="J29"/>
  <c r="I29"/>
  <c r="H29"/>
  <c r="G29"/>
  <c r="F29"/>
  <c r="E29"/>
  <c r="R28"/>
  <c r="Q28"/>
  <c r="O28"/>
  <c r="K28"/>
  <c r="J28"/>
  <c r="I28"/>
  <c r="G28"/>
  <c r="E28"/>
  <c r="S27"/>
  <c r="R27"/>
  <c r="Q27"/>
  <c r="P27"/>
  <c r="N27"/>
  <c r="M27"/>
  <c r="J27"/>
  <c r="I27"/>
  <c r="H27"/>
  <c r="G27"/>
  <c r="F27"/>
  <c r="E27"/>
  <c r="S26"/>
  <c r="R26"/>
  <c r="Q26"/>
  <c r="M26"/>
  <c r="O26" s="1"/>
  <c r="K26"/>
  <c r="J26"/>
  <c r="I26"/>
  <c r="H26"/>
  <c r="G26"/>
  <c r="F26"/>
  <c r="T26" s="1"/>
  <c r="E26"/>
  <c r="S25"/>
  <c r="R25"/>
  <c r="Q25"/>
  <c r="M25"/>
  <c r="O25" s="1"/>
  <c r="K25"/>
  <c r="J25"/>
  <c r="I25"/>
  <c r="H25"/>
  <c r="G25"/>
  <c r="F25"/>
  <c r="E25"/>
  <c r="D25" s="1"/>
  <c r="S24"/>
  <c r="R24"/>
  <c r="N24"/>
  <c r="O24" s="1"/>
  <c r="K24"/>
  <c r="J24"/>
  <c r="I24"/>
  <c r="H24"/>
  <c r="G24"/>
  <c r="T24" s="1"/>
  <c r="E24"/>
  <c r="S23"/>
  <c r="R23"/>
  <c r="P23"/>
  <c r="P22" s="1"/>
  <c r="N23"/>
  <c r="M23"/>
  <c r="L23"/>
  <c r="L22" s="1"/>
  <c r="K23"/>
  <c r="J23"/>
  <c r="I23"/>
  <c r="H23"/>
  <c r="G23"/>
  <c r="F23"/>
  <c r="E23"/>
  <c r="S21"/>
  <c r="R21"/>
  <c r="P21"/>
  <c r="N21"/>
  <c r="K21"/>
  <c r="J21"/>
  <c r="I21"/>
  <c r="H21"/>
  <c r="G21"/>
  <c r="F21"/>
  <c r="E21"/>
  <c r="S20"/>
  <c r="N20"/>
  <c r="O20" s="1"/>
  <c r="K20"/>
  <c r="J20"/>
  <c r="I20"/>
  <c r="H20"/>
  <c r="G20"/>
  <c r="F20"/>
  <c r="E20"/>
  <c r="S19"/>
  <c r="N19"/>
  <c r="O19" s="1"/>
  <c r="J19"/>
  <c r="I19"/>
  <c r="H19"/>
  <c r="G19"/>
  <c r="F19"/>
  <c r="E19"/>
  <c r="S18"/>
  <c r="N18"/>
  <c r="N17" s="1"/>
  <c r="K18"/>
  <c r="J18"/>
  <c r="I18"/>
  <c r="H18"/>
  <c r="H17" s="1"/>
  <c r="G18"/>
  <c r="F18"/>
  <c r="E18"/>
  <c r="S16"/>
  <c r="R16"/>
  <c r="P16"/>
  <c r="N16"/>
  <c r="M16"/>
  <c r="M14" s="1"/>
  <c r="L16"/>
  <c r="K16"/>
  <c r="K14" s="1"/>
  <c r="J16"/>
  <c r="I16"/>
  <c r="H16"/>
  <c r="G16"/>
  <c r="E16"/>
  <c r="D16" s="1"/>
  <c r="R15"/>
  <c r="Q15"/>
  <c r="Q14" s="1"/>
  <c r="P15"/>
  <c r="N15"/>
  <c r="J15"/>
  <c r="I15"/>
  <c r="H15"/>
  <c r="G15"/>
  <c r="E15"/>
  <c r="D15" s="1"/>
  <c r="D14" s="1"/>
  <c r="K13"/>
  <c r="I13"/>
  <c r="F13"/>
  <c r="E13"/>
  <c r="N11"/>
  <c r="L11"/>
  <c r="K11"/>
  <c r="J11"/>
  <c r="I11"/>
  <c r="H11"/>
  <c r="F11"/>
  <c r="E11"/>
  <c r="S10"/>
  <c r="P10"/>
  <c r="N10"/>
  <c r="L10"/>
  <c r="K10"/>
  <c r="J10"/>
  <c r="I10"/>
  <c r="H10"/>
  <c r="G10"/>
  <c r="G8" s="1"/>
  <c r="F10"/>
  <c r="E10"/>
  <c r="S9"/>
  <c r="L9"/>
  <c r="O9" s="1"/>
  <c r="K9"/>
  <c r="J9"/>
  <c r="I9"/>
  <c r="H9"/>
  <c r="F9"/>
  <c r="E9"/>
  <c r="Q8"/>
  <c r="Q6" s="1"/>
  <c r="M8"/>
  <c r="M6" s="1"/>
  <c r="S7"/>
  <c r="R7"/>
  <c r="N7"/>
  <c r="K7"/>
  <c r="I7"/>
  <c r="F7"/>
  <c r="E7"/>
  <c r="D145"/>
  <c r="C145"/>
  <c r="S145"/>
  <c r="D141"/>
  <c r="J110" l="1"/>
  <c r="T100"/>
  <c r="T128"/>
  <c r="T19"/>
  <c r="T20"/>
  <c r="T28"/>
  <c r="T29"/>
  <c r="T50"/>
  <c r="T79"/>
  <c r="F17"/>
  <c r="T9"/>
  <c r="J17"/>
  <c r="T43"/>
  <c r="T47"/>
  <c r="T49"/>
  <c r="T62"/>
  <c r="T124"/>
  <c r="T131"/>
  <c r="T13"/>
  <c r="E17"/>
  <c r="I17"/>
  <c r="T83"/>
  <c r="T103"/>
  <c r="T121"/>
  <c r="G17"/>
  <c r="K17"/>
  <c r="S17"/>
  <c r="D96"/>
  <c r="D91" s="1"/>
  <c r="G22"/>
  <c r="K22"/>
  <c r="Q22"/>
  <c r="Q5" s="1"/>
  <c r="E97"/>
  <c r="N97"/>
  <c r="J97"/>
  <c r="L97"/>
  <c r="M118"/>
  <c r="L118"/>
  <c r="D67"/>
  <c r="D107"/>
  <c r="C107" s="1"/>
  <c r="D68"/>
  <c r="C68" s="1"/>
  <c r="T68" s="1"/>
  <c r="D46"/>
  <c r="D108"/>
  <c r="E81"/>
  <c r="D84"/>
  <c r="D81" s="1"/>
  <c r="D21"/>
  <c r="F22"/>
  <c r="J22"/>
  <c r="N22"/>
  <c r="D34"/>
  <c r="C34" s="1"/>
  <c r="D36"/>
  <c r="C36" s="1"/>
  <c r="D63"/>
  <c r="C63" s="1"/>
  <c r="D64"/>
  <c r="D65"/>
  <c r="D76"/>
  <c r="C76" s="1"/>
  <c r="D88"/>
  <c r="C88" s="1"/>
  <c r="I97"/>
  <c r="D105"/>
  <c r="D109"/>
  <c r="C109" s="1"/>
  <c r="N118"/>
  <c r="E22"/>
  <c r="D23"/>
  <c r="D138"/>
  <c r="C138" s="1"/>
  <c r="I22"/>
  <c r="M22"/>
  <c r="M5" s="1"/>
  <c r="S22"/>
  <c r="D27"/>
  <c r="C27" s="1"/>
  <c r="D70"/>
  <c r="C70" s="1"/>
  <c r="D72"/>
  <c r="C72" s="1"/>
  <c r="D73"/>
  <c r="D77"/>
  <c r="C77" s="1"/>
  <c r="H97"/>
  <c r="K97"/>
  <c r="S97"/>
  <c r="D102"/>
  <c r="C102" s="1"/>
  <c r="D106"/>
  <c r="C106" s="1"/>
  <c r="T106" s="1"/>
  <c r="M110"/>
  <c r="S110"/>
  <c r="S118"/>
  <c r="P118"/>
  <c r="H22"/>
  <c r="R22"/>
  <c r="D32"/>
  <c r="D54"/>
  <c r="D55"/>
  <c r="D56"/>
  <c r="D57"/>
  <c r="C57" s="1"/>
  <c r="D58"/>
  <c r="C58" s="1"/>
  <c r="D61"/>
  <c r="F97"/>
  <c r="D99"/>
  <c r="R97"/>
  <c r="R110"/>
  <c r="R118"/>
  <c r="K118"/>
  <c r="P110"/>
  <c r="P97"/>
  <c r="O106"/>
  <c r="O129"/>
  <c r="T129" s="1"/>
  <c r="O107"/>
  <c r="S91"/>
  <c r="O108"/>
  <c r="P91"/>
  <c r="O109"/>
  <c r="O63"/>
  <c r="O64"/>
  <c r="H14"/>
  <c r="O34"/>
  <c r="O36"/>
  <c r="O54"/>
  <c r="O55"/>
  <c r="O73"/>
  <c r="O65"/>
  <c r="O66"/>
  <c r="T66" s="1"/>
  <c r="O75"/>
  <c r="T75" s="1"/>
  <c r="R14"/>
  <c r="J118"/>
  <c r="O132"/>
  <c r="T132" s="1"/>
  <c r="O133"/>
  <c r="T133" s="1"/>
  <c r="O136"/>
  <c r="T136" s="1"/>
  <c r="O138"/>
  <c r="I14"/>
  <c r="O35"/>
  <c r="T35" s="1"/>
  <c r="I118"/>
  <c r="O76"/>
  <c r="O77"/>
  <c r="O78"/>
  <c r="T78" s="1"/>
  <c r="G91"/>
  <c r="K91"/>
  <c r="R91"/>
  <c r="C108"/>
  <c r="T108" s="1"/>
  <c r="H118"/>
  <c r="O94"/>
  <c r="T94" s="1"/>
  <c r="E91"/>
  <c r="I91"/>
  <c r="N91"/>
  <c r="O10"/>
  <c r="T10" s="1"/>
  <c r="O11"/>
  <c r="T11" s="1"/>
  <c r="S14"/>
  <c r="F91"/>
  <c r="J91"/>
  <c r="H91"/>
  <c r="G14"/>
  <c r="P14"/>
  <c r="O111"/>
  <c r="T111" s="1"/>
  <c r="O80"/>
  <c r="T80" s="1"/>
  <c r="O113"/>
  <c r="T113" s="1"/>
  <c r="O93"/>
  <c r="T93" s="1"/>
  <c r="O102"/>
  <c r="O57"/>
  <c r="O58"/>
  <c r="O96"/>
  <c r="O15"/>
  <c r="N14"/>
  <c r="L14"/>
  <c r="O14" s="1"/>
  <c r="O16"/>
  <c r="O23"/>
  <c r="O21"/>
  <c r="O27"/>
  <c r="O46"/>
  <c r="O60"/>
  <c r="T60" s="1"/>
  <c r="O69"/>
  <c r="T69" s="1"/>
  <c r="O70"/>
  <c r="O71"/>
  <c r="T71" s="1"/>
  <c r="O72"/>
  <c r="O105"/>
  <c r="O126"/>
  <c r="T126" s="1"/>
  <c r="L81"/>
  <c r="O81" s="1"/>
  <c r="O84"/>
  <c r="O98"/>
  <c r="T98" s="1"/>
  <c r="F118"/>
  <c r="J14"/>
  <c r="O61"/>
  <c r="O112"/>
  <c r="T112" s="1"/>
  <c r="O44"/>
  <c r="T44" s="1"/>
  <c r="L91"/>
  <c r="O92"/>
  <c r="T92" s="1"/>
  <c r="O99"/>
  <c r="O115"/>
  <c r="T115" s="1"/>
  <c r="O120"/>
  <c r="T120" s="1"/>
  <c r="O123"/>
  <c r="T123" s="1"/>
  <c r="O18"/>
  <c r="T18" s="1"/>
  <c r="O40"/>
  <c r="O117"/>
  <c r="T117" s="1"/>
  <c r="N114"/>
  <c r="O114" s="1"/>
  <c r="T114" s="1"/>
  <c r="O119"/>
  <c r="T119" s="1"/>
  <c r="O7"/>
  <c r="T7" s="1"/>
  <c r="G6"/>
  <c r="G5" s="1"/>
  <c r="O30"/>
  <c r="T30" s="1"/>
  <c r="O48"/>
  <c r="T48" s="1"/>
  <c r="O51"/>
  <c r="T51" s="1"/>
  <c r="O52"/>
  <c r="T52" s="1"/>
  <c r="O87"/>
  <c r="O88"/>
  <c r="O125"/>
  <c r="T125" s="1"/>
  <c r="C32"/>
  <c r="T32" s="1"/>
  <c r="C135"/>
  <c r="T135" s="1"/>
  <c r="C105"/>
  <c r="T105" s="1"/>
  <c r="C56"/>
  <c r="T56" s="1"/>
  <c r="C65"/>
  <c r="T65" s="1"/>
  <c r="L8"/>
  <c r="C55"/>
  <c r="T55" s="1"/>
  <c r="C61"/>
  <c r="T61" s="1"/>
  <c r="C64"/>
  <c r="T64" s="1"/>
  <c r="C73"/>
  <c r="T73" s="1"/>
  <c r="C96"/>
  <c r="T96" s="1"/>
  <c r="J8"/>
  <c r="J6" s="1"/>
  <c r="J5" s="1"/>
  <c r="F8"/>
  <c r="F6" s="1"/>
  <c r="F5" s="1"/>
  <c r="E14"/>
  <c r="E118"/>
  <c r="C33"/>
  <c r="T33" s="1"/>
  <c r="H8"/>
  <c r="H6" s="1"/>
  <c r="H5" s="1"/>
  <c r="R8"/>
  <c r="R6" s="1"/>
  <c r="R5" s="1"/>
  <c r="S8"/>
  <c r="S6" s="1"/>
  <c r="S5" s="1"/>
  <c r="K8"/>
  <c r="K6" s="1"/>
  <c r="P8"/>
  <c r="P6" s="1"/>
  <c r="P5" s="1"/>
  <c r="G89" i="13"/>
  <c r="AD140"/>
  <c r="AP140"/>
  <c r="BU140"/>
  <c r="AS140"/>
  <c r="CD140"/>
  <c r="AE140"/>
  <c r="D137"/>
  <c r="D140" s="1"/>
  <c r="F35"/>
  <c r="F71"/>
  <c r="G71"/>
  <c r="F89"/>
  <c r="E137"/>
  <c r="G5"/>
  <c r="F5"/>
  <c r="F34"/>
  <c r="G34"/>
  <c r="AA140"/>
  <c r="Z140"/>
  <c r="G18"/>
  <c r="F18"/>
  <c r="E8" i="16"/>
  <c r="E6" s="1"/>
  <c r="I8"/>
  <c r="I6" s="1"/>
  <c r="I5" s="1"/>
  <c r="N8"/>
  <c r="N6" s="1"/>
  <c r="C84"/>
  <c r="T84" s="1"/>
  <c r="C67"/>
  <c r="T67" s="1"/>
  <c r="O141"/>
  <c r="L141"/>
  <c r="L145"/>
  <c r="C16"/>
  <c r="T16" s="1"/>
  <c r="C25"/>
  <c r="T25" s="1"/>
  <c r="C15"/>
  <c r="T15" s="1"/>
  <c r="C87"/>
  <c r="T87" s="1"/>
  <c r="K10" i="14"/>
  <c r="M37"/>
  <c r="L37"/>
  <c r="M36"/>
  <c r="L36"/>
  <c r="M35"/>
  <c r="L35"/>
  <c r="I35"/>
  <c r="L34"/>
  <c r="K34"/>
  <c r="M34" s="1"/>
  <c r="K33"/>
  <c r="M33" s="1"/>
  <c r="I33"/>
  <c r="I31" s="1"/>
  <c r="L32"/>
  <c r="J31"/>
  <c r="M30"/>
  <c r="L30"/>
  <c r="M29"/>
  <c r="L29"/>
  <c r="M28"/>
  <c r="K28"/>
  <c r="L28" s="1"/>
  <c r="J28"/>
  <c r="I28"/>
  <c r="M27"/>
  <c r="L27"/>
  <c r="L26"/>
  <c r="K26"/>
  <c r="M26" s="1"/>
  <c r="J26"/>
  <c r="I26"/>
  <c r="M25"/>
  <c r="K25"/>
  <c r="L25" s="1"/>
  <c r="L24"/>
  <c r="K24"/>
  <c r="M24" s="1"/>
  <c r="K23"/>
  <c r="M23" s="1"/>
  <c r="J23"/>
  <c r="I23"/>
  <c r="I22" s="1"/>
  <c r="J22"/>
  <c r="M21"/>
  <c r="K21"/>
  <c r="L21" s="1"/>
  <c r="I21"/>
  <c r="M20"/>
  <c r="K20"/>
  <c r="L20" s="1"/>
  <c r="L19"/>
  <c r="K19"/>
  <c r="M19" s="1"/>
  <c r="K18"/>
  <c r="M18" s="1"/>
  <c r="J18"/>
  <c r="I18"/>
  <c r="I16" s="1"/>
  <c r="L17"/>
  <c r="K17"/>
  <c r="M17" s="1"/>
  <c r="I17"/>
  <c r="J16"/>
  <c r="M15"/>
  <c r="L15"/>
  <c r="K14"/>
  <c r="M14" s="1"/>
  <c r="I14"/>
  <c r="M13"/>
  <c r="L13"/>
  <c r="I13"/>
  <c r="I12" s="1"/>
  <c r="J12"/>
  <c r="J8" s="1"/>
  <c r="J38" s="1"/>
  <c r="K11"/>
  <c r="M11" s="1"/>
  <c r="I11"/>
  <c r="M10"/>
  <c r="I10"/>
  <c r="K9"/>
  <c r="M9" s="1"/>
  <c r="J9"/>
  <c r="I9"/>
  <c r="I8" s="1"/>
  <c r="E10"/>
  <c r="F10" s="1"/>
  <c r="H37"/>
  <c r="G37"/>
  <c r="F37"/>
  <c r="H36"/>
  <c r="G36"/>
  <c r="F36"/>
  <c r="E35"/>
  <c r="F35" s="1"/>
  <c r="D35"/>
  <c r="B35"/>
  <c r="B34"/>
  <c r="E33"/>
  <c r="F33" s="1"/>
  <c r="B33"/>
  <c r="H32"/>
  <c r="F32"/>
  <c r="E31"/>
  <c r="H31" s="1"/>
  <c r="D31"/>
  <c r="C31"/>
  <c r="B31"/>
  <c r="E30"/>
  <c r="H30" s="1"/>
  <c r="B30"/>
  <c r="B28" s="1"/>
  <c r="H29"/>
  <c r="G29"/>
  <c r="F29"/>
  <c r="E28"/>
  <c r="G28" s="1"/>
  <c r="D28"/>
  <c r="C28"/>
  <c r="F27"/>
  <c r="E27"/>
  <c r="G27" s="1"/>
  <c r="B27"/>
  <c r="H27" s="1"/>
  <c r="E26"/>
  <c r="G26" s="1"/>
  <c r="D26"/>
  <c r="C26"/>
  <c r="F25"/>
  <c r="E25"/>
  <c r="G25" s="1"/>
  <c r="B25"/>
  <c r="H25" s="1"/>
  <c r="E24"/>
  <c r="H24" s="1"/>
  <c r="H23" s="1"/>
  <c r="B24"/>
  <c r="D23"/>
  <c r="D22" s="1"/>
  <c r="C23"/>
  <c r="B23"/>
  <c r="C22"/>
  <c r="C38" s="1"/>
  <c r="G21"/>
  <c r="E21"/>
  <c r="F21" s="1"/>
  <c r="B21"/>
  <c r="G20"/>
  <c r="E20"/>
  <c r="H20" s="1"/>
  <c r="D18"/>
  <c r="C18"/>
  <c r="B18"/>
  <c r="B17"/>
  <c r="D16"/>
  <c r="C16"/>
  <c r="G15"/>
  <c r="F15"/>
  <c r="E15"/>
  <c r="B15"/>
  <c r="H15" s="1"/>
  <c r="E14"/>
  <c r="H14" s="1"/>
  <c r="B14"/>
  <c r="F13"/>
  <c r="E13"/>
  <c r="G13" s="1"/>
  <c r="B13"/>
  <c r="H13" s="1"/>
  <c r="D12"/>
  <c r="C12"/>
  <c r="B11"/>
  <c r="B10"/>
  <c r="D9"/>
  <c r="D8" s="1"/>
  <c r="D38" s="1"/>
  <c r="C9"/>
  <c r="B9"/>
  <c r="C8"/>
  <c r="T57" i="16" l="1"/>
  <c r="T102"/>
  <c r="T77"/>
  <c r="T27"/>
  <c r="T138"/>
  <c r="T109"/>
  <c r="T76"/>
  <c r="T36"/>
  <c r="K5"/>
  <c r="T40"/>
  <c r="T58"/>
  <c r="T70"/>
  <c r="T88"/>
  <c r="T63"/>
  <c r="T107"/>
  <c r="T72"/>
  <c r="E5"/>
  <c r="T34"/>
  <c r="O17"/>
  <c r="T17" s="1"/>
  <c r="C21"/>
  <c r="T21" s="1"/>
  <c r="D118"/>
  <c r="D97"/>
  <c r="D22"/>
  <c r="D5" s="1"/>
  <c r="N110"/>
  <c r="N5" s="1"/>
  <c r="P139"/>
  <c r="H139"/>
  <c r="H142" s="1"/>
  <c r="C54"/>
  <c r="T54" s="1"/>
  <c r="S139"/>
  <c r="O22"/>
  <c r="O110"/>
  <c r="T110" s="1"/>
  <c r="O97"/>
  <c r="O118"/>
  <c r="C23"/>
  <c r="R139"/>
  <c r="Q139"/>
  <c r="M139"/>
  <c r="M142" s="1"/>
  <c r="C118"/>
  <c r="T118" s="1"/>
  <c r="C46"/>
  <c r="F139"/>
  <c r="O91"/>
  <c r="C91"/>
  <c r="T91" s="1"/>
  <c r="C81"/>
  <c r="T81" s="1"/>
  <c r="L6"/>
  <c r="L5" s="1"/>
  <c r="O8"/>
  <c r="C99"/>
  <c r="C8"/>
  <c r="C14"/>
  <c r="E140" i="13"/>
  <c r="F137"/>
  <c r="G137"/>
  <c r="C141" i="16"/>
  <c r="T141" s="1"/>
  <c r="O145"/>
  <c r="L18" i="14"/>
  <c r="I38"/>
  <c r="E11"/>
  <c r="H11" s="1"/>
  <c r="E12"/>
  <c r="F12" s="1"/>
  <c r="E17"/>
  <c r="E19"/>
  <c r="H21"/>
  <c r="G24"/>
  <c r="G23" s="1"/>
  <c r="E34"/>
  <c r="H34" s="1"/>
  <c r="L9"/>
  <c r="L10"/>
  <c r="L11"/>
  <c r="K12"/>
  <c r="L14"/>
  <c r="L23"/>
  <c r="L33"/>
  <c r="H17"/>
  <c r="G14"/>
  <c r="G30"/>
  <c r="G35"/>
  <c r="K16"/>
  <c r="K8" s="1"/>
  <c r="K22"/>
  <c r="K31"/>
  <c r="E23"/>
  <c r="E22" s="1"/>
  <c r="G22" s="1"/>
  <c r="H35"/>
  <c r="H28"/>
  <c r="E9"/>
  <c r="H10"/>
  <c r="F14"/>
  <c r="B16"/>
  <c r="F19"/>
  <c r="F20"/>
  <c r="F22"/>
  <c r="F24"/>
  <c r="F23" s="1"/>
  <c r="B26"/>
  <c r="B22" s="1"/>
  <c r="H22" s="1"/>
  <c r="F26"/>
  <c r="F28"/>
  <c r="F30"/>
  <c r="G31"/>
  <c r="H33"/>
  <c r="G34"/>
  <c r="G10"/>
  <c r="G12"/>
  <c r="F31"/>
  <c r="G33"/>
  <c r="F34"/>
  <c r="B12"/>
  <c r="B8" s="1"/>
  <c r="B38" s="1"/>
  <c r="C97" i="16" l="1"/>
  <c r="T97" s="1"/>
  <c r="T99"/>
  <c r="T46"/>
  <c r="C39"/>
  <c r="C6"/>
  <c r="T8"/>
  <c r="T14"/>
  <c r="C22"/>
  <c r="T22" s="1"/>
  <c r="T23"/>
  <c r="D139"/>
  <c r="N139"/>
  <c r="N142" s="1"/>
  <c r="G139"/>
  <c r="G142" s="1"/>
  <c r="S142"/>
  <c r="J139"/>
  <c r="E139"/>
  <c r="E142" s="1"/>
  <c r="P142"/>
  <c r="K139"/>
  <c r="K142" s="1"/>
  <c r="I139"/>
  <c r="I142" s="1"/>
  <c r="O6"/>
  <c r="O5" s="1"/>
  <c r="R142"/>
  <c r="F142"/>
  <c r="G140" i="13"/>
  <c r="F140"/>
  <c r="K38" i="14"/>
  <c r="L8"/>
  <c r="M8"/>
  <c r="L31"/>
  <c r="M31"/>
  <c r="L12"/>
  <c r="M12"/>
  <c r="F17"/>
  <c r="G17"/>
  <c r="H19"/>
  <c r="G19"/>
  <c r="E18"/>
  <c r="L16"/>
  <c r="M16"/>
  <c r="G11"/>
  <c r="F11"/>
  <c r="L22"/>
  <c r="M22"/>
  <c r="H12"/>
  <c r="H26"/>
  <c r="F9"/>
  <c r="G9"/>
  <c r="H9"/>
  <c r="E57" i="15"/>
  <c r="F57"/>
  <c r="C57"/>
  <c r="T39" i="16" l="1"/>
  <c r="C12"/>
  <c r="T12" s="1"/>
  <c r="T6"/>
  <c r="L139"/>
  <c r="L142" s="1"/>
  <c r="J142"/>
  <c r="H18" i="14"/>
  <c r="G18"/>
  <c r="F18"/>
  <c r="L38"/>
  <c r="M38"/>
  <c r="E16"/>
  <c r="C5" i="16" l="1"/>
  <c r="T5" s="1"/>
  <c r="O139"/>
  <c r="O142" s="1"/>
  <c r="G16" i="14"/>
  <c r="G8" s="1"/>
  <c r="F16"/>
  <c r="F8" s="1"/>
  <c r="E8"/>
  <c r="E38" s="1"/>
  <c r="H16"/>
  <c r="H8" s="1"/>
  <c r="C139" i="16" l="1"/>
  <c r="T139" s="1"/>
  <c r="H38" i="14"/>
  <c r="G38"/>
  <c r="F38"/>
  <c r="N34" l="1"/>
  <c r="O33"/>
  <c r="P31"/>
  <c r="P28"/>
  <c r="O27"/>
  <c r="N25"/>
  <c r="N23"/>
  <c r="N22"/>
  <c r="N15"/>
  <c r="P11"/>
  <c r="N9"/>
  <c r="P35"/>
  <c r="N35"/>
  <c r="O35"/>
  <c r="P34"/>
  <c r="O34"/>
  <c r="P33"/>
  <c r="N33"/>
  <c r="P32"/>
  <c r="N32"/>
  <c r="O32"/>
  <c r="P30"/>
  <c r="P27"/>
  <c r="N27"/>
  <c r="P26"/>
  <c r="P25"/>
  <c r="O25"/>
  <c r="P19"/>
  <c r="P17"/>
  <c r="P15"/>
  <c r="P14"/>
  <c r="P13"/>
  <c r="O11"/>
  <c r="N11"/>
  <c r="P10"/>
  <c r="J7" i="17"/>
  <c r="J8"/>
  <c r="J9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J36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3"/>
  <c r="J84"/>
  <c r="J85"/>
  <c r="J86"/>
  <c r="J87"/>
  <c r="J88"/>
  <c r="J89"/>
  <c r="J90"/>
  <c r="J91"/>
  <c r="J93"/>
  <c r="J94"/>
  <c r="J95"/>
  <c r="J96"/>
  <c r="J97"/>
  <c r="J98"/>
  <c r="J99"/>
  <c r="J101"/>
  <c r="J102"/>
  <c r="J103"/>
  <c r="J104"/>
  <c r="J105"/>
  <c r="J106"/>
  <c r="J107"/>
  <c r="J108"/>
  <c r="J116"/>
  <c r="J117"/>
  <c r="J118"/>
  <c r="J122"/>
  <c r="J123"/>
  <c r="J124"/>
  <c r="J125"/>
  <c r="J126"/>
  <c r="J127"/>
  <c r="J129"/>
  <c r="J130"/>
  <c r="J131"/>
  <c r="J132"/>
  <c r="J133"/>
  <c r="J134"/>
  <c r="J135"/>
  <c r="J136"/>
  <c r="J137"/>
  <c r="J138"/>
  <c r="J141"/>
  <c r="J142"/>
  <c r="G92"/>
  <c r="F92"/>
  <c r="E92"/>
  <c r="E82"/>
  <c r="E38"/>
  <c r="E37"/>
  <c r="E19"/>
  <c r="E6"/>
  <c r="C92"/>
  <c r="C82"/>
  <c r="C74"/>
  <c r="C38"/>
  <c r="C37"/>
  <c r="C19"/>
  <c r="C6"/>
  <c r="E17" i="15"/>
  <c r="F17"/>
  <c r="F15" s="1"/>
  <c r="C17"/>
  <c r="C15" s="1"/>
  <c r="N37" i="14"/>
  <c r="CO65" i="19"/>
  <c r="CM65"/>
  <c r="CL65"/>
  <c r="CH65"/>
  <c r="BX65"/>
  <c r="BW65"/>
  <c r="BT65"/>
  <c r="BP65"/>
  <c r="BL65"/>
  <c r="BK65"/>
  <c r="BH65"/>
  <c r="BB65"/>
  <c r="BA65"/>
  <c r="BD65" s="1"/>
  <c r="AZ65"/>
  <c r="AV65"/>
  <c r="AR65"/>
  <c r="AN65"/>
  <c r="AJ65"/>
  <c r="AH65"/>
  <c r="AG65"/>
  <c r="CG65" s="1"/>
  <c r="AF65"/>
  <c r="AB65"/>
  <c r="X65"/>
  <c r="T65"/>
  <c r="P65"/>
  <c r="L65"/>
  <c r="H65"/>
  <c r="CO64"/>
  <c r="CM64"/>
  <c r="CL64"/>
  <c r="CH64"/>
  <c r="BX64"/>
  <c r="BW64"/>
  <c r="BP64"/>
  <c r="BL64"/>
  <c r="BH64"/>
  <c r="BB64"/>
  <c r="BD64" s="1"/>
  <c r="BA64"/>
  <c r="AZ64"/>
  <c r="AV64"/>
  <c r="AR64"/>
  <c r="AN64"/>
  <c r="AH64"/>
  <c r="AI64" s="1"/>
  <c r="AG64"/>
  <c r="CG64" s="1"/>
  <c r="AF64"/>
  <c r="AB64"/>
  <c r="AA64"/>
  <c r="X64"/>
  <c r="T64"/>
  <c r="P64"/>
  <c r="L64"/>
  <c r="H64"/>
  <c r="CO63"/>
  <c r="CL63"/>
  <c r="CH63"/>
  <c r="CJ63" s="1"/>
  <c r="BX63"/>
  <c r="BW63"/>
  <c r="BP63"/>
  <c r="BL63"/>
  <c r="BH63"/>
  <c r="BB63"/>
  <c r="BD63" s="1"/>
  <c r="BA63"/>
  <c r="CG63" s="1"/>
  <c r="AZ63"/>
  <c r="AV63"/>
  <c r="AR63"/>
  <c r="AN63"/>
  <c r="AH63"/>
  <c r="AG63"/>
  <c r="AJ63" s="1"/>
  <c r="AF63"/>
  <c r="AB63"/>
  <c r="X63"/>
  <c r="T63"/>
  <c r="P63"/>
  <c r="L63"/>
  <c r="H63"/>
  <c r="CO62"/>
  <c r="CL62"/>
  <c r="CH62"/>
  <c r="BW62"/>
  <c r="BP62"/>
  <c r="BL62"/>
  <c r="BH62"/>
  <c r="BB62"/>
  <c r="BD62" s="1"/>
  <c r="BA62"/>
  <c r="AZ62"/>
  <c r="AV62"/>
  <c r="AR62"/>
  <c r="AN62"/>
  <c r="AH62"/>
  <c r="AJ62" s="1"/>
  <c r="AG62"/>
  <c r="CG62" s="1"/>
  <c r="AF62"/>
  <c r="AB62"/>
  <c r="X62"/>
  <c r="T62"/>
  <c r="P62"/>
  <c r="L62"/>
  <c r="H62"/>
  <c r="CO61"/>
  <c r="CM61"/>
  <c r="CL61"/>
  <c r="CH61"/>
  <c r="BX61"/>
  <c r="BP61"/>
  <c r="BL61"/>
  <c r="BK61"/>
  <c r="BH61"/>
  <c r="BD61"/>
  <c r="BB61"/>
  <c r="BA61"/>
  <c r="AZ61"/>
  <c r="AV61"/>
  <c r="AR61"/>
  <c r="AN61"/>
  <c r="AJ61"/>
  <c r="AI61"/>
  <c r="AH61"/>
  <c r="AG61"/>
  <c r="CG61" s="1"/>
  <c r="AF61"/>
  <c r="AB61"/>
  <c r="X61"/>
  <c r="T61"/>
  <c r="P61"/>
  <c r="L61"/>
  <c r="H61"/>
  <c r="CO60"/>
  <c r="CM60"/>
  <c r="CL60"/>
  <c r="CH60"/>
  <c r="CJ60" s="1"/>
  <c r="CG60"/>
  <c r="BP60"/>
  <c r="BL60"/>
  <c r="BK60"/>
  <c r="BH60"/>
  <c r="BB60"/>
  <c r="BA60"/>
  <c r="BD60" s="1"/>
  <c r="AZ60"/>
  <c r="AV60"/>
  <c r="AR60"/>
  <c r="AN60"/>
  <c r="AJ60"/>
  <c r="AH60"/>
  <c r="AG60"/>
  <c r="AF60"/>
  <c r="AE60"/>
  <c r="AB60"/>
  <c r="AA60"/>
  <c r="X60"/>
  <c r="W60"/>
  <c r="T60"/>
  <c r="S60"/>
  <c r="P60"/>
  <c r="O60"/>
  <c r="L60"/>
  <c r="K60"/>
  <c r="H60"/>
  <c r="G60"/>
  <c r="CO59"/>
  <c r="CL59"/>
  <c r="CH59"/>
  <c r="BX59"/>
  <c r="BP59"/>
  <c r="BL59"/>
  <c r="BK59"/>
  <c r="BH59"/>
  <c r="BB59"/>
  <c r="BD59" s="1"/>
  <c r="BA59"/>
  <c r="CG59" s="1"/>
  <c r="AZ59"/>
  <c r="AY59"/>
  <c r="AV59"/>
  <c r="AR59"/>
  <c r="AN59"/>
  <c r="AM59"/>
  <c r="AJ59"/>
  <c r="AI59"/>
  <c r="AH59"/>
  <c r="AG59"/>
  <c r="CM59" s="1"/>
  <c r="AF59"/>
  <c r="AE59"/>
  <c r="AB59"/>
  <c r="AA59"/>
  <c r="X59"/>
  <c r="W59"/>
  <c r="T59"/>
  <c r="S59"/>
  <c r="P59"/>
  <c r="O59"/>
  <c r="L59"/>
  <c r="K59"/>
  <c r="H59"/>
  <c r="G59"/>
  <c r="CO58"/>
  <c r="CL58"/>
  <c r="CH58"/>
  <c r="BX58"/>
  <c r="BP58"/>
  <c r="BL58"/>
  <c r="BH58"/>
  <c r="BD58"/>
  <c r="BB58"/>
  <c r="BA58"/>
  <c r="AZ58"/>
  <c r="AV58"/>
  <c r="AR58"/>
  <c r="AN58"/>
  <c r="AM58"/>
  <c r="AJ58"/>
  <c r="AH58"/>
  <c r="AG58"/>
  <c r="AI58" s="1"/>
  <c r="AF58"/>
  <c r="AE58"/>
  <c r="AB58"/>
  <c r="AA58"/>
  <c r="X58"/>
  <c r="W58"/>
  <c r="T58"/>
  <c r="S58"/>
  <c r="P58"/>
  <c r="O58"/>
  <c r="L58"/>
  <c r="K58"/>
  <c r="H58"/>
  <c r="G58"/>
  <c r="CO57"/>
  <c r="CM57"/>
  <c r="CL57"/>
  <c r="CH57"/>
  <c r="CJ57" s="1"/>
  <c r="CG57"/>
  <c r="BX57"/>
  <c r="BW57"/>
  <c r="BT57"/>
  <c r="BS57"/>
  <c r="BP57"/>
  <c r="BL57"/>
  <c r="BK57"/>
  <c r="BH57"/>
  <c r="BG57"/>
  <c r="BB57"/>
  <c r="BB55" s="1"/>
  <c r="BA57"/>
  <c r="AZ57"/>
  <c r="AY57"/>
  <c r="AV57"/>
  <c r="AU57"/>
  <c r="AR57"/>
  <c r="AQ57"/>
  <c r="AN57"/>
  <c r="AM57"/>
  <c r="AH57"/>
  <c r="AH55" s="1"/>
  <c r="AG57"/>
  <c r="AF57"/>
  <c r="AE57"/>
  <c r="AB57"/>
  <c r="AA57"/>
  <c r="X57"/>
  <c r="W57"/>
  <c r="T57"/>
  <c r="S57"/>
  <c r="P57"/>
  <c r="O57"/>
  <c r="L57"/>
  <c r="K57"/>
  <c r="H57"/>
  <c r="G57"/>
  <c r="CO56"/>
  <c r="CM56"/>
  <c r="CL56"/>
  <c r="CH56"/>
  <c r="CH55" s="1"/>
  <c r="BX56"/>
  <c r="BT56"/>
  <c r="BP56"/>
  <c r="BL56"/>
  <c r="BK56"/>
  <c r="BH56"/>
  <c r="BB56"/>
  <c r="BD56" s="1"/>
  <c r="BA56"/>
  <c r="AZ56"/>
  <c r="AV56"/>
  <c r="AU56"/>
  <c r="AR56"/>
  <c r="AN56"/>
  <c r="AM56"/>
  <c r="AJ56"/>
  <c r="AI56"/>
  <c r="AH56"/>
  <c r="AG56"/>
  <c r="CG56" s="1"/>
  <c r="AF56"/>
  <c r="AE56"/>
  <c r="AB56"/>
  <c r="AA56"/>
  <c r="X56"/>
  <c r="W56"/>
  <c r="T56"/>
  <c r="S56"/>
  <c r="P56"/>
  <c r="O56"/>
  <c r="L56"/>
  <c r="K56"/>
  <c r="H56"/>
  <c r="G56"/>
  <c r="CF55"/>
  <c r="CD55"/>
  <c r="CC55"/>
  <c r="CE55" s="1"/>
  <c r="CB55"/>
  <c r="BZ55"/>
  <c r="BY55"/>
  <c r="CA55" s="1"/>
  <c r="BX55"/>
  <c r="BV55"/>
  <c r="BU55"/>
  <c r="BW55" s="1"/>
  <c r="BT55"/>
  <c r="BR55"/>
  <c r="BQ55"/>
  <c r="BS55" s="1"/>
  <c r="BP55"/>
  <c r="BN55"/>
  <c r="BM55"/>
  <c r="BL55"/>
  <c r="BK55"/>
  <c r="BJ55"/>
  <c r="BI55"/>
  <c r="BH55"/>
  <c r="BG55"/>
  <c r="BF55"/>
  <c r="BE55"/>
  <c r="AZ55"/>
  <c r="AY55"/>
  <c r="AX55"/>
  <c r="AW55"/>
  <c r="AV55"/>
  <c r="AU55"/>
  <c r="AT55"/>
  <c r="AS55"/>
  <c r="AR55"/>
  <c r="AQ55"/>
  <c r="AP55"/>
  <c r="AO55"/>
  <c r="AN55"/>
  <c r="AM55"/>
  <c r="AL55"/>
  <c r="AK55"/>
  <c r="BA55" s="1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CO55" s="1"/>
  <c r="E55"/>
  <c r="CO54"/>
  <c r="CL54"/>
  <c r="CH54"/>
  <c r="CI54" s="1"/>
  <c r="BT54"/>
  <c r="BP54"/>
  <c r="BO54"/>
  <c r="BB54"/>
  <c r="BA54"/>
  <c r="AV54"/>
  <c r="AU54"/>
  <c r="AH54"/>
  <c r="AJ54" s="1"/>
  <c r="AG54"/>
  <c r="CG54" s="1"/>
  <c r="AB54"/>
  <c r="P54"/>
  <c r="O54"/>
  <c r="L54"/>
  <c r="CO53"/>
  <c r="CL53"/>
  <c r="CH53"/>
  <c r="BX53"/>
  <c r="BW53"/>
  <c r="BT53"/>
  <c r="BP53"/>
  <c r="BO53"/>
  <c r="BL53"/>
  <c r="BH53"/>
  <c r="BD53"/>
  <c r="BC53"/>
  <c r="BB53"/>
  <c r="BA53"/>
  <c r="AZ53"/>
  <c r="AY53"/>
  <c r="AV53"/>
  <c r="AU53"/>
  <c r="AR53"/>
  <c r="AN53"/>
  <c r="AM53"/>
  <c r="AH53"/>
  <c r="AI53" s="1"/>
  <c r="AG53"/>
  <c r="CG53" s="1"/>
  <c r="AF53"/>
  <c r="AB53"/>
  <c r="AA53"/>
  <c r="X53"/>
  <c r="T53"/>
  <c r="S53"/>
  <c r="P53"/>
  <c r="O53"/>
  <c r="L53"/>
  <c r="H53"/>
  <c r="G53"/>
  <c r="CF52"/>
  <c r="CD52"/>
  <c r="CC52"/>
  <c r="CE52" s="1"/>
  <c r="CB52"/>
  <c r="BZ52"/>
  <c r="BY52"/>
  <c r="CA52" s="1"/>
  <c r="BX52"/>
  <c r="BV52"/>
  <c r="BU52"/>
  <c r="BW52" s="1"/>
  <c r="BT52"/>
  <c r="BR52"/>
  <c r="BQ52"/>
  <c r="BP52"/>
  <c r="BO52"/>
  <c r="BN52"/>
  <c r="BM52"/>
  <c r="BL52"/>
  <c r="BK52"/>
  <c r="BJ52"/>
  <c r="BI52"/>
  <c r="BF52"/>
  <c r="BH52" s="1"/>
  <c r="BE52"/>
  <c r="BB52"/>
  <c r="AX52"/>
  <c r="AY52" s="1"/>
  <c r="AW52"/>
  <c r="AT52"/>
  <c r="AU52" s="1"/>
  <c r="AS52"/>
  <c r="AP52"/>
  <c r="AR52" s="1"/>
  <c r="AO52"/>
  <c r="AL52"/>
  <c r="AN52" s="1"/>
  <c r="AK52"/>
  <c r="BA52" s="1"/>
  <c r="AG52"/>
  <c r="CG52" s="1"/>
  <c r="AD52"/>
  <c r="AC52"/>
  <c r="AF52" s="1"/>
  <c r="AB52"/>
  <c r="Z52"/>
  <c r="Y52"/>
  <c r="AA52" s="1"/>
  <c r="X52"/>
  <c r="V52"/>
  <c r="U52"/>
  <c r="T52"/>
  <c r="S52"/>
  <c r="R52"/>
  <c r="Q52"/>
  <c r="P52"/>
  <c r="O52"/>
  <c r="N52"/>
  <c r="M52"/>
  <c r="J52"/>
  <c r="L52" s="1"/>
  <c r="I52"/>
  <c r="F52"/>
  <c r="CO52" s="1"/>
  <c r="E52"/>
  <c r="CM52" s="1"/>
  <c r="CD51"/>
  <c r="CF51" s="1"/>
  <c r="CC51"/>
  <c r="BZ51"/>
  <c r="CB51" s="1"/>
  <c r="BY51"/>
  <c r="BV51"/>
  <c r="BX51" s="1"/>
  <c r="BU51"/>
  <c r="BR51"/>
  <c r="BT51" s="1"/>
  <c r="BQ51"/>
  <c r="BN51"/>
  <c r="BP51" s="1"/>
  <c r="BM51"/>
  <c r="BJ51"/>
  <c r="BL51" s="1"/>
  <c r="BI51"/>
  <c r="BE51"/>
  <c r="AW51"/>
  <c r="AS51"/>
  <c r="AP51"/>
  <c r="AR51" s="1"/>
  <c r="AO51"/>
  <c r="AL51"/>
  <c r="AN51" s="1"/>
  <c r="AK51"/>
  <c r="BA51" s="1"/>
  <c r="AD51"/>
  <c r="AF51" s="1"/>
  <c r="AC51"/>
  <c r="Z51"/>
  <c r="AB51" s="1"/>
  <c r="Y51"/>
  <c r="V51"/>
  <c r="X51" s="1"/>
  <c r="U51"/>
  <c r="R51"/>
  <c r="T51" s="1"/>
  <c r="Q51"/>
  <c r="N51"/>
  <c r="P51" s="1"/>
  <c r="M51"/>
  <c r="I51"/>
  <c r="E51"/>
  <c r="AG51" s="1"/>
  <c r="CG51" s="1"/>
  <c r="CO50"/>
  <c r="CL50"/>
  <c r="CH50"/>
  <c r="BX50"/>
  <c r="BT50"/>
  <c r="BB50"/>
  <c r="BA50"/>
  <c r="CG50" s="1"/>
  <c r="AJ50"/>
  <c r="AH50"/>
  <c r="AG50"/>
  <c r="CM50" s="1"/>
  <c r="AF50"/>
  <c r="AB50"/>
  <c r="X50"/>
  <c r="T50"/>
  <c r="P50"/>
  <c r="CO49"/>
  <c r="CL49"/>
  <c r="CH49"/>
  <c r="BB49"/>
  <c r="BA49"/>
  <c r="AJ49"/>
  <c r="AH49"/>
  <c r="AG49"/>
  <c r="CM49" s="1"/>
  <c r="CO48"/>
  <c r="CL48"/>
  <c r="CH48"/>
  <c r="BX48"/>
  <c r="BB48"/>
  <c r="BA48"/>
  <c r="AH48"/>
  <c r="AI48" s="1"/>
  <c r="AG48"/>
  <c r="CM48" s="1"/>
  <c r="CO47"/>
  <c r="CL47"/>
  <c r="CH47"/>
  <c r="CI47" s="1"/>
  <c r="CG47"/>
  <c r="CJ47" s="1"/>
  <c r="BX47"/>
  <c r="BB47"/>
  <c r="BA47"/>
  <c r="AJ47"/>
  <c r="AH47"/>
  <c r="AG47"/>
  <c r="AI47" s="1"/>
  <c r="T47"/>
  <c r="CO46"/>
  <c r="CL46"/>
  <c r="CH46"/>
  <c r="BX46"/>
  <c r="BP46"/>
  <c r="BL46"/>
  <c r="BH46"/>
  <c r="BD46"/>
  <c r="BB46"/>
  <c r="BA46"/>
  <c r="AZ46"/>
  <c r="AV46"/>
  <c r="AR46"/>
  <c r="AN46"/>
  <c r="AH46"/>
  <c r="AJ46" s="1"/>
  <c r="AG46"/>
  <c r="CG46" s="1"/>
  <c r="AB46"/>
  <c r="T46"/>
  <c r="P46"/>
  <c r="L46"/>
  <c r="H46"/>
  <c r="G46"/>
  <c r="CK45"/>
  <c r="CH45"/>
  <c r="CF45"/>
  <c r="CE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AZ45"/>
  <c r="AY45"/>
  <c r="AX45"/>
  <c r="AW45"/>
  <c r="AV45"/>
  <c r="AU45"/>
  <c r="AT45"/>
  <c r="AS45"/>
  <c r="AR45"/>
  <c r="AP45"/>
  <c r="AO45"/>
  <c r="AL45"/>
  <c r="AN45" s="1"/>
  <c r="AK45"/>
  <c r="BA45" s="1"/>
  <c r="AH45"/>
  <c r="AF45"/>
  <c r="AD45"/>
  <c r="AC45"/>
  <c r="AB45"/>
  <c r="Z45"/>
  <c r="Y45"/>
  <c r="X45"/>
  <c r="V45"/>
  <c r="U45"/>
  <c r="R45"/>
  <c r="CO45" s="1"/>
  <c r="Q45"/>
  <c r="N45"/>
  <c r="P45" s="1"/>
  <c r="M45"/>
  <c r="L45"/>
  <c r="J45"/>
  <c r="I45"/>
  <c r="H45"/>
  <c r="G45"/>
  <c r="F45"/>
  <c r="CL45" s="1"/>
  <c r="E45"/>
  <c r="CO44"/>
  <c r="CL44"/>
  <c r="CH44"/>
  <c r="BX44"/>
  <c r="BT44"/>
  <c r="BP44"/>
  <c r="BL44"/>
  <c r="BH44"/>
  <c r="BB44"/>
  <c r="BD44" s="1"/>
  <c r="BA44"/>
  <c r="AZ44"/>
  <c r="AV44"/>
  <c r="AR44"/>
  <c r="AN44"/>
  <c r="AH44"/>
  <c r="AJ44" s="1"/>
  <c r="AG44"/>
  <c r="CM44" s="1"/>
  <c r="AF44"/>
  <c r="AB44"/>
  <c r="X44"/>
  <c r="T44"/>
  <c r="P44"/>
  <c r="L44"/>
  <c r="H44"/>
  <c r="G44"/>
  <c r="CO43"/>
  <c r="CL43"/>
  <c r="CH43"/>
  <c r="BX43"/>
  <c r="BP43"/>
  <c r="BL43"/>
  <c r="BH43"/>
  <c r="BD43"/>
  <c r="BB43"/>
  <c r="BA43"/>
  <c r="AZ43"/>
  <c r="AV43"/>
  <c r="AR43"/>
  <c r="AN43"/>
  <c r="AI43"/>
  <c r="AH43"/>
  <c r="AJ43" s="1"/>
  <c r="AG43"/>
  <c r="CG43" s="1"/>
  <c r="AB43"/>
  <c r="X43"/>
  <c r="T43"/>
  <c r="S43"/>
  <c r="P43"/>
  <c r="L43"/>
  <c r="H43"/>
  <c r="CO42"/>
  <c r="CL42"/>
  <c r="CH42"/>
  <c r="BX42"/>
  <c r="BT42"/>
  <c r="BP42"/>
  <c r="BL42"/>
  <c r="BH42"/>
  <c r="BD42"/>
  <c r="BB42"/>
  <c r="BA42"/>
  <c r="AZ42"/>
  <c r="AV42"/>
  <c r="AR42"/>
  <c r="AN42"/>
  <c r="AJ42"/>
  <c r="AH42"/>
  <c r="AG42"/>
  <c r="CM42" s="1"/>
  <c r="AF42"/>
  <c r="AB42"/>
  <c r="X42"/>
  <c r="T42"/>
  <c r="P42"/>
  <c r="L42"/>
  <c r="H42"/>
  <c r="G42"/>
  <c r="CO41"/>
  <c r="CM41"/>
  <c r="CL41"/>
  <c r="CH41"/>
  <c r="CJ41" s="1"/>
  <c r="BX41"/>
  <c r="BT41"/>
  <c r="BP41"/>
  <c r="BL41"/>
  <c r="BH41"/>
  <c r="BB41"/>
  <c r="BD41" s="1"/>
  <c r="BA41"/>
  <c r="CG41" s="1"/>
  <c r="AZ41"/>
  <c r="AV41"/>
  <c r="AR41"/>
  <c r="AN41"/>
  <c r="AH41"/>
  <c r="AG41"/>
  <c r="AJ41" s="1"/>
  <c r="AF41"/>
  <c r="AB41"/>
  <c r="X41"/>
  <c r="T41"/>
  <c r="P41"/>
  <c r="L41"/>
  <c r="H41"/>
  <c r="G41"/>
  <c r="CO40"/>
  <c r="CL40"/>
  <c r="CH40"/>
  <c r="BX40"/>
  <c r="BT40"/>
  <c r="BP40"/>
  <c r="BL40"/>
  <c r="BH40"/>
  <c r="BD40"/>
  <c r="BB40"/>
  <c r="BA40"/>
  <c r="AZ40"/>
  <c r="AV40"/>
  <c r="AR40"/>
  <c r="AN40"/>
  <c r="AI40"/>
  <c r="AH40"/>
  <c r="AJ40" s="1"/>
  <c r="AG40"/>
  <c r="CM40" s="1"/>
  <c r="AF40"/>
  <c r="AE40"/>
  <c r="AB40"/>
  <c r="AA40"/>
  <c r="X40"/>
  <c r="T40"/>
  <c r="S40"/>
  <c r="L40"/>
  <c r="K40"/>
  <c r="H40"/>
  <c r="G40"/>
  <c r="CO39"/>
  <c r="CL39"/>
  <c r="CH39"/>
  <c r="CJ39" s="1"/>
  <c r="BX39"/>
  <c r="BT39"/>
  <c r="BP39"/>
  <c r="BL39"/>
  <c r="BH39"/>
  <c r="BB39"/>
  <c r="BD39" s="1"/>
  <c r="BA39"/>
  <c r="CG39" s="1"/>
  <c r="AZ39"/>
  <c r="AV39"/>
  <c r="AR39"/>
  <c r="AN39"/>
  <c r="AH39"/>
  <c r="AJ39" s="1"/>
  <c r="AG39"/>
  <c r="CM39" s="1"/>
  <c r="AB39"/>
  <c r="X39"/>
  <c r="T39"/>
  <c r="H39"/>
  <c r="G39"/>
  <c r="CO38"/>
  <c r="CL38"/>
  <c r="CH38"/>
  <c r="BX38"/>
  <c r="BT38"/>
  <c r="BP38"/>
  <c r="BL38"/>
  <c r="BH38"/>
  <c r="BD38"/>
  <c r="BB38"/>
  <c r="BA38"/>
  <c r="AZ38"/>
  <c r="AV38"/>
  <c r="AR38"/>
  <c r="AN38"/>
  <c r="AH38"/>
  <c r="AJ38" s="1"/>
  <c r="AG38"/>
  <c r="CM38" s="1"/>
  <c r="AB38"/>
  <c r="X38"/>
  <c r="T38"/>
  <c r="P38"/>
  <c r="L38"/>
  <c r="H38"/>
  <c r="CO37"/>
  <c r="CL37"/>
  <c r="CH37"/>
  <c r="BX37"/>
  <c r="BW37"/>
  <c r="BT37"/>
  <c r="BP37"/>
  <c r="BL37"/>
  <c r="BH37"/>
  <c r="BB37"/>
  <c r="BD37" s="1"/>
  <c r="BA37"/>
  <c r="AZ37"/>
  <c r="AV37"/>
  <c r="AR37"/>
  <c r="AN37"/>
  <c r="AJ37"/>
  <c r="AH37"/>
  <c r="AG37"/>
  <c r="CM37" s="1"/>
  <c r="AB37"/>
  <c r="X37"/>
  <c r="T37"/>
  <c r="P37"/>
  <c r="L37"/>
  <c r="H37"/>
  <c r="CO36"/>
  <c r="CL36"/>
  <c r="CH36"/>
  <c r="CI36" s="1"/>
  <c r="BT36"/>
  <c r="BP36"/>
  <c r="BL36"/>
  <c r="BK36"/>
  <c r="BH36"/>
  <c r="BB36"/>
  <c r="BD36" s="1"/>
  <c r="BA36"/>
  <c r="AZ36"/>
  <c r="AV36"/>
  <c r="AR36"/>
  <c r="AN36"/>
  <c r="AJ36"/>
  <c r="AH36"/>
  <c r="AI36" s="1"/>
  <c r="AG36"/>
  <c r="CG36" s="1"/>
  <c r="CJ36" s="1"/>
  <c r="AB36"/>
  <c r="X36"/>
  <c r="H36"/>
  <c r="G36"/>
  <c r="CO35"/>
  <c r="CL35"/>
  <c r="CH35"/>
  <c r="BX35"/>
  <c r="BW35"/>
  <c r="BT35"/>
  <c r="BP35"/>
  <c r="BL35"/>
  <c r="BK35"/>
  <c r="BH35"/>
  <c r="BB35"/>
  <c r="BA35"/>
  <c r="BD35" s="1"/>
  <c r="AZ35"/>
  <c r="AV35"/>
  <c r="AR35"/>
  <c r="AN35"/>
  <c r="AH35"/>
  <c r="AG35"/>
  <c r="CM35" s="1"/>
  <c r="AF35"/>
  <c r="AE35"/>
  <c r="AB35"/>
  <c r="X35"/>
  <c r="T35"/>
  <c r="S35"/>
  <c r="P35"/>
  <c r="L35"/>
  <c r="K35"/>
  <c r="H35"/>
  <c r="G35"/>
  <c r="CO34"/>
  <c r="CL34"/>
  <c r="CH34"/>
  <c r="BX34"/>
  <c r="BT34"/>
  <c r="BP34"/>
  <c r="BL34"/>
  <c r="BH34"/>
  <c r="BD34"/>
  <c r="BB34"/>
  <c r="BA34"/>
  <c r="AZ34"/>
  <c r="AV34"/>
  <c r="AR34"/>
  <c r="AN34"/>
  <c r="AI34"/>
  <c r="AH34"/>
  <c r="AJ34" s="1"/>
  <c r="AG34"/>
  <c r="CM34" s="1"/>
  <c r="AF34"/>
  <c r="AB34"/>
  <c r="X34"/>
  <c r="T34"/>
  <c r="P34"/>
  <c r="L34"/>
  <c r="H34"/>
  <c r="CO33"/>
  <c r="CL33"/>
  <c r="CH33"/>
  <c r="CG33"/>
  <c r="CJ33" s="1"/>
  <c r="BT33"/>
  <c r="BP33"/>
  <c r="BL33"/>
  <c r="BH33"/>
  <c r="BB33"/>
  <c r="BD33" s="1"/>
  <c r="BA33"/>
  <c r="AZ33"/>
  <c r="AV33"/>
  <c r="AR33"/>
  <c r="AN33"/>
  <c r="AJ33"/>
  <c r="AH33"/>
  <c r="AI33" s="1"/>
  <c r="AG33"/>
  <c r="CM33" s="1"/>
  <c r="AB33"/>
  <c r="X33"/>
  <c r="T33"/>
  <c r="S33"/>
  <c r="P33"/>
  <c r="K33"/>
  <c r="H33"/>
  <c r="CO32"/>
  <c r="CM32"/>
  <c r="CL32"/>
  <c r="CH32"/>
  <c r="CI32" s="1"/>
  <c r="BT32"/>
  <c r="BP32"/>
  <c r="BL32"/>
  <c r="BH32"/>
  <c r="BB32"/>
  <c r="BA32"/>
  <c r="CG32" s="1"/>
  <c r="AZ32"/>
  <c r="AV32"/>
  <c r="AR32"/>
  <c r="AN32"/>
  <c r="AH32"/>
  <c r="AJ32" s="1"/>
  <c r="AG32"/>
  <c r="AF32"/>
  <c r="X32"/>
  <c r="T32"/>
  <c r="P32"/>
  <c r="H32"/>
  <c r="CO31"/>
  <c r="CL31"/>
  <c r="CH31"/>
  <c r="CI31" s="1"/>
  <c r="BX31"/>
  <c r="BT31"/>
  <c r="BP31"/>
  <c r="BL31"/>
  <c r="BH31"/>
  <c r="BB31"/>
  <c r="BD31" s="1"/>
  <c r="BA31"/>
  <c r="AZ31"/>
  <c r="AV31"/>
  <c r="AR31"/>
  <c r="AN31"/>
  <c r="AJ31"/>
  <c r="AH31"/>
  <c r="AI31" s="1"/>
  <c r="AG31"/>
  <c r="CG31" s="1"/>
  <c r="CJ31" s="1"/>
  <c r="AB31"/>
  <c r="X31"/>
  <c r="T31"/>
  <c r="P31"/>
  <c r="L31"/>
  <c r="H31"/>
  <c r="CO30"/>
  <c r="CL30"/>
  <c r="CH30"/>
  <c r="BX30"/>
  <c r="BT30"/>
  <c r="BP30"/>
  <c r="BL30"/>
  <c r="BH30"/>
  <c r="BB30"/>
  <c r="BA30"/>
  <c r="BD30" s="1"/>
  <c r="AZ30"/>
  <c r="AV30"/>
  <c r="AR30"/>
  <c r="AN30"/>
  <c r="AH30"/>
  <c r="AJ30" s="1"/>
  <c r="AG30"/>
  <c r="CG30" s="1"/>
  <c r="CI30" s="1"/>
  <c r="AF30"/>
  <c r="AB30"/>
  <c r="AA30"/>
  <c r="X30"/>
  <c r="T30"/>
  <c r="S30"/>
  <c r="P30"/>
  <c r="O30"/>
  <c r="L30"/>
  <c r="K30"/>
  <c r="H30"/>
  <c r="CO29"/>
  <c r="CL29"/>
  <c r="CH29"/>
  <c r="BT29"/>
  <c r="BP29"/>
  <c r="BL29"/>
  <c r="BH29"/>
  <c r="BC29"/>
  <c r="BB29"/>
  <c r="BD29" s="1"/>
  <c r="BA29"/>
  <c r="AZ29"/>
  <c r="AY29"/>
  <c r="AV29"/>
  <c r="AU29"/>
  <c r="AR29"/>
  <c r="AQ29"/>
  <c r="AN29"/>
  <c r="AM29"/>
  <c r="AI29"/>
  <c r="AH29"/>
  <c r="AJ29" s="1"/>
  <c r="AG29"/>
  <c r="CM29" s="1"/>
  <c r="P29"/>
  <c r="CO28"/>
  <c r="CL28"/>
  <c r="CH28"/>
  <c r="BX28"/>
  <c r="BT28"/>
  <c r="BD28"/>
  <c r="BB28"/>
  <c r="BA28"/>
  <c r="AH28"/>
  <c r="AJ28" s="1"/>
  <c r="AG28"/>
  <c r="CM28" s="1"/>
  <c r="AB28"/>
  <c r="X28"/>
  <c r="T28"/>
  <c r="P28"/>
  <c r="L28"/>
  <c r="CO27"/>
  <c r="CM27"/>
  <c r="CL27"/>
  <c r="CH27"/>
  <c r="CH25" s="1"/>
  <c r="BB27"/>
  <c r="BC27" s="1"/>
  <c r="BA27"/>
  <c r="AH27"/>
  <c r="AI27" s="1"/>
  <c r="AG27"/>
  <c r="CG27" s="1"/>
  <c r="P27"/>
  <c r="L27"/>
  <c r="CO26"/>
  <c r="CL26"/>
  <c r="CH26"/>
  <c r="BT26"/>
  <c r="BD26"/>
  <c r="BB26"/>
  <c r="BA26"/>
  <c r="AI26"/>
  <c r="AH26"/>
  <c r="AJ26" s="1"/>
  <c r="AG26"/>
  <c r="CM26" s="1"/>
  <c r="AB26"/>
  <c r="X26"/>
  <c r="T26"/>
  <c r="P26"/>
  <c r="L26"/>
  <c r="CE25"/>
  <c r="CD25"/>
  <c r="CF25" s="1"/>
  <c r="CC25"/>
  <c r="CA25"/>
  <c r="BZ25"/>
  <c r="CB25" s="1"/>
  <c r="BY25"/>
  <c r="BW25"/>
  <c r="BV25"/>
  <c r="BX25" s="1"/>
  <c r="BU25"/>
  <c r="BS25"/>
  <c r="BR25"/>
  <c r="BT25" s="1"/>
  <c r="BQ25"/>
  <c r="BO25"/>
  <c r="BN25"/>
  <c r="BP25" s="1"/>
  <c r="BM25"/>
  <c r="BK25"/>
  <c r="BJ25"/>
  <c r="BL25" s="1"/>
  <c r="BI25"/>
  <c r="BG25"/>
  <c r="BF25"/>
  <c r="BH25" s="1"/>
  <c r="BE25"/>
  <c r="BB25"/>
  <c r="AY25"/>
  <c r="AX25"/>
  <c r="AZ25" s="1"/>
  <c r="AW25"/>
  <c r="AU25"/>
  <c r="AT25"/>
  <c r="AV25" s="1"/>
  <c r="AS25"/>
  <c r="AQ25"/>
  <c r="AP25"/>
  <c r="AR25" s="1"/>
  <c r="AO25"/>
  <c r="AM25"/>
  <c r="AL25"/>
  <c r="AN25" s="1"/>
  <c r="AK25"/>
  <c r="BA25" s="1"/>
  <c r="BC25" s="1"/>
  <c r="AH25"/>
  <c r="AE25"/>
  <c r="AD25"/>
  <c r="AF25" s="1"/>
  <c r="AC25"/>
  <c r="AA25"/>
  <c r="Z25"/>
  <c r="AB25" s="1"/>
  <c r="Y25"/>
  <c r="W25"/>
  <c r="V25"/>
  <c r="X25" s="1"/>
  <c r="U25"/>
  <c r="S25"/>
  <c r="R25"/>
  <c r="T25" s="1"/>
  <c r="Q25"/>
  <c r="N25"/>
  <c r="P25" s="1"/>
  <c r="M25"/>
  <c r="O25" s="1"/>
  <c r="J25"/>
  <c r="L25" s="1"/>
  <c r="I25"/>
  <c r="K25" s="1"/>
  <c r="F25"/>
  <c r="CO25" s="1"/>
  <c r="E25"/>
  <c r="CO24"/>
  <c r="CM24"/>
  <c r="CL24"/>
  <c r="CH24"/>
  <c r="CI24" s="1"/>
  <c r="CG24"/>
  <c r="BB24"/>
  <c r="BA24"/>
  <c r="AJ24"/>
  <c r="AH24"/>
  <c r="AI24" s="1"/>
  <c r="AG24"/>
  <c r="L24"/>
  <c r="K24"/>
  <c r="G24"/>
  <c r="CO23"/>
  <c r="CM23"/>
  <c r="CL23"/>
  <c r="CH23"/>
  <c r="CI23" s="1"/>
  <c r="CG23"/>
  <c r="BP23"/>
  <c r="BL23"/>
  <c r="BH23"/>
  <c r="BD23"/>
  <c r="BB23"/>
  <c r="BA23"/>
  <c r="AZ23"/>
  <c r="AV23"/>
  <c r="AR23"/>
  <c r="AN23"/>
  <c r="AJ23"/>
  <c r="AH23"/>
  <c r="AI23" s="1"/>
  <c r="AG23"/>
  <c r="AF23"/>
  <c r="AE23"/>
  <c r="AB23"/>
  <c r="W23"/>
  <c r="T23"/>
  <c r="P23"/>
  <c r="L23"/>
  <c r="H23"/>
  <c r="G23"/>
  <c r="CO22"/>
  <c r="CL22"/>
  <c r="CH22"/>
  <c r="BX22"/>
  <c r="BW22"/>
  <c r="BT22"/>
  <c r="BP22"/>
  <c r="BB22"/>
  <c r="BA22"/>
  <c r="AH22"/>
  <c r="AI22" s="1"/>
  <c r="AG22"/>
  <c r="CG22" s="1"/>
  <c r="CJ22" s="1"/>
  <c r="AE22"/>
  <c r="AB22"/>
  <c r="X22"/>
  <c r="T22"/>
  <c r="S22"/>
  <c r="P22"/>
  <c r="L22"/>
  <c r="G22"/>
  <c r="CO21"/>
  <c r="CL21"/>
  <c r="CH21"/>
  <c r="BP21"/>
  <c r="BO21"/>
  <c r="BB21"/>
  <c r="BA21"/>
  <c r="AH21"/>
  <c r="AG21"/>
  <c r="AJ21" s="1"/>
  <c r="CO20"/>
  <c r="CL20"/>
  <c r="CH20"/>
  <c r="BX20"/>
  <c r="BW20"/>
  <c r="BP20"/>
  <c r="BB20"/>
  <c r="BA20"/>
  <c r="AH20"/>
  <c r="AG20"/>
  <c r="AJ20" s="1"/>
  <c r="T20"/>
  <c r="CO19"/>
  <c r="CL19"/>
  <c r="CH19"/>
  <c r="BX19"/>
  <c r="BP19"/>
  <c r="BB19"/>
  <c r="BA19"/>
  <c r="AH19"/>
  <c r="AG19"/>
  <c r="AJ19" s="1"/>
  <c r="AF19"/>
  <c r="AB19"/>
  <c r="T19"/>
  <c r="P19"/>
  <c r="L19"/>
  <c r="CO18"/>
  <c r="CL18"/>
  <c r="CH18"/>
  <c r="CG18"/>
  <c r="CJ18" s="1"/>
  <c r="BP18"/>
  <c r="BB18"/>
  <c r="BA18"/>
  <c r="AJ18"/>
  <c r="AH18"/>
  <c r="AI18" s="1"/>
  <c r="AG18"/>
  <c r="CM18" s="1"/>
  <c r="CO17"/>
  <c r="CL17"/>
  <c r="CH17"/>
  <c r="BX17"/>
  <c r="BT17"/>
  <c r="BP17"/>
  <c r="BL17"/>
  <c r="BK17"/>
  <c r="BH17"/>
  <c r="BG17"/>
  <c r="BA17"/>
  <c r="BC17" s="1"/>
  <c r="AZ17"/>
  <c r="AY17"/>
  <c r="AV17"/>
  <c r="AU17"/>
  <c r="AR17"/>
  <c r="AQ17"/>
  <c r="AN17"/>
  <c r="AM17"/>
  <c r="AH17"/>
  <c r="AG17"/>
  <c r="CM17" s="1"/>
  <c r="AF17"/>
  <c r="AB17"/>
  <c r="X17"/>
  <c r="T17"/>
  <c r="S17"/>
  <c r="P17"/>
  <c r="L17"/>
  <c r="H17"/>
  <c r="CH16"/>
  <c r="CF16"/>
  <c r="CD16"/>
  <c r="CE16" s="1"/>
  <c r="CC16"/>
  <c r="CB16"/>
  <c r="BZ16"/>
  <c r="CA16" s="1"/>
  <c r="BY16"/>
  <c r="BX16"/>
  <c r="BV16"/>
  <c r="BW16" s="1"/>
  <c r="BU16"/>
  <c r="BT16"/>
  <c r="BR16"/>
  <c r="BQ16"/>
  <c r="BO16"/>
  <c r="BN16"/>
  <c r="BP16" s="1"/>
  <c r="BM16"/>
  <c r="BJ16"/>
  <c r="BL16" s="1"/>
  <c r="BI16"/>
  <c r="BF16"/>
  <c r="BE16"/>
  <c r="BH16" s="1"/>
  <c r="BB16"/>
  <c r="AX16"/>
  <c r="AW16"/>
  <c r="AZ16" s="1"/>
  <c r="AT16"/>
  <c r="AS16"/>
  <c r="AV16" s="1"/>
  <c r="AP16"/>
  <c r="AO16"/>
  <c r="AR16" s="1"/>
  <c r="AL16"/>
  <c r="AK16"/>
  <c r="AN16" s="1"/>
  <c r="AH16"/>
  <c r="AD16"/>
  <c r="AC16"/>
  <c r="AF16" s="1"/>
  <c r="Z16"/>
  <c r="AB16" s="1"/>
  <c r="Y16"/>
  <c r="X16"/>
  <c r="V16"/>
  <c r="W16" s="1"/>
  <c r="U16"/>
  <c r="T16"/>
  <c r="R16"/>
  <c r="S16" s="1"/>
  <c r="Q16"/>
  <c r="P16"/>
  <c r="N16"/>
  <c r="O16" s="1"/>
  <c r="M16"/>
  <c r="L16"/>
  <c r="J16"/>
  <c r="K16" s="1"/>
  <c r="I16"/>
  <c r="H16"/>
  <c r="F16"/>
  <c r="CO16" s="1"/>
  <c r="E16"/>
  <c r="CO15"/>
  <c r="CL15"/>
  <c r="CH15"/>
  <c r="CG15"/>
  <c r="BB15"/>
  <c r="BA15"/>
  <c r="AG15"/>
  <c r="CM15" s="1"/>
  <c r="CO14"/>
  <c r="CL14"/>
  <c r="CI14"/>
  <c r="CH14"/>
  <c r="CJ14" s="1"/>
  <c r="CG14"/>
  <c r="BB14"/>
  <c r="BA14"/>
  <c r="AH14"/>
  <c r="AJ14" s="1"/>
  <c r="AG14"/>
  <c r="CM14" s="1"/>
  <c r="CO13"/>
  <c r="CL13"/>
  <c r="CI13"/>
  <c r="CH13"/>
  <c r="CJ13" s="1"/>
  <c r="CG13"/>
  <c r="BX13"/>
  <c r="BW13"/>
  <c r="BT13"/>
  <c r="BS13"/>
  <c r="BP13"/>
  <c r="BL13"/>
  <c r="BH13"/>
  <c r="BG13"/>
  <c r="BC13"/>
  <c r="BB13"/>
  <c r="BD13" s="1"/>
  <c r="BA13"/>
  <c r="AZ13"/>
  <c r="AV13"/>
  <c r="AU13"/>
  <c r="AR13"/>
  <c r="AN13"/>
  <c r="AJ13"/>
  <c r="AH13"/>
  <c r="AI13" s="1"/>
  <c r="AG13"/>
  <c r="CM13" s="1"/>
  <c r="AF13"/>
  <c r="AB13"/>
  <c r="X13"/>
  <c r="T13"/>
  <c r="S13"/>
  <c r="P13"/>
  <c r="L13"/>
  <c r="H13"/>
  <c r="CH12"/>
  <c r="CE12"/>
  <c r="CD12"/>
  <c r="CF12" s="1"/>
  <c r="CC12"/>
  <c r="CA12"/>
  <c r="BZ12"/>
  <c r="CB12" s="1"/>
  <c r="BY12"/>
  <c r="BW12"/>
  <c r="BV12"/>
  <c r="BX12" s="1"/>
  <c r="BU12"/>
  <c r="BS12"/>
  <c r="BR12"/>
  <c r="BT12" s="1"/>
  <c r="BQ12"/>
  <c r="BO12"/>
  <c r="BN12"/>
  <c r="BP12" s="1"/>
  <c r="BM12"/>
  <c r="BJ12"/>
  <c r="BL12" s="1"/>
  <c r="BI12"/>
  <c r="BF12"/>
  <c r="BG12" s="1"/>
  <c r="BE12"/>
  <c r="BA12"/>
  <c r="BC12" s="1"/>
  <c r="AW12"/>
  <c r="AZ12" s="1"/>
  <c r="AU12"/>
  <c r="AS12"/>
  <c r="AV12" s="1"/>
  <c r="AR12"/>
  <c r="AO12"/>
  <c r="AN12"/>
  <c r="AK12"/>
  <c r="AH12"/>
  <c r="AD12"/>
  <c r="AC12"/>
  <c r="AF12" s="1"/>
  <c r="Z12"/>
  <c r="AB12" s="1"/>
  <c r="Y12"/>
  <c r="X12"/>
  <c r="U12"/>
  <c r="R12"/>
  <c r="CO12" s="1"/>
  <c r="Q12"/>
  <c r="CG12" s="1"/>
  <c r="CI12" s="1"/>
  <c r="P12"/>
  <c r="M12"/>
  <c r="L12"/>
  <c r="I12"/>
  <c r="F12"/>
  <c r="CL12" s="1"/>
  <c r="E12"/>
  <c r="CO11"/>
  <c r="CL11"/>
  <c r="CH11"/>
  <c r="BX11"/>
  <c r="BW11"/>
  <c r="BT11"/>
  <c r="BP11"/>
  <c r="BO11"/>
  <c r="BL11"/>
  <c r="BH11"/>
  <c r="BC11"/>
  <c r="BB11"/>
  <c r="BD11" s="1"/>
  <c r="BA11"/>
  <c r="AZ11"/>
  <c r="AY11"/>
  <c r="AV11"/>
  <c r="AU11"/>
  <c r="AR11"/>
  <c r="AQ11"/>
  <c r="AN11"/>
  <c r="AM11"/>
  <c r="AH11"/>
  <c r="AJ11" s="1"/>
  <c r="AG11"/>
  <c r="AI11" s="1"/>
  <c r="AF11"/>
  <c r="AE11"/>
  <c r="AB11"/>
  <c r="AA11"/>
  <c r="X11"/>
  <c r="W11"/>
  <c r="T11"/>
  <c r="S11"/>
  <c r="P11"/>
  <c r="O11"/>
  <c r="L11"/>
  <c r="K11"/>
  <c r="H11"/>
  <c r="G11"/>
  <c r="CD10"/>
  <c r="CE10" s="1"/>
  <c r="CC10"/>
  <c r="BZ10"/>
  <c r="CA10" s="1"/>
  <c r="BY10"/>
  <c r="BV10"/>
  <c r="BW10" s="1"/>
  <c r="BU10"/>
  <c r="BR10"/>
  <c r="BS10" s="1"/>
  <c r="BQ10"/>
  <c r="BN10"/>
  <c r="BO10" s="1"/>
  <c r="BM10"/>
  <c r="BJ10"/>
  <c r="BK10" s="1"/>
  <c r="BI10"/>
  <c r="BF10"/>
  <c r="BG10" s="1"/>
  <c r="BE10"/>
  <c r="BB10"/>
  <c r="AX10"/>
  <c r="AY10" s="1"/>
  <c r="AW10"/>
  <c r="AT10"/>
  <c r="AU10" s="1"/>
  <c r="AS10"/>
  <c r="AP10"/>
  <c r="AQ10" s="1"/>
  <c r="AO10"/>
  <c r="AL10"/>
  <c r="AM10" s="1"/>
  <c r="AK10"/>
  <c r="BA10" s="1"/>
  <c r="AH10"/>
  <c r="AD10"/>
  <c r="AE10" s="1"/>
  <c r="AC10"/>
  <c r="Z10"/>
  <c r="AA10" s="1"/>
  <c r="Y10"/>
  <c r="V10"/>
  <c r="W10" s="1"/>
  <c r="U10"/>
  <c r="R10"/>
  <c r="S10" s="1"/>
  <c r="Q10"/>
  <c r="N10"/>
  <c r="O10" s="1"/>
  <c r="M10"/>
  <c r="J10"/>
  <c r="I10"/>
  <c r="K10" s="1"/>
  <c r="F10"/>
  <c r="CO10" s="1"/>
  <c r="E10"/>
  <c r="G10" s="1"/>
  <c r="CO9"/>
  <c r="CM9"/>
  <c r="CL9"/>
  <c r="CH9"/>
  <c r="BP9"/>
  <c r="BL9"/>
  <c r="BH9"/>
  <c r="BA9"/>
  <c r="BD9" s="1"/>
  <c r="AZ9"/>
  <c r="AV9"/>
  <c r="AR9"/>
  <c r="AN9"/>
  <c r="AG9"/>
  <c r="CG9" s="1"/>
  <c r="AB9"/>
  <c r="P9"/>
  <c r="L9"/>
  <c r="H9"/>
  <c r="CO8"/>
  <c r="CL8"/>
  <c r="CH8"/>
  <c r="BX8"/>
  <c r="BW8"/>
  <c r="BT8"/>
  <c r="BS8"/>
  <c r="BP8"/>
  <c r="BL8"/>
  <c r="BH8"/>
  <c r="BB8"/>
  <c r="BA8"/>
  <c r="BD8" s="1"/>
  <c r="AZ8"/>
  <c r="AV8"/>
  <c r="AR8"/>
  <c r="AN8"/>
  <c r="AH8"/>
  <c r="AG8"/>
  <c r="CG8" s="1"/>
  <c r="CI8" s="1"/>
  <c r="AB8"/>
  <c r="X8"/>
  <c r="P8"/>
  <c r="H8"/>
  <c r="CH7"/>
  <c r="CF7"/>
  <c r="CD7"/>
  <c r="CE7" s="1"/>
  <c r="CC7"/>
  <c r="CB7"/>
  <c r="BZ7"/>
  <c r="CA7" s="1"/>
  <c r="BY7"/>
  <c r="BX7"/>
  <c r="BV7"/>
  <c r="BW7" s="1"/>
  <c r="BU7"/>
  <c r="BT7"/>
  <c r="BR7"/>
  <c r="BS7" s="1"/>
  <c r="BQ7"/>
  <c r="BP7"/>
  <c r="BN7"/>
  <c r="BM7"/>
  <c r="BJ7"/>
  <c r="BL7" s="1"/>
  <c r="BI7"/>
  <c r="BF7"/>
  <c r="BH7" s="1"/>
  <c r="BE7"/>
  <c r="BB7"/>
  <c r="AZ7"/>
  <c r="AX7"/>
  <c r="AW7"/>
  <c r="AT7"/>
  <c r="AV7" s="1"/>
  <c r="AS7"/>
  <c r="AP7"/>
  <c r="AR7" s="1"/>
  <c r="AO7"/>
  <c r="AL7"/>
  <c r="AN7" s="1"/>
  <c r="AK7"/>
  <c r="BA7" s="1"/>
  <c r="AH7"/>
  <c r="AI7" s="1"/>
  <c r="AD7"/>
  <c r="AC7"/>
  <c r="Z7"/>
  <c r="AB7" s="1"/>
  <c r="Y7"/>
  <c r="V7"/>
  <c r="X7" s="1"/>
  <c r="U7"/>
  <c r="R7"/>
  <c r="Q7"/>
  <c r="N7"/>
  <c r="M7"/>
  <c r="P7" s="1"/>
  <c r="J7"/>
  <c r="I7"/>
  <c r="F7"/>
  <c r="CL7" s="1"/>
  <c r="E7"/>
  <c r="AG7" s="1"/>
  <c r="CO6"/>
  <c r="CL6"/>
  <c r="CH6"/>
  <c r="CJ6" s="1"/>
  <c r="CG6"/>
  <c r="CI6" s="1"/>
  <c r="BA6"/>
  <c r="AV6"/>
  <c r="AU6"/>
  <c r="AJ6"/>
  <c r="AH6"/>
  <c r="AI6" s="1"/>
  <c r="AG6"/>
  <c r="CM6" s="1"/>
  <c r="H6"/>
  <c r="G6"/>
  <c r="CD5"/>
  <c r="CD66" s="1"/>
  <c r="CC5"/>
  <c r="CC66" s="1"/>
  <c r="BZ5"/>
  <c r="BZ66" s="1"/>
  <c r="BY5"/>
  <c r="BY66" s="1"/>
  <c r="BV5"/>
  <c r="BV66" s="1"/>
  <c r="BU5"/>
  <c r="BU66" s="1"/>
  <c r="BU68" s="1"/>
  <c r="BR5"/>
  <c r="BR66" s="1"/>
  <c r="BQ5"/>
  <c r="BQ66" s="1"/>
  <c r="BN5"/>
  <c r="BN66" s="1"/>
  <c r="BM5"/>
  <c r="BM66" s="1"/>
  <c r="BJ5"/>
  <c r="BJ66" s="1"/>
  <c r="BI5"/>
  <c r="BI66" s="1"/>
  <c r="BF5"/>
  <c r="BE5"/>
  <c r="BE66" s="1"/>
  <c r="BB5"/>
  <c r="AX5"/>
  <c r="AW5"/>
  <c r="AW66" s="1"/>
  <c r="AT5"/>
  <c r="AS5"/>
  <c r="AS66" s="1"/>
  <c r="AP5"/>
  <c r="AP66" s="1"/>
  <c r="AO5"/>
  <c r="AO66" s="1"/>
  <c r="AL5"/>
  <c r="AL66" s="1"/>
  <c r="AK5"/>
  <c r="AK66" s="1"/>
  <c r="BA66" s="1"/>
  <c r="BA68" s="1"/>
  <c r="AH5"/>
  <c r="AD5"/>
  <c r="AD66" s="1"/>
  <c r="AC5"/>
  <c r="AC66" s="1"/>
  <c r="AC68" s="1"/>
  <c r="Z5"/>
  <c r="Z66" s="1"/>
  <c r="Y5"/>
  <c r="Y66" s="1"/>
  <c r="Y68" s="1"/>
  <c r="V5"/>
  <c r="V66" s="1"/>
  <c r="U5"/>
  <c r="U66" s="1"/>
  <c r="U68" s="1"/>
  <c r="R5"/>
  <c r="R66" s="1"/>
  <c r="Q5"/>
  <c r="Q66" s="1"/>
  <c r="Q68" s="1"/>
  <c r="N5"/>
  <c r="N66" s="1"/>
  <c r="M5"/>
  <c r="M66" s="1"/>
  <c r="M68" s="1"/>
  <c r="J5"/>
  <c r="I5"/>
  <c r="I66" s="1"/>
  <c r="H5"/>
  <c r="F5"/>
  <c r="E5"/>
  <c r="CC66" i="11"/>
  <c r="I26" i="17"/>
  <c r="K26"/>
  <c r="CD58" i="11"/>
  <c r="CD59"/>
  <c r="CD57"/>
  <c r="CD56"/>
  <c r="CD54"/>
  <c r="BB54"/>
  <c r="CD35"/>
  <c r="CD13"/>
  <c r="CD11"/>
  <c r="CK6"/>
  <c r="CK7"/>
  <c r="CK8"/>
  <c r="CK9"/>
  <c r="CK11"/>
  <c r="CK12"/>
  <c r="CK13"/>
  <c r="CK14"/>
  <c r="CK15"/>
  <c r="CK17"/>
  <c r="CK18"/>
  <c r="CK19"/>
  <c r="CK20"/>
  <c r="CK21"/>
  <c r="CK22"/>
  <c r="CK23"/>
  <c r="CK24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6"/>
  <c r="CK47"/>
  <c r="CK48"/>
  <c r="CK49"/>
  <c r="CK50"/>
  <c r="CK52"/>
  <c r="CK53"/>
  <c r="CK54"/>
  <c r="CK56"/>
  <c r="CK57"/>
  <c r="CK58"/>
  <c r="CK59"/>
  <c r="CK60"/>
  <c r="CK61"/>
  <c r="CK62"/>
  <c r="CK63"/>
  <c r="CK64"/>
  <c r="CK65"/>
  <c r="BV25"/>
  <c r="BJ12"/>
  <c r="AL57"/>
  <c r="AE60"/>
  <c r="AD16"/>
  <c r="V16"/>
  <c r="R16"/>
  <c r="N16"/>
  <c r="J25"/>
  <c r="J10"/>
  <c r="J16"/>
  <c r="J55"/>
  <c r="J51"/>
  <c r="K60"/>
  <c r="J11"/>
  <c r="F16"/>
  <c r="F25"/>
  <c r="F10"/>
  <c r="F55"/>
  <c r="F67" i="15"/>
  <c r="C67"/>
  <c r="E54"/>
  <c r="E67"/>
  <c r="H66"/>
  <c r="G66"/>
  <c r="D66"/>
  <c r="K142" i="17"/>
  <c r="I142"/>
  <c r="K141"/>
  <c r="I141"/>
  <c r="K139"/>
  <c r="I139"/>
  <c r="K138"/>
  <c r="I138"/>
  <c r="K137"/>
  <c r="I137"/>
  <c r="K136"/>
  <c r="I136"/>
  <c r="K135"/>
  <c r="I135"/>
  <c r="K134"/>
  <c r="I134"/>
  <c r="K133"/>
  <c r="I133"/>
  <c r="K132"/>
  <c r="I132"/>
  <c r="K131"/>
  <c r="I131"/>
  <c r="K130"/>
  <c r="I130"/>
  <c r="K129"/>
  <c r="I129"/>
  <c r="K128"/>
  <c r="I128"/>
  <c r="K127"/>
  <c r="I127"/>
  <c r="K126"/>
  <c r="I126"/>
  <c r="K125"/>
  <c r="I125"/>
  <c r="K124"/>
  <c r="I124"/>
  <c r="K123"/>
  <c r="I123"/>
  <c r="K122"/>
  <c r="I122"/>
  <c r="K121"/>
  <c r="I121"/>
  <c r="K120"/>
  <c r="I120"/>
  <c r="K119"/>
  <c r="I119"/>
  <c r="K118"/>
  <c r="I118"/>
  <c r="K117"/>
  <c r="I117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7"/>
  <c r="I107"/>
  <c r="K106"/>
  <c r="I106"/>
  <c r="K105"/>
  <c r="I105"/>
  <c r="K104"/>
  <c r="I104"/>
  <c r="K103"/>
  <c r="I103"/>
  <c r="K102"/>
  <c r="I102"/>
  <c r="K101"/>
  <c r="I101"/>
  <c r="K100"/>
  <c r="I100"/>
  <c r="K99"/>
  <c r="I99"/>
  <c r="K98"/>
  <c r="I98"/>
  <c r="K97"/>
  <c r="I97"/>
  <c r="K96"/>
  <c r="I96"/>
  <c r="K95"/>
  <c r="I95"/>
  <c r="K94"/>
  <c r="I94"/>
  <c r="K93"/>
  <c r="I93"/>
  <c r="H92"/>
  <c r="D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H82"/>
  <c r="G82"/>
  <c r="F82"/>
  <c r="D82"/>
  <c r="G81"/>
  <c r="K81"/>
  <c r="E81" s="1"/>
  <c r="I81" s="1"/>
  <c r="G80"/>
  <c r="K80"/>
  <c r="E80" s="1"/>
  <c r="I80" s="1"/>
  <c r="G79"/>
  <c r="K79"/>
  <c r="E79" s="1"/>
  <c r="I79" s="1"/>
  <c r="G78"/>
  <c r="K78"/>
  <c r="E78" s="1"/>
  <c r="I78" s="1"/>
  <c r="G77"/>
  <c r="K77"/>
  <c r="E77" s="1"/>
  <c r="I77" s="1"/>
  <c r="G76"/>
  <c r="K76"/>
  <c r="E76" s="1"/>
  <c r="I76" s="1"/>
  <c r="G75"/>
  <c r="K75"/>
  <c r="E75" s="1"/>
  <c r="G74"/>
  <c r="K74"/>
  <c r="D74"/>
  <c r="K73"/>
  <c r="I73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H38"/>
  <c r="G38"/>
  <c r="F38"/>
  <c r="D38"/>
  <c r="H37"/>
  <c r="G37"/>
  <c r="F37"/>
  <c r="D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5"/>
  <c r="I25"/>
  <c r="K24"/>
  <c r="I24"/>
  <c r="K23"/>
  <c r="I23"/>
  <c r="K22"/>
  <c r="I22"/>
  <c r="K21"/>
  <c r="I21"/>
  <c r="K20"/>
  <c r="I20"/>
  <c r="H19"/>
  <c r="G19"/>
  <c r="F19"/>
  <c r="D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H6"/>
  <c r="G6"/>
  <c r="I6" s="1"/>
  <c r="F6"/>
  <c r="D6"/>
  <c r="T53" i="11"/>
  <c r="AB36"/>
  <c r="AB37"/>
  <c r="AB38"/>
  <c r="AB39"/>
  <c r="D90" i="15"/>
  <c r="H58"/>
  <c r="G58"/>
  <c r="D58"/>
  <c r="H60"/>
  <c r="G60"/>
  <c r="D60"/>
  <c r="H59"/>
  <c r="G59"/>
  <c r="D59"/>
  <c r="H63"/>
  <c r="G63"/>
  <c r="D63"/>
  <c r="H90"/>
  <c r="G90"/>
  <c r="AD12" i="11"/>
  <c r="CH41"/>
  <c r="CD41"/>
  <c r="BX41"/>
  <c r="BT41"/>
  <c r="BP41"/>
  <c r="BL41"/>
  <c r="BH41"/>
  <c r="BB41"/>
  <c r="BD41"/>
  <c r="BA41"/>
  <c r="AZ41"/>
  <c r="AV41"/>
  <c r="AR41"/>
  <c r="AN41"/>
  <c r="AH41"/>
  <c r="AJ41"/>
  <c r="AG41"/>
  <c r="CI41"/>
  <c r="AF41"/>
  <c r="AB41"/>
  <c r="X41"/>
  <c r="T41"/>
  <c r="P41"/>
  <c r="L41"/>
  <c r="H41"/>
  <c r="CH42"/>
  <c r="CD42"/>
  <c r="BX42"/>
  <c r="BT42"/>
  <c r="BP42"/>
  <c r="BL42"/>
  <c r="BH42"/>
  <c r="BB42"/>
  <c r="BD42"/>
  <c r="BA42"/>
  <c r="AZ42"/>
  <c r="AV42"/>
  <c r="AR42"/>
  <c r="AN42"/>
  <c r="AH42"/>
  <c r="AG42"/>
  <c r="AJ42"/>
  <c r="AF42"/>
  <c r="AB42"/>
  <c r="X42"/>
  <c r="T42"/>
  <c r="P42"/>
  <c r="L42"/>
  <c r="H42"/>
  <c r="S119" i="8"/>
  <c r="R119"/>
  <c r="Q119"/>
  <c r="O119"/>
  <c r="N119"/>
  <c r="M119"/>
  <c r="L119"/>
  <c r="K119"/>
  <c r="J119"/>
  <c r="I119"/>
  <c r="H119"/>
  <c r="G119"/>
  <c r="F119"/>
  <c r="E119"/>
  <c r="D119"/>
  <c r="C119"/>
  <c r="C117"/>
  <c r="S117" s="1"/>
  <c r="R116"/>
  <c r="Q116"/>
  <c r="O116"/>
  <c r="N116"/>
  <c r="M116"/>
  <c r="L116"/>
  <c r="K116"/>
  <c r="J116"/>
  <c r="I116"/>
  <c r="H116"/>
  <c r="G116"/>
  <c r="F116"/>
  <c r="E116"/>
  <c r="D116"/>
  <c r="R115"/>
  <c r="Q115"/>
  <c r="O115"/>
  <c r="N115"/>
  <c r="M115"/>
  <c r="L115"/>
  <c r="K115"/>
  <c r="J115"/>
  <c r="I115"/>
  <c r="H115"/>
  <c r="G115"/>
  <c r="F115"/>
  <c r="E115"/>
  <c r="D115"/>
  <c r="C115" s="1"/>
  <c r="R114"/>
  <c r="Q114"/>
  <c r="O114"/>
  <c r="N114"/>
  <c r="M114"/>
  <c r="L114"/>
  <c r="K114"/>
  <c r="J114"/>
  <c r="I114"/>
  <c r="H114"/>
  <c r="G114"/>
  <c r="F114"/>
  <c r="E114"/>
  <c r="D114"/>
  <c r="R113"/>
  <c r="Q113"/>
  <c r="O113"/>
  <c r="N113"/>
  <c r="M113"/>
  <c r="L113"/>
  <c r="K113"/>
  <c r="J113"/>
  <c r="I113"/>
  <c r="H113"/>
  <c r="G113"/>
  <c r="F113"/>
  <c r="E113"/>
  <c r="D113"/>
  <c r="C113" s="1"/>
  <c r="R112"/>
  <c r="Q112"/>
  <c r="O112"/>
  <c r="N112"/>
  <c r="M112"/>
  <c r="L112"/>
  <c r="K112"/>
  <c r="J112"/>
  <c r="I112"/>
  <c r="H112"/>
  <c r="G112"/>
  <c r="F112"/>
  <c r="E112"/>
  <c r="D112"/>
  <c r="R111"/>
  <c r="Q111"/>
  <c r="O111"/>
  <c r="N111"/>
  <c r="M111"/>
  <c r="L111"/>
  <c r="K111"/>
  <c r="J111"/>
  <c r="I111"/>
  <c r="H111"/>
  <c r="G111"/>
  <c r="F111"/>
  <c r="E111"/>
  <c r="D111"/>
  <c r="R110"/>
  <c r="Q110"/>
  <c r="O110"/>
  <c r="N110"/>
  <c r="M110"/>
  <c r="L110"/>
  <c r="K110"/>
  <c r="J110"/>
  <c r="I110"/>
  <c r="H110"/>
  <c r="G110"/>
  <c r="F110"/>
  <c r="E110"/>
  <c r="D110"/>
  <c r="R109"/>
  <c r="Q109"/>
  <c r="O109"/>
  <c r="N109"/>
  <c r="M109"/>
  <c r="L109"/>
  <c r="K109"/>
  <c r="J109"/>
  <c r="I109"/>
  <c r="H109"/>
  <c r="G109"/>
  <c r="F109"/>
  <c r="E109"/>
  <c r="D109"/>
  <c r="R108"/>
  <c r="Q108"/>
  <c r="O108"/>
  <c r="N108"/>
  <c r="M108"/>
  <c r="L108"/>
  <c r="K108"/>
  <c r="J108"/>
  <c r="I108"/>
  <c r="H108"/>
  <c r="G108"/>
  <c r="F108"/>
  <c r="E108"/>
  <c r="D108"/>
  <c r="R107"/>
  <c r="Q107"/>
  <c r="O107"/>
  <c r="N107"/>
  <c r="M107"/>
  <c r="L107"/>
  <c r="K107"/>
  <c r="J107"/>
  <c r="I107"/>
  <c r="H107"/>
  <c r="G107"/>
  <c r="F107"/>
  <c r="E107"/>
  <c r="D107"/>
  <c r="R106"/>
  <c r="Q106"/>
  <c r="O106"/>
  <c r="N106"/>
  <c r="M106"/>
  <c r="L106"/>
  <c r="K106"/>
  <c r="J106"/>
  <c r="I106"/>
  <c r="H106"/>
  <c r="G106"/>
  <c r="F106"/>
  <c r="E106"/>
  <c r="D106"/>
  <c r="R105"/>
  <c r="Q105"/>
  <c r="O105"/>
  <c r="N105"/>
  <c r="M105"/>
  <c r="L105"/>
  <c r="K105"/>
  <c r="J105"/>
  <c r="I105"/>
  <c r="H105"/>
  <c r="G105"/>
  <c r="F105"/>
  <c r="E105"/>
  <c r="D105"/>
  <c r="R104"/>
  <c r="Q104"/>
  <c r="O104"/>
  <c r="N104"/>
  <c r="M104"/>
  <c r="L104"/>
  <c r="K104"/>
  <c r="J104"/>
  <c r="I104"/>
  <c r="H104"/>
  <c r="G104"/>
  <c r="F104"/>
  <c r="E104"/>
  <c r="D104"/>
  <c r="R103"/>
  <c r="Q103"/>
  <c r="O103"/>
  <c r="N103"/>
  <c r="M103"/>
  <c r="L103"/>
  <c r="K103"/>
  <c r="J103"/>
  <c r="I103"/>
  <c r="H103"/>
  <c r="G103"/>
  <c r="F103"/>
  <c r="E103"/>
  <c r="D103"/>
  <c r="R102"/>
  <c r="Q102"/>
  <c r="O102"/>
  <c r="N102"/>
  <c r="M102"/>
  <c r="L102"/>
  <c r="K102"/>
  <c r="J102"/>
  <c r="J101" s="1"/>
  <c r="I102"/>
  <c r="H102"/>
  <c r="G102"/>
  <c r="F102"/>
  <c r="F101" s="1"/>
  <c r="E102"/>
  <c r="D102"/>
  <c r="R100"/>
  <c r="Q100"/>
  <c r="O100"/>
  <c r="N100"/>
  <c r="M100"/>
  <c r="L100"/>
  <c r="K100"/>
  <c r="J100"/>
  <c r="I100"/>
  <c r="H100"/>
  <c r="G100"/>
  <c r="F100"/>
  <c r="E100"/>
  <c r="D100"/>
  <c r="R99"/>
  <c r="Q99"/>
  <c r="O99"/>
  <c r="N99"/>
  <c r="M99"/>
  <c r="L99"/>
  <c r="K99"/>
  <c r="J99"/>
  <c r="I99"/>
  <c r="H99"/>
  <c r="G99"/>
  <c r="F99"/>
  <c r="E99"/>
  <c r="D99"/>
  <c r="R98"/>
  <c r="Q98"/>
  <c r="O98"/>
  <c r="N98"/>
  <c r="M98"/>
  <c r="L98"/>
  <c r="K98"/>
  <c r="J98"/>
  <c r="I98"/>
  <c r="H98"/>
  <c r="G98"/>
  <c r="F98"/>
  <c r="E98"/>
  <c r="D98"/>
  <c r="R97"/>
  <c r="Q97"/>
  <c r="O97"/>
  <c r="N97"/>
  <c r="M97"/>
  <c r="L97"/>
  <c r="K97"/>
  <c r="J97"/>
  <c r="I97"/>
  <c r="H97"/>
  <c r="G97"/>
  <c r="F97"/>
  <c r="E97"/>
  <c r="D97"/>
  <c r="R96"/>
  <c r="Q96"/>
  <c r="O96"/>
  <c r="N96"/>
  <c r="M96"/>
  <c r="L96"/>
  <c r="J96"/>
  <c r="I96"/>
  <c r="H96"/>
  <c r="G96"/>
  <c r="F96"/>
  <c r="E96"/>
  <c r="D96"/>
  <c r="R95"/>
  <c r="Q95"/>
  <c r="O95"/>
  <c r="N95"/>
  <c r="M95"/>
  <c r="L95"/>
  <c r="K95"/>
  <c r="J95"/>
  <c r="I95"/>
  <c r="H95"/>
  <c r="G95"/>
  <c r="F95"/>
  <c r="E95"/>
  <c r="D95"/>
  <c r="R94"/>
  <c r="Q94"/>
  <c r="O94"/>
  <c r="N94"/>
  <c r="M94"/>
  <c r="L94"/>
  <c r="K94"/>
  <c r="J94"/>
  <c r="I94"/>
  <c r="G94"/>
  <c r="F94"/>
  <c r="E94"/>
  <c r="D94"/>
  <c r="R93"/>
  <c r="Q93"/>
  <c r="O93"/>
  <c r="N93"/>
  <c r="M93"/>
  <c r="L93"/>
  <c r="K93"/>
  <c r="J93"/>
  <c r="I93"/>
  <c r="G93"/>
  <c r="F93"/>
  <c r="E93"/>
  <c r="D93"/>
  <c r="R92"/>
  <c r="Q92"/>
  <c r="O92"/>
  <c r="M92"/>
  <c r="K92"/>
  <c r="J92"/>
  <c r="I92"/>
  <c r="H92"/>
  <c r="G92"/>
  <c r="F92"/>
  <c r="E92"/>
  <c r="C92" s="1"/>
  <c r="R91"/>
  <c r="Q91"/>
  <c r="O91"/>
  <c r="N91"/>
  <c r="M91"/>
  <c r="L91"/>
  <c r="K91"/>
  <c r="J91"/>
  <c r="I91"/>
  <c r="G91"/>
  <c r="F91"/>
  <c r="E91"/>
  <c r="D91"/>
  <c r="R90"/>
  <c r="Q90"/>
  <c r="O90"/>
  <c r="N90"/>
  <c r="M90"/>
  <c r="L90"/>
  <c r="K90"/>
  <c r="J90"/>
  <c r="I90"/>
  <c r="G90"/>
  <c r="F90"/>
  <c r="E90"/>
  <c r="D90"/>
  <c r="R89"/>
  <c r="Q89"/>
  <c r="O89"/>
  <c r="N89"/>
  <c r="M89"/>
  <c r="L89"/>
  <c r="K89"/>
  <c r="J89"/>
  <c r="I89"/>
  <c r="G89"/>
  <c r="F89"/>
  <c r="E89"/>
  <c r="D89"/>
  <c r="R88"/>
  <c r="Q88"/>
  <c r="O88"/>
  <c r="N88"/>
  <c r="M88"/>
  <c r="L88"/>
  <c r="K88"/>
  <c r="J88"/>
  <c r="I88"/>
  <c r="H88"/>
  <c r="G88"/>
  <c r="F88"/>
  <c r="E88"/>
  <c r="D88"/>
  <c r="R87"/>
  <c r="Q87"/>
  <c r="O87"/>
  <c r="N87"/>
  <c r="M87"/>
  <c r="L87"/>
  <c r="K87"/>
  <c r="J87"/>
  <c r="I87"/>
  <c r="G87"/>
  <c r="F87"/>
  <c r="E87"/>
  <c r="D87"/>
  <c r="R86"/>
  <c r="Q86"/>
  <c r="O86"/>
  <c r="N86"/>
  <c r="M86"/>
  <c r="L86"/>
  <c r="K86"/>
  <c r="J86"/>
  <c r="I86"/>
  <c r="H86"/>
  <c r="G86"/>
  <c r="F86"/>
  <c r="E86"/>
  <c r="D86"/>
  <c r="R85"/>
  <c r="Q85"/>
  <c r="O85"/>
  <c r="N85"/>
  <c r="M85"/>
  <c r="L85"/>
  <c r="K85"/>
  <c r="J85"/>
  <c r="I85"/>
  <c r="G85"/>
  <c r="F85"/>
  <c r="E85"/>
  <c r="D85"/>
  <c r="Q83"/>
  <c r="O83"/>
  <c r="N83"/>
  <c r="M83"/>
  <c r="L83"/>
  <c r="K83"/>
  <c r="J83"/>
  <c r="I83"/>
  <c r="G83"/>
  <c r="F83"/>
  <c r="E83"/>
  <c r="D83"/>
  <c r="R82"/>
  <c r="Q82"/>
  <c r="O82"/>
  <c r="N82"/>
  <c r="M82"/>
  <c r="L82"/>
  <c r="K82"/>
  <c r="J82"/>
  <c r="I82"/>
  <c r="H82"/>
  <c r="G82"/>
  <c r="F82"/>
  <c r="E82"/>
  <c r="D82"/>
  <c r="R81"/>
  <c r="Q81"/>
  <c r="O81"/>
  <c r="N81"/>
  <c r="M81"/>
  <c r="L81"/>
  <c r="K81"/>
  <c r="J81"/>
  <c r="I81"/>
  <c r="H81"/>
  <c r="G81"/>
  <c r="F81"/>
  <c r="E81"/>
  <c r="D81"/>
  <c r="R80"/>
  <c r="Q80"/>
  <c r="O80"/>
  <c r="N80"/>
  <c r="M80"/>
  <c r="L80"/>
  <c r="K80"/>
  <c r="J80"/>
  <c r="I80"/>
  <c r="G80"/>
  <c r="F80"/>
  <c r="E80"/>
  <c r="C80" s="1"/>
  <c r="O78"/>
  <c r="M78"/>
  <c r="N78" s="1"/>
  <c r="C78"/>
  <c r="C77"/>
  <c r="S77" s="1"/>
  <c r="K76"/>
  <c r="C76"/>
  <c r="K75"/>
  <c r="C75"/>
  <c r="R74"/>
  <c r="Q74"/>
  <c r="O74"/>
  <c r="N74"/>
  <c r="M74"/>
  <c r="L74"/>
  <c r="K74"/>
  <c r="J74"/>
  <c r="I74"/>
  <c r="H74"/>
  <c r="G74"/>
  <c r="F74"/>
  <c r="E74"/>
  <c r="D74"/>
  <c r="K73"/>
  <c r="C73"/>
  <c r="R72"/>
  <c r="R71" s="1"/>
  <c r="Q72"/>
  <c r="Q71" s="1"/>
  <c r="O72"/>
  <c r="N72"/>
  <c r="M72"/>
  <c r="M71" s="1"/>
  <c r="L72"/>
  <c r="K72"/>
  <c r="K71" s="1"/>
  <c r="J72"/>
  <c r="J71" s="1"/>
  <c r="I72"/>
  <c r="I71" s="1"/>
  <c r="G72"/>
  <c r="F72"/>
  <c r="E72"/>
  <c r="D72"/>
  <c r="O71"/>
  <c r="R70"/>
  <c r="Q70"/>
  <c r="O70"/>
  <c r="N70"/>
  <c r="M70"/>
  <c r="L70"/>
  <c r="K70"/>
  <c r="J70"/>
  <c r="I70"/>
  <c r="H70"/>
  <c r="G70"/>
  <c r="F70"/>
  <c r="E70"/>
  <c r="D70"/>
  <c r="R69"/>
  <c r="Q69"/>
  <c r="O69"/>
  <c r="N69"/>
  <c r="M69"/>
  <c r="L69"/>
  <c r="K69"/>
  <c r="J69"/>
  <c r="I69"/>
  <c r="H69"/>
  <c r="G69"/>
  <c r="F69"/>
  <c r="E69"/>
  <c r="D69"/>
  <c r="R68"/>
  <c r="Q68"/>
  <c r="O68"/>
  <c r="N68"/>
  <c r="M68"/>
  <c r="L68"/>
  <c r="K68"/>
  <c r="J68"/>
  <c r="I68"/>
  <c r="H68"/>
  <c r="G68"/>
  <c r="F68"/>
  <c r="E68"/>
  <c r="D68"/>
  <c r="R67"/>
  <c r="Q67"/>
  <c r="O67"/>
  <c r="K67"/>
  <c r="J67"/>
  <c r="I67"/>
  <c r="G67"/>
  <c r="F67"/>
  <c r="E67"/>
  <c r="D67"/>
  <c r="R66"/>
  <c r="Q66"/>
  <c r="O66"/>
  <c r="N66"/>
  <c r="M66"/>
  <c r="L66"/>
  <c r="K66"/>
  <c r="J66"/>
  <c r="I66"/>
  <c r="H66"/>
  <c r="G66"/>
  <c r="F66"/>
  <c r="E66"/>
  <c r="D66"/>
  <c r="R65"/>
  <c r="Q65"/>
  <c r="O65"/>
  <c r="N65"/>
  <c r="M65"/>
  <c r="L65"/>
  <c r="K65"/>
  <c r="J65"/>
  <c r="I65"/>
  <c r="H65"/>
  <c r="G65"/>
  <c r="F65"/>
  <c r="E65"/>
  <c r="D65"/>
  <c r="R64"/>
  <c r="Q64"/>
  <c r="O64"/>
  <c r="N64"/>
  <c r="M64"/>
  <c r="L64"/>
  <c r="K64"/>
  <c r="J64"/>
  <c r="I64"/>
  <c r="G64"/>
  <c r="F64"/>
  <c r="E64"/>
  <c r="D64"/>
  <c r="R63"/>
  <c r="Q63"/>
  <c r="O63"/>
  <c r="N63"/>
  <c r="M63"/>
  <c r="L63"/>
  <c r="K63"/>
  <c r="J63"/>
  <c r="I63"/>
  <c r="H63"/>
  <c r="G63"/>
  <c r="F63"/>
  <c r="E63"/>
  <c r="D63"/>
  <c r="R62"/>
  <c r="Q62"/>
  <c r="O62"/>
  <c r="N62"/>
  <c r="M62"/>
  <c r="L62"/>
  <c r="K62"/>
  <c r="J62"/>
  <c r="I62"/>
  <c r="H62"/>
  <c r="G62"/>
  <c r="F62"/>
  <c r="E62"/>
  <c r="D62"/>
  <c r="R61"/>
  <c r="Q61"/>
  <c r="O61"/>
  <c r="N61"/>
  <c r="M61"/>
  <c r="L61"/>
  <c r="K61"/>
  <c r="J61"/>
  <c r="I61"/>
  <c r="G61"/>
  <c r="F61"/>
  <c r="E61"/>
  <c r="D61"/>
  <c r="R60"/>
  <c r="Q60"/>
  <c r="O60"/>
  <c r="N60"/>
  <c r="M60"/>
  <c r="L60"/>
  <c r="K60"/>
  <c r="J60"/>
  <c r="I60"/>
  <c r="G60"/>
  <c r="F60"/>
  <c r="E60"/>
  <c r="D60"/>
  <c r="R59"/>
  <c r="L59"/>
  <c r="N59" s="1"/>
  <c r="G59"/>
  <c r="F59"/>
  <c r="E59"/>
  <c r="D59"/>
  <c r="L58"/>
  <c r="N58" s="1"/>
  <c r="D58"/>
  <c r="C58" s="1"/>
  <c r="R57"/>
  <c r="Q57"/>
  <c r="O57"/>
  <c r="N57"/>
  <c r="M57"/>
  <c r="L57"/>
  <c r="K57"/>
  <c r="J57"/>
  <c r="I57"/>
  <c r="H57"/>
  <c r="G57"/>
  <c r="F57"/>
  <c r="E57"/>
  <c r="D57"/>
  <c r="N56"/>
  <c r="D56"/>
  <c r="C56" s="1"/>
  <c r="S56" s="1"/>
  <c r="L55"/>
  <c r="N55" s="1"/>
  <c r="C55"/>
  <c r="R54"/>
  <c r="Q54"/>
  <c r="O54"/>
  <c r="N54"/>
  <c r="M54"/>
  <c r="L54"/>
  <c r="K54"/>
  <c r="J54"/>
  <c r="I54"/>
  <c r="G54"/>
  <c r="F54"/>
  <c r="E54"/>
  <c r="D54"/>
  <c r="R53"/>
  <c r="Q53"/>
  <c r="O53"/>
  <c r="N53"/>
  <c r="M53"/>
  <c r="L53"/>
  <c r="K53"/>
  <c r="J53"/>
  <c r="I53"/>
  <c r="G53"/>
  <c r="F53"/>
  <c r="E53"/>
  <c r="D53"/>
  <c r="R52"/>
  <c r="Q52"/>
  <c r="O52"/>
  <c r="N52"/>
  <c r="M52"/>
  <c r="L52"/>
  <c r="K52"/>
  <c r="J52"/>
  <c r="I52"/>
  <c r="H52"/>
  <c r="G52"/>
  <c r="F52"/>
  <c r="E52"/>
  <c r="D52"/>
  <c r="R51"/>
  <c r="Q51"/>
  <c r="O51"/>
  <c r="N51"/>
  <c r="M51"/>
  <c r="L51"/>
  <c r="K51"/>
  <c r="J51"/>
  <c r="I51"/>
  <c r="H51"/>
  <c r="G51"/>
  <c r="F51"/>
  <c r="E51"/>
  <c r="D51"/>
  <c r="R50"/>
  <c r="Q50"/>
  <c r="O50"/>
  <c r="N50"/>
  <c r="M50"/>
  <c r="L50"/>
  <c r="K50"/>
  <c r="J50"/>
  <c r="I50"/>
  <c r="H50"/>
  <c r="G50"/>
  <c r="F50"/>
  <c r="E50"/>
  <c r="D50"/>
  <c r="R49"/>
  <c r="Q49"/>
  <c r="O49"/>
  <c r="N49"/>
  <c r="M49"/>
  <c r="L49"/>
  <c r="K49"/>
  <c r="J49"/>
  <c r="I49"/>
  <c r="G49"/>
  <c r="F49"/>
  <c r="E49"/>
  <c r="D49"/>
  <c r="R48"/>
  <c r="Q48"/>
  <c r="O48"/>
  <c r="N48"/>
  <c r="M48"/>
  <c r="L48"/>
  <c r="K48"/>
  <c r="J48"/>
  <c r="I48"/>
  <c r="G48"/>
  <c r="F48"/>
  <c r="E48"/>
  <c r="D48"/>
  <c r="R47"/>
  <c r="Q47"/>
  <c r="O47"/>
  <c r="N47"/>
  <c r="M47"/>
  <c r="L47"/>
  <c r="K47"/>
  <c r="J47"/>
  <c r="I47"/>
  <c r="G47"/>
  <c r="F47"/>
  <c r="E47"/>
  <c r="D47"/>
  <c r="R46"/>
  <c r="Q46"/>
  <c r="O46"/>
  <c r="N46"/>
  <c r="M46"/>
  <c r="L46"/>
  <c r="K46"/>
  <c r="J46"/>
  <c r="I46"/>
  <c r="H46"/>
  <c r="G46"/>
  <c r="F46"/>
  <c r="E46"/>
  <c r="D46"/>
  <c r="R45"/>
  <c r="Q45"/>
  <c r="O45"/>
  <c r="N45"/>
  <c r="M45"/>
  <c r="L45"/>
  <c r="K45"/>
  <c r="J45"/>
  <c r="I45"/>
  <c r="G45"/>
  <c r="F45"/>
  <c r="E45"/>
  <c r="D45"/>
  <c r="R44"/>
  <c r="Q44"/>
  <c r="O44"/>
  <c r="N44"/>
  <c r="M44"/>
  <c r="L44"/>
  <c r="K44"/>
  <c r="J44"/>
  <c r="I44"/>
  <c r="H44"/>
  <c r="G44"/>
  <c r="F44"/>
  <c r="E44"/>
  <c r="D44"/>
  <c r="R43"/>
  <c r="Q43"/>
  <c r="O43"/>
  <c r="N43"/>
  <c r="M43"/>
  <c r="L43"/>
  <c r="K43"/>
  <c r="J43"/>
  <c r="I43"/>
  <c r="H43"/>
  <c r="G43"/>
  <c r="F43"/>
  <c r="E43"/>
  <c r="D43"/>
  <c r="R42"/>
  <c r="Q42"/>
  <c r="O42"/>
  <c r="N42"/>
  <c r="M42"/>
  <c r="L42"/>
  <c r="K42"/>
  <c r="J42"/>
  <c r="I42"/>
  <c r="G42"/>
  <c r="F42"/>
  <c r="E42"/>
  <c r="D42"/>
  <c r="R41"/>
  <c r="Q41"/>
  <c r="O41"/>
  <c r="N41"/>
  <c r="M41"/>
  <c r="L41"/>
  <c r="J41"/>
  <c r="I41"/>
  <c r="H41"/>
  <c r="G41"/>
  <c r="F41"/>
  <c r="E41"/>
  <c r="D41"/>
  <c r="R40"/>
  <c r="Q40"/>
  <c r="O40"/>
  <c r="N40"/>
  <c r="M40"/>
  <c r="L40"/>
  <c r="K40"/>
  <c r="J40"/>
  <c r="I40"/>
  <c r="G40"/>
  <c r="F40"/>
  <c r="E40"/>
  <c r="D40"/>
  <c r="R39"/>
  <c r="Q39"/>
  <c r="O39"/>
  <c r="N39"/>
  <c r="M39"/>
  <c r="L39"/>
  <c r="K39"/>
  <c r="J39"/>
  <c r="I39"/>
  <c r="G39"/>
  <c r="F39"/>
  <c r="E39"/>
  <c r="D39"/>
  <c r="R38"/>
  <c r="Q38"/>
  <c r="O38"/>
  <c r="N38"/>
  <c r="M38"/>
  <c r="L38"/>
  <c r="K38"/>
  <c r="J38"/>
  <c r="I38"/>
  <c r="H38"/>
  <c r="G38"/>
  <c r="F38"/>
  <c r="E38"/>
  <c r="D38"/>
  <c r="R37"/>
  <c r="Q37"/>
  <c r="O37"/>
  <c r="N37"/>
  <c r="M37"/>
  <c r="L37"/>
  <c r="K37"/>
  <c r="J37"/>
  <c r="I37"/>
  <c r="H37"/>
  <c r="G37"/>
  <c r="F37"/>
  <c r="E37"/>
  <c r="D37"/>
  <c r="R36"/>
  <c r="Q36"/>
  <c r="O36"/>
  <c r="N36"/>
  <c r="M36"/>
  <c r="L36"/>
  <c r="K36"/>
  <c r="J36"/>
  <c r="I36"/>
  <c r="H36"/>
  <c r="G36"/>
  <c r="F36"/>
  <c r="E36"/>
  <c r="D36"/>
  <c r="R35"/>
  <c r="Q35"/>
  <c r="O35"/>
  <c r="N35"/>
  <c r="M35"/>
  <c r="L35"/>
  <c r="K35"/>
  <c r="J35"/>
  <c r="I35"/>
  <c r="G35"/>
  <c r="F35"/>
  <c r="E35"/>
  <c r="D35"/>
  <c r="R33"/>
  <c r="Q33"/>
  <c r="O33"/>
  <c r="N33"/>
  <c r="M33"/>
  <c r="L33"/>
  <c r="K33"/>
  <c r="J33"/>
  <c r="I33"/>
  <c r="H33"/>
  <c r="G33"/>
  <c r="F33"/>
  <c r="E33"/>
  <c r="D33"/>
  <c r="N32"/>
  <c r="M32"/>
  <c r="L32"/>
  <c r="C32"/>
  <c r="S32"/>
  <c r="R31"/>
  <c r="Q31"/>
  <c r="O31"/>
  <c r="N31"/>
  <c r="M31"/>
  <c r="L31"/>
  <c r="K31"/>
  <c r="J31"/>
  <c r="I31"/>
  <c r="H31"/>
  <c r="G31"/>
  <c r="F31"/>
  <c r="E31"/>
  <c r="D31"/>
  <c r="R30"/>
  <c r="Q30"/>
  <c r="O30"/>
  <c r="M30"/>
  <c r="L30"/>
  <c r="N30" s="1"/>
  <c r="K30"/>
  <c r="J30"/>
  <c r="I30"/>
  <c r="H30"/>
  <c r="G30"/>
  <c r="F30"/>
  <c r="E30"/>
  <c r="D30"/>
  <c r="R29"/>
  <c r="Q29"/>
  <c r="O29"/>
  <c r="N29"/>
  <c r="M29"/>
  <c r="L29"/>
  <c r="K29"/>
  <c r="I29"/>
  <c r="H29"/>
  <c r="G29"/>
  <c r="F29"/>
  <c r="E29"/>
  <c r="D29"/>
  <c r="M28"/>
  <c r="L28"/>
  <c r="N28" s="1"/>
  <c r="K28"/>
  <c r="J28"/>
  <c r="I28"/>
  <c r="H28"/>
  <c r="G28"/>
  <c r="F28"/>
  <c r="E28"/>
  <c r="D28"/>
  <c r="R27"/>
  <c r="Q27"/>
  <c r="O27"/>
  <c r="N27"/>
  <c r="M27"/>
  <c r="L27"/>
  <c r="K27"/>
  <c r="J27"/>
  <c r="I27"/>
  <c r="H27"/>
  <c r="G27"/>
  <c r="F27"/>
  <c r="E27"/>
  <c r="D27"/>
  <c r="R26"/>
  <c r="Q26"/>
  <c r="O26"/>
  <c r="M26"/>
  <c r="K26"/>
  <c r="J26"/>
  <c r="I26"/>
  <c r="G26"/>
  <c r="F26"/>
  <c r="E26"/>
  <c r="C26" s="1"/>
  <c r="R25"/>
  <c r="Q25"/>
  <c r="O25"/>
  <c r="N25"/>
  <c r="M25"/>
  <c r="L25"/>
  <c r="K25"/>
  <c r="J25"/>
  <c r="I25"/>
  <c r="H25"/>
  <c r="G25"/>
  <c r="F25"/>
  <c r="E25"/>
  <c r="D25"/>
  <c r="R24"/>
  <c r="Q24"/>
  <c r="O24"/>
  <c r="N24"/>
  <c r="M24"/>
  <c r="L24"/>
  <c r="K24"/>
  <c r="J24"/>
  <c r="I24"/>
  <c r="G24"/>
  <c r="F24"/>
  <c r="E24"/>
  <c r="D24"/>
  <c r="R22"/>
  <c r="Q22"/>
  <c r="O22"/>
  <c r="N22"/>
  <c r="M22"/>
  <c r="L22"/>
  <c r="K22"/>
  <c r="J22"/>
  <c r="I22"/>
  <c r="G22"/>
  <c r="F22"/>
  <c r="E22"/>
  <c r="D22"/>
  <c r="R21"/>
  <c r="Q21"/>
  <c r="O21"/>
  <c r="N21"/>
  <c r="M21"/>
  <c r="L21"/>
  <c r="K21"/>
  <c r="J21"/>
  <c r="I21"/>
  <c r="G21"/>
  <c r="F21"/>
  <c r="E21"/>
  <c r="D21"/>
  <c r="R20"/>
  <c r="Q20"/>
  <c r="O20"/>
  <c r="N20"/>
  <c r="M20"/>
  <c r="L20"/>
  <c r="K20"/>
  <c r="J20"/>
  <c r="I20"/>
  <c r="G20"/>
  <c r="F20"/>
  <c r="E20"/>
  <c r="D20"/>
  <c r="R19"/>
  <c r="Q19"/>
  <c r="O19"/>
  <c r="N19"/>
  <c r="M19"/>
  <c r="L19"/>
  <c r="K19"/>
  <c r="J19"/>
  <c r="I19"/>
  <c r="G19"/>
  <c r="F19"/>
  <c r="E19"/>
  <c r="D19"/>
  <c r="R17"/>
  <c r="Q17"/>
  <c r="O17"/>
  <c r="N17"/>
  <c r="M17"/>
  <c r="L17"/>
  <c r="K17"/>
  <c r="J17"/>
  <c r="I17"/>
  <c r="G17"/>
  <c r="F17"/>
  <c r="E17"/>
  <c r="D17"/>
  <c r="R16"/>
  <c r="Q16"/>
  <c r="O16"/>
  <c r="N16"/>
  <c r="M16"/>
  <c r="L16"/>
  <c r="K16"/>
  <c r="J16"/>
  <c r="I16"/>
  <c r="G16"/>
  <c r="F16"/>
  <c r="E16"/>
  <c r="D16"/>
  <c r="N14"/>
  <c r="M14"/>
  <c r="L14"/>
  <c r="C14"/>
  <c r="R13"/>
  <c r="Q13"/>
  <c r="O13"/>
  <c r="N13"/>
  <c r="M13"/>
  <c r="L13"/>
  <c r="K13"/>
  <c r="J13"/>
  <c r="I13"/>
  <c r="H13"/>
  <c r="G13"/>
  <c r="F13"/>
  <c r="E13"/>
  <c r="D13"/>
  <c r="R11"/>
  <c r="Q11"/>
  <c r="O11"/>
  <c r="N11"/>
  <c r="M11"/>
  <c r="L11"/>
  <c r="K11"/>
  <c r="J11"/>
  <c r="I11"/>
  <c r="G11"/>
  <c r="F11"/>
  <c r="E11"/>
  <c r="D11"/>
  <c r="R10"/>
  <c r="Q10"/>
  <c r="O10"/>
  <c r="N10"/>
  <c r="M10"/>
  <c r="L10"/>
  <c r="K10"/>
  <c r="J10"/>
  <c r="I10"/>
  <c r="G10"/>
  <c r="F10"/>
  <c r="E10"/>
  <c r="D10"/>
  <c r="R9"/>
  <c r="Q9"/>
  <c r="O9"/>
  <c r="N9"/>
  <c r="M9"/>
  <c r="L9"/>
  <c r="K9"/>
  <c r="J9"/>
  <c r="I9"/>
  <c r="G9"/>
  <c r="F9"/>
  <c r="E9"/>
  <c r="D9"/>
  <c r="R7"/>
  <c r="Q7"/>
  <c r="O7"/>
  <c r="N7"/>
  <c r="M7"/>
  <c r="L7"/>
  <c r="K7"/>
  <c r="J7"/>
  <c r="I7"/>
  <c r="H7"/>
  <c r="G7"/>
  <c r="F7"/>
  <c r="E7"/>
  <c r="D7"/>
  <c r="H6"/>
  <c r="G6"/>
  <c r="H5"/>
  <c r="G5"/>
  <c r="BV45" i="11"/>
  <c r="H61" i="15"/>
  <c r="G61"/>
  <c r="D61"/>
  <c r="F54"/>
  <c r="H87"/>
  <c r="C91"/>
  <c r="C54"/>
  <c r="D7"/>
  <c r="D9"/>
  <c r="D10"/>
  <c r="D12"/>
  <c r="D13"/>
  <c r="D14"/>
  <c r="D16"/>
  <c r="D18"/>
  <c r="D19"/>
  <c r="D22"/>
  <c r="D23"/>
  <c r="D24"/>
  <c r="D28"/>
  <c r="D30"/>
  <c r="D32"/>
  <c r="D34"/>
  <c r="D36"/>
  <c r="D37"/>
  <c r="D38"/>
  <c r="D39"/>
  <c r="D40"/>
  <c r="D41"/>
  <c r="D42"/>
  <c r="D43"/>
  <c r="D44"/>
  <c r="D45"/>
  <c r="D46"/>
  <c r="D47"/>
  <c r="D48"/>
  <c r="D49"/>
  <c r="D50"/>
  <c r="D51"/>
  <c r="D52"/>
  <c r="D55"/>
  <c r="D56"/>
  <c r="D62"/>
  <c r="D64"/>
  <c r="D65"/>
  <c r="D89"/>
  <c r="D68"/>
  <c r="D85"/>
  <c r="D69"/>
  <c r="D70"/>
  <c r="D71"/>
  <c r="D72"/>
  <c r="D73"/>
  <c r="D74"/>
  <c r="D75"/>
  <c r="D76"/>
  <c r="D77"/>
  <c r="D78"/>
  <c r="D79"/>
  <c r="D80"/>
  <c r="D81"/>
  <c r="D86"/>
  <c r="D84"/>
  <c r="D83"/>
  <c r="D88"/>
  <c r="E35"/>
  <c r="E33"/>
  <c r="E31"/>
  <c r="E29"/>
  <c r="E27"/>
  <c r="E21"/>
  <c r="E20" s="1"/>
  <c r="E11"/>
  <c r="E8"/>
  <c r="E6" s="1"/>
  <c r="F35"/>
  <c r="F33"/>
  <c r="F31"/>
  <c r="F29"/>
  <c r="F27"/>
  <c r="F21"/>
  <c r="F20" s="1"/>
  <c r="F11"/>
  <c r="F8"/>
  <c r="F6" s="1"/>
  <c r="C35"/>
  <c r="C33"/>
  <c r="C31"/>
  <c r="C29"/>
  <c r="C27"/>
  <c r="C21"/>
  <c r="C20" s="1"/>
  <c r="C11"/>
  <c r="C8"/>
  <c r="C6" s="1"/>
  <c r="H88"/>
  <c r="G88"/>
  <c r="H83"/>
  <c r="G83"/>
  <c r="H84"/>
  <c r="G84"/>
  <c r="H86"/>
  <c r="G86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85"/>
  <c r="G85"/>
  <c r="G68"/>
  <c r="H89"/>
  <c r="G89"/>
  <c r="H65"/>
  <c r="G65"/>
  <c r="H64"/>
  <c r="G64"/>
  <c r="H62"/>
  <c r="G62"/>
  <c r="H56"/>
  <c r="G56"/>
  <c r="H55"/>
  <c r="G55"/>
  <c r="H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H34"/>
  <c r="G34"/>
  <c r="H32"/>
  <c r="G32"/>
  <c r="H30"/>
  <c r="G30"/>
  <c r="H28"/>
  <c r="G28"/>
  <c r="H24"/>
  <c r="G24"/>
  <c r="H23"/>
  <c r="G23"/>
  <c r="H22"/>
  <c r="G22"/>
  <c r="H19"/>
  <c r="G19"/>
  <c r="H18"/>
  <c r="H16"/>
  <c r="G16"/>
  <c r="H14"/>
  <c r="G14"/>
  <c r="H13"/>
  <c r="G13"/>
  <c r="H12"/>
  <c r="G12"/>
  <c r="H10"/>
  <c r="G10"/>
  <c r="H9"/>
  <c r="G9"/>
  <c r="H7"/>
  <c r="G7"/>
  <c r="BP54" i="11"/>
  <c r="BO53"/>
  <c r="BO54"/>
  <c r="BP18"/>
  <c r="BP19"/>
  <c r="BP20"/>
  <c r="BP21"/>
  <c r="BP22"/>
  <c r="BO21"/>
  <c r="BO11"/>
  <c r="BO45"/>
  <c r="BN12"/>
  <c r="BO12"/>
  <c r="AC16"/>
  <c r="Y16"/>
  <c r="U16"/>
  <c r="Q16"/>
  <c r="P27"/>
  <c r="M16"/>
  <c r="I16"/>
  <c r="E16"/>
  <c r="L56"/>
  <c r="L53"/>
  <c r="L54"/>
  <c r="CD9"/>
  <c r="BA6"/>
  <c r="BA8"/>
  <c r="BA9"/>
  <c r="BA11"/>
  <c r="BA13"/>
  <c r="BA14"/>
  <c r="BA15"/>
  <c r="BA17"/>
  <c r="BA18"/>
  <c r="BA19"/>
  <c r="BA20"/>
  <c r="BA21"/>
  <c r="BA22"/>
  <c r="BA23"/>
  <c r="BA26"/>
  <c r="BA27"/>
  <c r="BA28"/>
  <c r="BA29"/>
  <c r="BA30"/>
  <c r="BA31"/>
  <c r="BA32"/>
  <c r="BA33"/>
  <c r="BA34"/>
  <c r="BA35"/>
  <c r="BA36"/>
  <c r="BA37"/>
  <c r="BA38"/>
  <c r="BA39"/>
  <c r="BA40"/>
  <c r="BA43"/>
  <c r="BA24"/>
  <c r="BA44"/>
  <c r="BA46"/>
  <c r="BA47"/>
  <c r="BA48"/>
  <c r="BA49"/>
  <c r="BA50"/>
  <c r="BA53"/>
  <c r="BA54"/>
  <c r="BA56"/>
  <c r="BA57"/>
  <c r="BA58"/>
  <c r="BA59"/>
  <c r="BA60"/>
  <c r="BA61"/>
  <c r="BA62"/>
  <c r="BA63"/>
  <c r="BA64"/>
  <c r="BA65"/>
  <c r="AG6"/>
  <c r="CC6"/>
  <c r="AG8"/>
  <c r="CC8"/>
  <c r="AG9"/>
  <c r="CC9"/>
  <c r="AG11"/>
  <c r="CI11"/>
  <c r="AG13"/>
  <c r="CI13"/>
  <c r="AG14"/>
  <c r="CI14"/>
  <c r="AG15"/>
  <c r="CI15"/>
  <c r="AG17"/>
  <c r="CC17"/>
  <c r="AG18"/>
  <c r="CI18"/>
  <c r="AG19"/>
  <c r="CI19"/>
  <c r="AG20"/>
  <c r="CI20"/>
  <c r="AG21"/>
  <c r="CI21"/>
  <c r="AG22"/>
  <c r="CI22"/>
  <c r="AG23"/>
  <c r="CC23"/>
  <c r="AG26"/>
  <c r="CI26"/>
  <c r="AG27"/>
  <c r="CI27"/>
  <c r="AG28"/>
  <c r="CI28"/>
  <c r="AG29"/>
  <c r="CC29"/>
  <c r="AG30"/>
  <c r="CI30"/>
  <c r="AG31"/>
  <c r="CI31"/>
  <c r="AG32"/>
  <c r="CI32"/>
  <c r="AG33"/>
  <c r="CC33"/>
  <c r="AG34"/>
  <c r="CC34"/>
  <c r="AG35"/>
  <c r="CI35"/>
  <c r="AG36"/>
  <c r="CI36"/>
  <c r="AG37"/>
  <c r="CC37"/>
  <c r="AG38"/>
  <c r="CC38"/>
  <c r="AG39"/>
  <c r="CI39"/>
  <c r="AG40"/>
  <c r="CI40"/>
  <c r="AG43"/>
  <c r="CC43"/>
  <c r="AG24"/>
  <c r="AG44"/>
  <c r="CC44"/>
  <c r="CF44"/>
  <c r="AG46"/>
  <c r="CI46"/>
  <c r="AG47"/>
  <c r="AG48"/>
  <c r="AG49"/>
  <c r="CI49"/>
  <c r="AG50"/>
  <c r="CI50"/>
  <c r="AG53"/>
  <c r="AG54"/>
  <c r="AG56"/>
  <c r="CI56"/>
  <c r="AG57"/>
  <c r="CI57"/>
  <c r="AG58"/>
  <c r="AG59"/>
  <c r="AG60"/>
  <c r="CI60"/>
  <c r="AG61"/>
  <c r="CI61"/>
  <c r="AG62"/>
  <c r="CC62"/>
  <c r="AG63"/>
  <c r="AG64"/>
  <c r="AG65"/>
  <c r="CI65"/>
  <c r="U45"/>
  <c r="M55"/>
  <c r="L27"/>
  <c r="Y45"/>
  <c r="AC45"/>
  <c r="Q45"/>
  <c r="AV54"/>
  <c r="AU54"/>
  <c r="BU45"/>
  <c r="BW45"/>
  <c r="BY45"/>
  <c r="BZ45"/>
  <c r="CA45"/>
  <c r="CB45"/>
  <c r="CG45"/>
  <c r="BK45"/>
  <c r="BM45"/>
  <c r="BN45"/>
  <c r="BQ45"/>
  <c r="BR45"/>
  <c r="BS45"/>
  <c r="AT45"/>
  <c r="AU45"/>
  <c r="AW45"/>
  <c r="AX45"/>
  <c r="AY45"/>
  <c r="BC45"/>
  <c r="BE45"/>
  <c r="BF45"/>
  <c r="BG45"/>
  <c r="BI45"/>
  <c r="BJ45"/>
  <c r="AS45"/>
  <c r="AK45"/>
  <c r="E45"/>
  <c r="CD28"/>
  <c r="CD6"/>
  <c r="CD38"/>
  <c r="CF35"/>
  <c r="CD32"/>
  <c r="CH6"/>
  <c r="CH8"/>
  <c r="CH9"/>
  <c r="CH11"/>
  <c r="CH13"/>
  <c r="CH14"/>
  <c r="CH15"/>
  <c r="CH17"/>
  <c r="CH18"/>
  <c r="CH19"/>
  <c r="CH20"/>
  <c r="CH21"/>
  <c r="CH22"/>
  <c r="CH23"/>
  <c r="CH26"/>
  <c r="CH27"/>
  <c r="CH28"/>
  <c r="CH29"/>
  <c r="CH30"/>
  <c r="CH31"/>
  <c r="CH32"/>
  <c r="CH33"/>
  <c r="CH34"/>
  <c r="CH35"/>
  <c r="CH36"/>
  <c r="CH37"/>
  <c r="CH38"/>
  <c r="CH39"/>
  <c r="CH40"/>
  <c r="CH43"/>
  <c r="CH24"/>
  <c r="CH44"/>
  <c r="CH46"/>
  <c r="CH47"/>
  <c r="CH48"/>
  <c r="CH49"/>
  <c r="CH50"/>
  <c r="CH53"/>
  <c r="CH54"/>
  <c r="CH56"/>
  <c r="CH57"/>
  <c r="CH58"/>
  <c r="CH59"/>
  <c r="CH60"/>
  <c r="CH61"/>
  <c r="CH62"/>
  <c r="CH63"/>
  <c r="CH64"/>
  <c r="CH65"/>
  <c r="BF12"/>
  <c r="BP65"/>
  <c r="BP64"/>
  <c r="BP63"/>
  <c r="BP62"/>
  <c r="BP61"/>
  <c r="BP60"/>
  <c r="BP59"/>
  <c r="BP58"/>
  <c r="BP57"/>
  <c r="BP56"/>
  <c r="BN55"/>
  <c r="BN51"/>
  <c r="BM55"/>
  <c r="BP53"/>
  <c r="BN52"/>
  <c r="BM52"/>
  <c r="BO52"/>
  <c r="BP46"/>
  <c r="BP45"/>
  <c r="BP44"/>
  <c r="BP43"/>
  <c r="BP40"/>
  <c r="BP39"/>
  <c r="BP38"/>
  <c r="BP37"/>
  <c r="BP36"/>
  <c r="BP35"/>
  <c r="BP34"/>
  <c r="BP33"/>
  <c r="BP32"/>
  <c r="BP31"/>
  <c r="BP30"/>
  <c r="BP29"/>
  <c r="BN25"/>
  <c r="BM25"/>
  <c r="BP23"/>
  <c r="BP17"/>
  <c r="BN16"/>
  <c r="BO16"/>
  <c r="BM16"/>
  <c r="BP13"/>
  <c r="BM12"/>
  <c r="BP12"/>
  <c r="BP11"/>
  <c r="BP9"/>
  <c r="BP8"/>
  <c r="BN7"/>
  <c r="BP7"/>
  <c r="BM7"/>
  <c r="BL65"/>
  <c r="BL64"/>
  <c r="BL63"/>
  <c r="BL62"/>
  <c r="BL61"/>
  <c r="BL60"/>
  <c r="BL59"/>
  <c r="BL58"/>
  <c r="BL57"/>
  <c r="BK57"/>
  <c r="BL56"/>
  <c r="BJ55"/>
  <c r="BI55"/>
  <c r="BL53"/>
  <c r="BJ52"/>
  <c r="BI52"/>
  <c r="BI51"/>
  <c r="BL46"/>
  <c r="BL45"/>
  <c r="BL44"/>
  <c r="BL43"/>
  <c r="BL40"/>
  <c r="BL39"/>
  <c r="BL38"/>
  <c r="BL37"/>
  <c r="BL36"/>
  <c r="BL35"/>
  <c r="BL34"/>
  <c r="BL33"/>
  <c r="BL32"/>
  <c r="BL31"/>
  <c r="BL30"/>
  <c r="BL29"/>
  <c r="BJ25"/>
  <c r="BI25"/>
  <c r="BL23"/>
  <c r="BL17"/>
  <c r="BK17"/>
  <c r="BJ16"/>
  <c r="BI16"/>
  <c r="BI10"/>
  <c r="BL13"/>
  <c r="BI12"/>
  <c r="BL11"/>
  <c r="BL9"/>
  <c r="BL8"/>
  <c r="BJ7"/>
  <c r="BI7"/>
  <c r="AV6"/>
  <c r="AU6"/>
  <c r="AH6"/>
  <c r="AI6"/>
  <c r="Z12"/>
  <c r="F12"/>
  <c r="H6"/>
  <c r="G6"/>
  <c r="E7"/>
  <c r="S241" i="8"/>
  <c r="R241"/>
  <c r="Q241"/>
  <c r="O241"/>
  <c r="N241"/>
  <c r="M241"/>
  <c r="L241"/>
  <c r="K241"/>
  <c r="J241"/>
  <c r="I241"/>
  <c r="H241"/>
  <c r="G241"/>
  <c r="F241"/>
  <c r="E241"/>
  <c r="D241"/>
  <c r="C241"/>
  <c r="T118"/>
  <c r="C239"/>
  <c r="S239" s="1"/>
  <c r="R238"/>
  <c r="Q238"/>
  <c r="O238"/>
  <c r="N238"/>
  <c r="M238"/>
  <c r="L238"/>
  <c r="K238"/>
  <c r="J238"/>
  <c r="I238"/>
  <c r="H238"/>
  <c r="G238"/>
  <c r="F238"/>
  <c r="E238"/>
  <c r="D238"/>
  <c r="R237"/>
  <c r="Q237"/>
  <c r="O237"/>
  <c r="N237"/>
  <c r="M237"/>
  <c r="L237"/>
  <c r="K237"/>
  <c r="J237"/>
  <c r="I237"/>
  <c r="H237"/>
  <c r="G237"/>
  <c r="F237"/>
  <c r="E237"/>
  <c r="D237"/>
  <c r="R236"/>
  <c r="Q236"/>
  <c r="O236"/>
  <c r="N236"/>
  <c r="M236"/>
  <c r="L236"/>
  <c r="K236"/>
  <c r="J236"/>
  <c r="I236"/>
  <c r="H236"/>
  <c r="G236"/>
  <c r="F236"/>
  <c r="E236"/>
  <c r="D236"/>
  <c r="R235"/>
  <c r="Q235"/>
  <c r="O235"/>
  <c r="N235"/>
  <c r="M235"/>
  <c r="L235"/>
  <c r="K235"/>
  <c r="J235"/>
  <c r="I235"/>
  <c r="H235"/>
  <c r="G235"/>
  <c r="F235"/>
  <c r="E235"/>
  <c r="D235"/>
  <c r="R234"/>
  <c r="Q234"/>
  <c r="O234"/>
  <c r="N234"/>
  <c r="M234"/>
  <c r="L234"/>
  <c r="K234"/>
  <c r="J234"/>
  <c r="I234"/>
  <c r="H234"/>
  <c r="G234"/>
  <c r="F234"/>
  <c r="E234"/>
  <c r="D234"/>
  <c r="R233"/>
  <c r="Q233"/>
  <c r="O233"/>
  <c r="N233"/>
  <c r="M233"/>
  <c r="L233"/>
  <c r="K233"/>
  <c r="J233"/>
  <c r="I233"/>
  <c r="H233"/>
  <c r="G233"/>
  <c r="F233"/>
  <c r="E233"/>
  <c r="D233"/>
  <c r="R232"/>
  <c r="Q232"/>
  <c r="O232"/>
  <c r="N232"/>
  <c r="M232"/>
  <c r="L232"/>
  <c r="K232"/>
  <c r="J232"/>
  <c r="I232"/>
  <c r="H232"/>
  <c r="G232"/>
  <c r="F232"/>
  <c r="E232"/>
  <c r="D232"/>
  <c r="R231"/>
  <c r="Q231"/>
  <c r="O231"/>
  <c r="N231"/>
  <c r="M231"/>
  <c r="L231"/>
  <c r="K231"/>
  <c r="J231"/>
  <c r="I231"/>
  <c r="H231"/>
  <c r="G231"/>
  <c r="F231"/>
  <c r="E231"/>
  <c r="D231"/>
  <c r="R230"/>
  <c r="Q230"/>
  <c r="O230"/>
  <c r="N230"/>
  <c r="M230"/>
  <c r="L230"/>
  <c r="K230"/>
  <c r="J230"/>
  <c r="I230"/>
  <c r="H230"/>
  <c r="G230"/>
  <c r="F230"/>
  <c r="E230"/>
  <c r="D230"/>
  <c r="R229"/>
  <c r="Q229"/>
  <c r="O229"/>
  <c r="N229"/>
  <c r="M229"/>
  <c r="L229"/>
  <c r="K229"/>
  <c r="J229"/>
  <c r="I229"/>
  <c r="H229"/>
  <c r="G229"/>
  <c r="F229"/>
  <c r="E229"/>
  <c r="D229"/>
  <c r="R228"/>
  <c r="Q228"/>
  <c r="O228"/>
  <c r="N228"/>
  <c r="M228"/>
  <c r="L228"/>
  <c r="K228"/>
  <c r="J228"/>
  <c r="I228"/>
  <c r="H228"/>
  <c r="G228"/>
  <c r="F228"/>
  <c r="E228"/>
  <c r="D228"/>
  <c r="R227"/>
  <c r="Q227"/>
  <c r="O227"/>
  <c r="N227"/>
  <c r="M227"/>
  <c r="L227"/>
  <c r="K227"/>
  <c r="J227"/>
  <c r="I227"/>
  <c r="H227"/>
  <c r="G227"/>
  <c r="F227"/>
  <c r="E227"/>
  <c r="D227"/>
  <c r="R226"/>
  <c r="Q226"/>
  <c r="O226"/>
  <c r="N226"/>
  <c r="M226"/>
  <c r="L226"/>
  <c r="K226"/>
  <c r="J226"/>
  <c r="I226"/>
  <c r="H226"/>
  <c r="G226"/>
  <c r="F226"/>
  <c r="E226"/>
  <c r="D226"/>
  <c r="R225"/>
  <c r="Q225"/>
  <c r="O225"/>
  <c r="N225"/>
  <c r="M225"/>
  <c r="L225"/>
  <c r="K225"/>
  <c r="J225"/>
  <c r="I225"/>
  <c r="H225"/>
  <c r="G225"/>
  <c r="F225"/>
  <c r="E225"/>
  <c r="D225"/>
  <c r="R224"/>
  <c r="Q224"/>
  <c r="O224"/>
  <c r="N224"/>
  <c r="M224"/>
  <c r="L224"/>
  <c r="K224"/>
  <c r="J224"/>
  <c r="I224"/>
  <c r="H224"/>
  <c r="G224"/>
  <c r="F224"/>
  <c r="E224"/>
  <c r="D224"/>
  <c r="T101"/>
  <c r="R222"/>
  <c r="Q222"/>
  <c r="O222"/>
  <c r="N222"/>
  <c r="M222"/>
  <c r="L222"/>
  <c r="K222"/>
  <c r="J222"/>
  <c r="I222"/>
  <c r="H222"/>
  <c r="G222"/>
  <c r="F222"/>
  <c r="E222"/>
  <c r="D222"/>
  <c r="R221"/>
  <c r="Q221"/>
  <c r="O221"/>
  <c r="N221"/>
  <c r="M221"/>
  <c r="L221"/>
  <c r="K221"/>
  <c r="J221"/>
  <c r="I221"/>
  <c r="H221"/>
  <c r="G221"/>
  <c r="F221"/>
  <c r="E221"/>
  <c r="D221"/>
  <c r="R220"/>
  <c r="Q220"/>
  <c r="O220"/>
  <c r="N220"/>
  <c r="M220"/>
  <c r="L220"/>
  <c r="K220"/>
  <c r="J220"/>
  <c r="I220"/>
  <c r="H220"/>
  <c r="G220"/>
  <c r="F220"/>
  <c r="E220"/>
  <c r="D220"/>
  <c r="R219"/>
  <c r="Q219"/>
  <c r="O219"/>
  <c r="N219"/>
  <c r="M219"/>
  <c r="L219"/>
  <c r="K219"/>
  <c r="J219"/>
  <c r="I219"/>
  <c r="H219"/>
  <c r="G219"/>
  <c r="F219"/>
  <c r="E219"/>
  <c r="D219"/>
  <c r="R218"/>
  <c r="Q218"/>
  <c r="O218"/>
  <c r="N218"/>
  <c r="M218"/>
  <c r="L218"/>
  <c r="J218"/>
  <c r="I218"/>
  <c r="H218"/>
  <c r="G218"/>
  <c r="F218"/>
  <c r="E218"/>
  <c r="D218"/>
  <c r="R217"/>
  <c r="Q217"/>
  <c r="O217"/>
  <c r="N217"/>
  <c r="M217"/>
  <c r="L217"/>
  <c r="K217"/>
  <c r="J217"/>
  <c r="I217"/>
  <c r="H217"/>
  <c r="G217"/>
  <c r="F217"/>
  <c r="E217"/>
  <c r="D217"/>
  <c r="R216"/>
  <c r="Q216"/>
  <c r="O216"/>
  <c r="N216"/>
  <c r="M216"/>
  <c r="L216"/>
  <c r="K216"/>
  <c r="J216"/>
  <c r="I216"/>
  <c r="G216"/>
  <c r="F216"/>
  <c r="E216"/>
  <c r="D216"/>
  <c r="R215"/>
  <c r="Q215"/>
  <c r="O215"/>
  <c r="N215"/>
  <c r="M215"/>
  <c r="L215"/>
  <c r="K215"/>
  <c r="J215"/>
  <c r="I215"/>
  <c r="G215"/>
  <c r="F215"/>
  <c r="E215"/>
  <c r="D215"/>
  <c r="R214"/>
  <c r="Q214"/>
  <c r="O214"/>
  <c r="M214"/>
  <c r="K214"/>
  <c r="J214"/>
  <c r="I214"/>
  <c r="H214"/>
  <c r="G214"/>
  <c r="F214"/>
  <c r="E214"/>
  <c r="C214" s="1"/>
  <c r="R213"/>
  <c r="Q213"/>
  <c r="O213"/>
  <c r="N213"/>
  <c r="M213"/>
  <c r="L213"/>
  <c r="K213"/>
  <c r="J213"/>
  <c r="I213"/>
  <c r="G213"/>
  <c r="F213"/>
  <c r="E213"/>
  <c r="D213"/>
  <c r="R212"/>
  <c r="Q212"/>
  <c r="O212"/>
  <c r="N212"/>
  <c r="M212"/>
  <c r="L212"/>
  <c r="K212"/>
  <c r="J212"/>
  <c r="I212"/>
  <c r="G212"/>
  <c r="F212"/>
  <c r="E212"/>
  <c r="D212"/>
  <c r="R211"/>
  <c r="Q211"/>
  <c r="O211"/>
  <c r="N211"/>
  <c r="M211"/>
  <c r="L211"/>
  <c r="K211"/>
  <c r="J211"/>
  <c r="I211"/>
  <c r="G211"/>
  <c r="F211"/>
  <c r="E211"/>
  <c r="D211"/>
  <c r="R210"/>
  <c r="Q210"/>
  <c r="O210"/>
  <c r="N210"/>
  <c r="M210"/>
  <c r="L210"/>
  <c r="K210"/>
  <c r="J210"/>
  <c r="I210"/>
  <c r="H210"/>
  <c r="G210"/>
  <c r="F210"/>
  <c r="E210"/>
  <c r="D210"/>
  <c r="R209"/>
  <c r="Q209"/>
  <c r="O209"/>
  <c r="N209"/>
  <c r="M209"/>
  <c r="L209"/>
  <c r="K209"/>
  <c r="J209"/>
  <c r="I209"/>
  <c r="G209"/>
  <c r="F209"/>
  <c r="E209"/>
  <c r="D209"/>
  <c r="R208"/>
  <c r="Q208"/>
  <c r="O208"/>
  <c r="N208"/>
  <c r="M208"/>
  <c r="L208"/>
  <c r="K208"/>
  <c r="J208"/>
  <c r="I208"/>
  <c r="H208"/>
  <c r="G208"/>
  <c r="F208"/>
  <c r="E208"/>
  <c r="D208"/>
  <c r="R207"/>
  <c r="Q207"/>
  <c r="O207"/>
  <c r="N207"/>
  <c r="M207"/>
  <c r="L207"/>
  <c r="K207"/>
  <c r="J207"/>
  <c r="I207"/>
  <c r="G207"/>
  <c r="F207"/>
  <c r="E207"/>
  <c r="D207"/>
  <c r="T84"/>
  <c r="Q205"/>
  <c r="O205"/>
  <c r="N205"/>
  <c r="M205"/>
  <c r="L205"/>
  <c r="K205"/>
  <c r="J205"/>
  <c r="I205"/>
  <c r="G205"/>
  <c r="F205"/>
  <c r="E205"/>
  <c r="D205"/>
  <c r="R204"/>
  <c r="Q204"/>
  <c r="O204"/>
  <c r="N204"/>
  <c r="M204"/>
  <c r="L204"/>
  <c r="K204"/>
  <c r="J204"/>
  <c r="I204"/>
  <c r="H204"/>
  <c r="G204"/>
  <c r="F204"/>
  <c r="E204"/>
  <c r="D204"/>
  <c r="R203"/>
  <c r="Q203"/>
  <c r="O203"/>
  <c r="N203"/>
  <c r="M203"/>
  <c r="L203"/>
  <c r="K203"/>
  <c r="J203"/>
  <c r="I203"/>
  <c r="H203"/>
  <c r="G203"/>
  <c r="F203"/>
  <c r="E203"/>
  <c r="D203"/>
  <c r="R202"/>
  <c r="Q202"/>
  <c r="O202"/>
  <c r="N202"/>
  <c r="M202"/>
  <c r="L202"/>
  <c r="K202"/>
  <c r="J202"/>
  <c r="I202"/>
  <c r="G202"/>
  <c r="F202"/>
  <c r="E202"/>
  <c r="C202" s="1"/>
  <c r="T79"/>
  <c r="O200"/>
  <c r="M200"/>
  <c r="N200" s="1"/>
  <c r="C200"/>
  <c r="C199"/>
  <c r="S199" s="1"/>
  <c r="K198"/>
  <c r="C198"/>
  <c r="K197"/>
  <c r="C197"/>
  <c r="R196"/>
  <c r="Q196"/>
  <c r="O196"/>
  <c r="N196"/>
  <c r="M196"/>
  <c r="L196"/>
  <c r="K196"/>
  <c r="J196"/>
  <c r="I196"/>
  <c r="H196"/>
  <c r="G196"/>
  <c r="F196"/>
  <c r="E196"/>
  <c r="D196"/>
  <c r="K195"/>
  <c r="C195"/>
  <c r="R194"/>
  <c r="R193" s="1"/>
  <c r="Q194"/>
  <c r="Q193" s="1"/>
  <c r="O194"/>
  <c r="N194"/>
  <c r="M194"/>
  <c r="M193" s="1"/>
  <c r="L194"/>
  <c r="L193" s="1"/>
  <c r="K194"/>
  <c r="K193" s="1"/>
  <c r="J194"/>
  <c r="J193" s="1"/>
  <c r="I194"/>
  <c r="I193" s="1"/>
  <c r="G194"/>
  <c r="F194"/>
  <c r="E194"/>
  <c r="D194"/>
  <c r="O193"/>
  <c r="R192"/>
  <c r="Q192"/>
  <c r="O192"/>
  <c r="N192"/>
  <c r="M192"/>
  <c r="L192"/>
  <c r="K192"/>
  <c r="J192"/>
  <c r="I192"/>
  <c r="H192"/>
  <c r="G192"/>
  <c r="F192"/>
  <c r="E192"/>
  <c r="D192"/>
  <c r="R191"/>
  <c r="Q191"/>
  <c r="O191"/>
  <c r="N191"/>
  <c r="M191"/>
  <c r="L191"/>
  <c r="K191"/>
  <c r="J191"/>
  <c r="I191"/>
  <c r="H191"/>
  <c r="G191"/>
  <c r="F191"/>
  <c r="E191"/>
  <c r="D191"/>
  <c r="R190"/>
  <c r="Q190"/>
  <c r="O190"/>
  <c r="N190"/>
  <c r="M190"/>
  <c r="L190"/>
  <c r="K190"/>
  <c r="J190"/>
  <c r="I190"/>
  <c r="H190"/>
  <c r="G190"/>
  <c r="F190"/>
  <c r="E190"/>
  <c r="D190"/>
  <c r="R189"/>
  <c r="Q189"/>
  <c r="O189"/>
  <c r="K189"/>
  <c r="J189"/>
  <c r="I189"/>
  <c r="G189"/>
  <c r="F189"/>
  <c r="E189"/>
  <c r="D189"/>
  <c r="R188"/>
  <c r="Q188"/>
  <c r="O188"/>
  <c r="N188"/>
  <c r="M188"/>
  <c r="L188"/>
  <c r="K188"/>
  <c r="J188"/>
  <c r="I188"/>
  <c r="H188"/>
  <c r="G188"/>
  <c r="F188"/>
  <c r="E188"/>
  <c r="D188"/>
  <c r="R187"/>
  <c r="Q187"/>
  <c r="O187"/>
  <c r="N187"/>
  <c r="M187"/>
  <c r="L187"/>
  <c r="K187"/>
  <c r="J187"/>
  <c r="I187"/>
  <c r="H187"/>
  <c r="G187"/>
  <c r="F187"/>
  <c r="E187"/>
  <c r="D187"/>
  <c r="R186"/>
  <c r="Q186"/>
  <c r="O186"/>
  <c r="N186"/>
  <c r="M186"/>
  <c r="L186"/>
  <c r="K186"/>
  <c r="J186"/>
  <c r="I186"/>
  <c r="G186"/>
  <c r="F186"/>
  <c r="E186"/>
  <c r="D186"/>
  <c r="R185"/>
  <c r="Q185"/>
  <c r="O185"/>
  <c r="N185"/>
  <c r="M185"/>
  <c r="L185"/>
  <c r="K185"/>
  <c r="J185"/>
  <c r="I185"/>
  <c r="H185"/>
  <c r="G185"/>
  <c r="F185"/>
  <c r="E185"/>
  <c r="D185"/>
  <c r="R184"/>
  <c r="Q184"/>
  <c r="O184"/>
  <c r="N184"/>
  <c r="M184"/>
  <c r="L184"/>
  <c r="K184"/>
  <c r="J184"/>
  <c r="I184"/>
  <c r="H184"/>
  <c r="G184"/>
  <c r="F184"/>
  <c r="E184"/>
  <c r="D184"/>
  <c r="R183"/>
  <c r="Q183"/>
  <c r="O183"/>
  <c r="N183"/>
  <c r="M183"/>
  <c r="L183"/>
  <c r="K183"/>
  <c r="J183"/>
  <c r="I183"/>
  <c r="G183"/>
  <c r="F183"/>
  <c r="E183"/>
  <c r="D183"/>
  <c r="R182"/>
  <c r="Q182"/>
  <c r="O182"/>
  <c r="N182"/>
  <c r="M182"/>
  <c r="L182"/>
  <c r="K182"/>
  <c r="J182"/>
  <c r="I182"/>
  <c r="G182"/>
  <c r="F182"/>
  <c r="E182"/>
  <c r="D182"/>
  <c r="R181"/>
  <c r="L181"/>
  <c r="N181" s="1"/>
  <c r="G181"/>
  <c r="F181"/>
  <c r="E181"/>
  <c r="D181"/>
  <c r="L180"/>
  <c r="N180" s="1"/>
  <c r="D180"/>
  <c r="C180" s="1"/>
  <c r="R179"/>
  <c r="Q179"/>
  <c r="O179"/>
  <c r="N179"/>
  <c r="M179"/>
  <c r="L179"/>
  <c r="K179"/>
  <c r="J179"/>
  <c r="I179"/>
  <c r="H179"/>
  <c r="G179"/>
  <c r="F179"/>
  <c r="E179"/>
  <c r="D179"/>
  <c r="N178"/>
  <c r="C178"/>
  <c r="S178" s="1"/>
  <c r="L177"/>
  <c r="N177" s="1"/>
  <c r="C177"/>
  <c r="R176"/>
  <c r="Q176"/>
  <c r="O176"/>
  <c r="N176"/>
  <c r="M176"/>
  <c r="L176"/>
  <c r="K176"/>
  <c r="J176"/>
  <c r="I176"/>
  <c r="G176"/>
  <c r="F176"/>
  <c r="E176"/>
  <c r="D176"/>
  <c r="R175"/>
  <c r="Q175"/>
  <c r="O175"/>
  <c r="N175"/>
  <c r="M175"/>
  <c r="L175"/>
  <c r="K175"/>
  <c r="J175"/>
  <c r="I175"/>
  <c r="G175"/>
  <c r="F175"/>
  <c r="E175"/>
  <c r="D175"/>
  <c r="R174"/>
  <c r="Q174"/>
  <c r="O174"/>
  <c r="N174"/>
  <c r="M174"/>
  <c r="L174"/>
  <c r="K174"/>
  <c r="J174"/>
  <c r="I174"/>
  <c r="H174"/>
  <c r="G174"/>
  <c r="F174"/>
  <c r="E174"/>
  <c r="D174"/>
  <c r="R173"/>
  <c r="Q173"/>
  <c r="O173"/>
  <c r="N173"/>
  <c r="M173"/>
  <c r="L173"/>
  <c r="K173"/>
  <c r="J173"/>
  <c r="I173"/>
  <c r="H173"/>
  <c r="G173"/>
  <c r="F173"/>
  <c r="E173"/>
  <c r="D173"/>
  <c r="R172"/>
  <c r="Q172"/>
  <c r="O172"/>
  <c r="N172"/>
  <c r="M172"/>
  <c r="L172"/>
  <c r="K172"/>
  <c r="J172"/>
  <c r="I172"/>
  <c r="H172"/>
  <c r="G172"/>
  <c r="F172"/>
  <c r="E172"/>
  <c r="D172"/>
  <c r="R171"/>
  <c r="Q171"/>
  <c r="O171"/>
  <c r="N171"/>
  <c r="M171"/>
  <c r="L171"/>
  <c r="K171"/>
  <c r="J171"/>
  <c r="I171"/>
  <c r="G171"/>
  <c r="F171"/>
  <c r="E171"/>
  <c r="D171"/>
  <c r="R170"/>
  <c r="Q170"/>
  <c r="O170"/>
  <c r="N170"/>
  <c r="M170"/>
  <c r="L170"/>
  <c r="K170"/>
  <c r="J170"/>
  <c r="I170"/>
  <c r="G170"/>
  <c r="F170"/>
  <c r="E170"/>
  <c r="D170"/>
  <c r="R169"/>
  <c r="Q169"/>
  <c r="O169"/>
  <c r="N169"/>
  <c r="M169"/>
  <c r="L169"/>
  <c r="K169"/>
  <c r="J169"/>
  <c r="I169"/>
  <c r="G169"/>
  <c r="F169"/>
  <c r="E169"/>
  <c r="D169"/>
  <c r="R168"/>
  <c r="Q168"/>
  <c r="O168"/>
  <c r="N168"/>
  <c r="M168"/>
  <c r="L168"/>
  <c r="K168"/>
  <c r="J168"/>
  <c r="I168"/>
  <c r="H168"/>
  <c r="G168"/>
  <c r="F168"/>
  <c r="E168"/>
  <c r="D168"/>
  <c r="R167"/>
  <c r="Q167"/>
  <c r="O167"/>
  <c r="N167"/>
  <c r="M167"/>
  <c r="L167"/>
  <c r="K167"/>
  <c r="J167"/>
  <c r="I167"/>
  <c r="G167"/>
  <c r="F167"/>
  <c r="E167"/>
  <c r="D167"/>
  <c r="T44"/>
  <c r="R166"/>
  <c r="Q166"/>
  <c r="O166"/>
  <c r="N166"/>
  <c r="M166"/>
  <c r="L166"/>
  <c r="K166"/>
  <c r="J166"/>
  <c r="I166"/>
  <c r="H166"/>
  <c r="G166"/>
  <c r="F166"/>
  <c r="E166"/>
  <c r="D166"/>
  <c r="R165"/>
  <c r="Q165"/>
  <c r="O165"/>
  <c r="N165"/>
  <c r="M165"/>
  <c r="L165"/>
  <c r="K165"/>
  <c r="J165"/>
  <c r="I165"/>
  <c r="H165"/>
  <c r="G165"/>
  <c r="F165"/>
  <c r="E165"/>
  <c r="D165"/>
  <c r="R164"/>
  <c r="Q164"/>
  <c r="O164"/>
  <c r="N164"/>
  <c r="M164"/>
  <c r="L164"/>
  <c r="K164"/>
  <c r="J164"/>
  <c r="I164"/>
  <c r="G164"/>
  <c r="F164"/>
  <c r="E164"/>
  <c r="D164"/>
  <c r="R163"/>
  <c r="Q163"/>
  <c r="O163"/>
  <c r="N163"/>
  <c r="M163"/>
  <c r="L163"/>
  <c r="J163"/>
  <c r="I163"/>
  <c r="H163"/>
  <c r="G163"/>
  <c r="F163"/>
  <c r="E163"/>
  <c r="D163"/>
  <c r="R162"/>
  <c r="Q162"/>
  <c r="O162"/>
  <c r="N162"/>
  <c r="M162"/>
  <c r="L162"/>
  <c r="K162"/>
  <c r="J162"/>
  <c r="I162"/>
  <c r="G162"/>
  <c r="F162"/>
  <c r="E162"/>
  <c r="D162"/>
  <c r="R161"/>
  <c r="Q161"/>
  <c r="O161"/>
  <c r="N161"/>
  <c r="M161"/>
  <c r="L161"/>
  <c r="K161"/>
  <c r="J161"/>
  <c r="I161"/>
  <c r="G161"/>
  <c r="F161"/>
  <c r="E161"/>
  <c r="D161"/>
  <c r="R160"/>
  <c r="Q160"/>
  <c r="O160"/>
  <c r="N160"/>
  <c r="M160"/>
  <c r="L160"/>
  <c r="K160"/>
  <c r="J160"/>
  <c r="I160"/>
  <c r="H160"/>
  <c r="G160"/>
  <c r="F160"/>
  <c r="E160"/>
  <c r="D160"/>
  <c r="R159"/>
  <c r="Q159"/>
  <c r="O159"/>
  <c r="N159"/>
  <c r="M159"/>
  <c r="L159"/>
  <c r="K159"/>
  <c r="J159"/>
  <c r="I159"/>
  <c r="H159"/>
  <c r="G159"/>
  <c r="F159"/>
  <c r="E159"/>
  <c r="D159"/>
  <c r="R158"/>
  <c r="Q158"/>
  <c r="O158"/>
  <c r="N158"/>
  <c r="M158"/>
  <c r="L158"/>
  <c r="K158"/>
  <c r="J158"/>
  <c r="I158"/>
  <c r="H158"/>
  <c r="G158"/>
  <c r="F158"/>
  <c r="E158"/>
  <c r="D158"/>
  <c r="R157"/>
  <c r="Q157"/>
  <c r="O157"/>
  <c r="N157"/>
  <c r="M157"/>
  <c r="L157"/>
  <c r="K157"/>
  <c r="J157"/>
  <c r="I157"/>
  <c r="G157"/>
  <c r="F157"/>
  <c r="E157"/>
  <c r="D157"/>
  <c r="T34"/>
  <c r="R155"/>
  <c r="Q155"/>
  <c r="O155"/>
  <c r="N155"/>
  <c r="M155"/>
  <c r="L155"/>
  <c r="K155"/>
  <c r="J155"/>
  <c r="I155"/>
  <c r="H155"/>
  <c r="G155"/>
  <c r="F155"/>
  <c r="E155"/>
  <c r="D155"/>
  <c r="N154"/>
  <c r="S154" s="1"/>
  <c r="M154"/>
  <c r="L154"/>
  <c r="C154"/>
  <c r="R153"/>
  <c r="Q153"/>
  <c r="O153"/>
  <c r="N153"/>
  <c r="M153"/>
  <c r="L153"/>
  <c r="K153"/>
  <c r="J153"/>
  <c r="I153"/>
  <c r="H153"/>
  <c r="G153"/>
  <c r="F153"/>
  <c r="E153"/>
  <c r="D153"/>
  <c r="R152"/>
  <c r="Q152"/>
  <c r="O152"/>
  <c r="M152"/>
  <c r="L152"/>
  <c r="N152" s="1"/>
  <c r="K152"/>
  <c r="J152"/>
  <c r="I152"/>
  <c r="H152"/>
  <c r="G152"/>
  <c r="F152"/>
  <c r="E152"/>
  <c r="D152"/>
  <c r="R151"/>
  <c r="Q151"/>
  <c r="O151"/>
  <c r="N151"/>
  <c r="M151"/>
  <c r="L151"/>
  <c r="K151"/>
  <c r="J151"/>
  <c r="I151"/>
  <c r="H151"/>
  <c r="G151"/>
  <c r="F151"/>
  <c r="E151"/>
  <c r="D151"/>
  <c r="M150"/>
  <c r="L150"/>
  <c r="N150" s="1"/>
  <c r="K150"/>
  <c r="J150"/>
  <c r="I150"/>
  <c r="H150"/>
  <c r="G150"/>
  <c r="F150"/>
  <c r="E150"/>
  <c r="D150"/>
  <c r="R149"/>
  <c r="Q149"/>
  <c r="O149"/>
  <c r="N149"/>
  <c r="M149"/>
  <c r="L149"/>
  <c r="K149"/>
  <c r="J149"/>
  <c r="I149"/>
  <c r="H149"/>
  <c r="G149"/>
  <c r="F149"/>
  <c r="E149"/>
  <c r="D149"/>
  <c r="R148"/>
  <c r="Q148"/>
  <c r="O148"/>
  <c r="M148"/>
  <c r="K148"/>
  <c r="J148"/>
  <c r="I148"/>
  <c r="G148"/>
  <c r="F148"/>
  <c r="E148"/>
  <c r="C148" s="1"/>
  <c r="R147"/>
  <c r="Q147"/>
  <c r="O147"/>
  <c r="N147"/>
  <c r="M147"/>
  <c r="L147"/>
  <c r="K147"/>
  <c r="J147"/>
  <c r="I147"/>
  <c r="H147"/>
  <c r="G147"/>
  <c r="F147"/>
  <c r="E147"/>
  <c r="D147"/>
  <c r="R146"/>
  <c r="Q146"/>
  <c r="O146"/>
  <c r="N146"/>
  <c r="M146"/>
  <c r="L146"/>
  <c r="K146"/>
  <c r="J146"/>
  <c r="I146"/>
  <c r="G146"/>
  <c r="F146"/>
  <c r="E146"/>
  <c r="D146"/>
  <c r="T23"/>
  <c r="R144"/>
  <c r="Q144"/>
  <c r="O144"/>
  <c r="N144"/>
  <c r="M144"/>
  <c r="L144"/>
  <c r="K144"/>
  <c r="J144"/>
  <c r="I144"/>
  <c r="G144"/>
  <c r="F144"/>
  <c r="E144"/>
  <c r="D144"/>
  <c r="R143"/>
  <c r="Q143"/>
  <c r="O143"/>
  <c r="N143"/>
  <c r="M143"/>
  <c r="L143"/>
  <c r="K143"/>
  <c r="J143"/>
  <c r="I143"/>
  <c r="G143"/>
  <c r="F143"/>
  <c r="E143"/>
  <c r="D143"/>
  <c r="R142"/>
  <c r="Q142"/>
  <c r="O142"/>
  <c r="N142"/>
  <c r="M142"/>
  <c r="L142"/>
  <c r="K142"/>
  <c r="J142"/>
  <c r="I142"/>
  <c r="G142"/>
  <c r="F142"/>
  <c r="E142"/>
  <c r="D142"/>
  <c r="R141"/>
  <c r="Q141"/>
  <c r="O141"/>
  <c r="N141"/>
  <c r="M141"/>
  <c r="L141"/>
  <c r="K141"/>
  <c r="J141"/>
  <c r="I141"/>
  <c r="G141"/>
  <c r="F141"/>
  <c r="E141"/>
  <c r="D141"/>
  <c r="T18"/>
  <c r="R139"/>
  <c r="Q139"/>
  <c r="O139"/>
  <c r="N139"/>
  <c r="M139"/>
  <c r="L139"/>
  <c r="K139"/>
  <c r="J139"/>
  <c r="I139"/>
  <c r="G139"/>
  <c r="F139"/>
  <c r="E139"/>
  <c r="D139"/>
  <c r="R138"/>
  <c r="Q138"/>
  <c r="O138"/>
  <c r="N138"/>
  <c r="M138"/>
  <c r="L138"/>
  <c r="K138"/>
  <c r="J138"/>
  <c r="I138"/>
  <c r="G138"/>
  <c r="F138"/>
  <c r="E138"/>
  <c r="D138"/>
  <c r="T15"/>
  <c r="N136"/>
  <c r="M136"/>
  <c r="L136"/>
  <c r="C136"/>
  <c r="T13"/>
  <c r="R135"/>
  <c r="Q135"/>
  <c r="O135"/>
  <c r="N135"/>
  <c r="M135"/>
  <c r="L135"/>
  <c r="K135"/>
  <c r="J135"/>
  <c r="I135"/>
  <c r="H135"/>
  <c r="G135"/>
  <c r="F135"/>
  <c r="E135"/>
  <c r="D135"/>
  <c r="R133"/>
  <c r="Q133"/>
  <c r="O133"/>
  <c r="N133"/>
  <c r="M133"/>
  <c r="L133"/>
  <c r="K133"/>
  <c r="J133"/>
  <c r="I133"/>
  <c r="G133"/>
  <c r="F133"/>
  <c r="E133"/>
  <c r="D133"/>
  <c r="R132"/>
  <c r="Q132"/>
  <c r="O132"/>
  <c r="N132"/>
  <c r="M132"/>
  <c r="L132"/>
  <c r="K132"/>
  <c r="J132"/>
  <c r="I132"/>
  <c r="G132"/>
  <c r="F132"/>
  <c r="E132"/>
  <c r="D132"/>
  <c r="R131"/>
  <c r="Q131"/>
  <c r="O131"/>
  <c r="N131"/>
  <c r="M131"/>
  <c r="L131"/>
  <c r="K131"/>
  <c r="J131"/>
  <c r="I131"/>
  <c r="G131"/>
  <c r="F131"/>
  <c r="E131"/>
  <c r="D131"/>
  <c r="T7"/>
  <c r="R129"/>
  <c r="Q129"/>
  <c r="O129"/>
  <c r="N129"/>
  <c r="M129"/>
  <c r="L129"/>
  <c r="K129"/>
  <c r="J129"/>
  <c r="I129"/>
  <c r="H129"/>
  <c r="G129"/>
  <c r="F129"/>
  <c r="E129"/>
  <c r="D129"/>
  <c r="T6"/>
  <c r="H128"/>
  <c r="G128"/>
  <c r="H127"/>
  <c r="G127"/>
  <c r="S11" i="11"/>
  <c r="S13"/>
  <c r="R12"/>
  <c r="BF16"/>
  <c r="BF25"/>
  <c r="BF55"/>
  <c r="BB14"/>
  <c r="BB26"/>
  <c r="BB28"/>
  <c r="BB30"/>
  <c r="BD30"/>
  <c r="BB31"/>
  <c r="BB32"/>
  <c r="BB34"/>
  <c r="BB36"/>
  <c r="BB24"/>
  <c r="BB44"/>
  <c r="BB27"/>
  <c r="BB29"/>
  <c r="BB33"/>
  <c r="BB35"/>
  <c r="BB25"/>
  <c r="BB37"/>
  <c r="BB38"/>
  <c r="BB39"/>
  <c r="BB40"/>
  <c r="BB43"/>
  <c r="BB46"/>
  <c r="BB50"/>
  <c r="BB63"/>
  <c r="CD27"/>
  <c r="AH27"/>
  <c r="AI27"/>
  <c r="CD65"/>
  <c r="CD64"/>
  <c r="CD63"/>
  <c r="CD62"/>
  <c r="CD61"/>
  <c r="CD60"/>
  <c r="CD53"/>
  <c r="CD50"/>
  <c r="CD49"/>
  <c r="CD48"/>
  <c r="CD47"/>
  <c r="CD45"/>
  <c r="CD46"/>
  <c r="CD44"/>
  <c r="CD24"/>
  <c r="CD43"/>
  <c r="CD40"/>
  <c r="CD39"/>
  <c r="CD37"/>
  <c r="CD36"/>
  <c r="CD34"/>
  <c r="CD33"/>
  <c r="CD31"/>
  <c r="CD30"/>
  <c r="CD29"/>
  <c r="CD26"/>
  <c r="CD23"/>
  <c r="CD22"/>
  <c r="CD21"/>
  <c r="CD20"/>
  <c r="CD19"/>
  <c r="CD18"/>
  <c r="CD17"/>
  <c r="CD15"/>
  <c r="CC15"/>
  <c r="CD14"/>
  <c r="CF14"/>
  <c r="CC14"/>
  <c r="CD12"/>
  <c r="CC13"/>
  <c r="CD8"/>
  <c r="CD7"/>
  <c r="BB65"/>
  <c r="BB64"/>
  <c r="BB62"/>
  <c r="BD62"/>
  <c r="BB61"/>
  <c r="BB60"/>
  <c r="BD60"/>
  <c r="BB59"/>
  <c r="BB58"/>
  <c r="BB57"/>
  <c r="BB56"/>
  <c r="BB53"/>
  <c r="BB52"/>
  <c r="BB49"/>
  <c r="BB48"/>
  <c r="BB47"/>
  <c r="BD38"/>
  <c r="BD32"/>
  <c r="BB23"/>
  <c r="BB22"/>
  <c r="BB21"/>
  <c r="BB20"/>
  <c r="BB19"/>
  <c r="BB18"/>
  <c r="BB16"/>
  <c r="BB15"/>
  <c r="BB13"/>
  <c r="BB11"/>
  <c r="BB8"/>
  <c r="BB7"/>
  <c r="BD17"/>
  <c r="BC17"/>
  <c r="BD9"/>
  <c r="BF7"/>
  <c r="BF52"/>
  <c r="BE7"/>
  <c r="BE12"/>
  <c r="BH12"/>
  <c r="BE16"/>
  <c r="BE25"/>
  <c r="BE52"/>
  <c r="BE55"/>
  <c r="BH65"/>
  <c r="BH64"/>
  <c r="BH63"/>
  <c r="BH62"/>
  <c r="BH61"/>
  <c r="BH60"/>
  <c r="BH59"/>
  <c r="BH58"/>
  <c r="BH57"/>
  <c r="BG57"/>
  <c r="BH56"/>
  <c r="BH53"/>
  <c r="BH46"/>
  <c r="BH45"/>
  <c r="BH44"/>
  <c r="BH43"/>
  <c r="BH40"/>
  <c r="BH39"/>
  <c r="BH38"/>
  <c r="BH37"/>
  <c r="BH36"/>
  <c r="BH35"/>
  <c r="BH34"/>
  <c r="BH33"/>
  <c r="BH32"/>
  <c r="BH31"/>
  <c r="BH30"/>
  <c r="BH29"/>
  <c r="BH23"/>
  <c r="BH17"/>
  <c r="BG17"/>
  <c r="BH13"/>
  <c r="BG13"/>
  <c r="BH11"/>
  <c r="BH9"/>
  <c r="BH8"/>
  <c r="AX7"/>
  <c r="AX16"/>
  <c r="AX25"/>
  <c r="AX52"/>
  <c r="AX55"/>
  <c r="AW7"/>
  <c r="AW12"/>
  <c r="AZ12"/>
  <c r="AW16"/>
  <c r="AW25"/>
  <c r="AW52"/>
  <c r="AW55"/>
  <c r="AZ65"/>
  <c r="AZ64"/>
  <c r="AZ63"/>
  <c r="AZ62"/>
  <c r="AZ61"/>
  <c r="AZ60"/>
  <c r="AZ59"/>
  <c r="AY59"/>
  <c r="AZ58"/>
  <c r="AZ57"/>
  <c r="AY57"/>
  <c r="AZ56"/>
  <c r="AZ53"/>
  <c r="AY53"/>
  <c r="AZ46"/>
  <c r="AZ45"/>
  <c r="AZ44"/>
  <c r="AZ43"/>
  <c r="AZ40"/>
  <c r="AZ39"/>
  <c r="AZ38"/>
  <c r="AZ37"/>
  <c r="AZ36"/>
  <c r="AZ35"/>
  <c r="AZ34"/>
  <c r="AZ33"/>
  <c r="AZ32"/>
  <c r="AZ31"/>
  <c r="AZ30"/>
  <c r="AZ29"/>
  <c r="AY29"/>
  <c r="AZ23"/>
  <c r="AZ17"/>
  <c r="AY17"/>
  <c r="AZ13"/>
  <c r="AZ11"/>
  <c r="AY11"/>
  <c r="AZ9"/>
  <c r="AZ8"/>
  <c r="AT7"/>
  <c r="AT16"/>
  <c r="AT25"/>
  <c r="AT52"/>
  <c r="AV52"/>
  <c r="AT55"/>
  <c r="AS7"/>
  <c r="AS12"/>
  <c r="AV12"/>
  <c r="AS16"/>
  <c r="AS25"/>
  <c r="AS52"/>
  <c r="AS55"/>
  <c r="AV65"/>
  <c r="AV64"/>
  <c r="AV63"/>
  <c r="AV62"/>
  <c r="AV61"/>
  <c r="AV60"/>
  <c r="AV59"/>
  <c r="AV58"/>
  <c r="AV57"/>
  <c r="AU57"/>
  <c r="AV56"/>
  <c r="AU56"/>
  <c r="AV53"/>
  <c r="AU53"/>
  <c r="AV46"/>
  <c r="AV45"/>
  <c r="AV44"/>
  <c r="AV43"/>
  <c r="AV40"/>
  <c r="AV39"/>
  <c r="AV38"/>
  <c r="AV37"/>
  <c r="AV36"/>
  <c r="AV35"/>
  <c r="AV34"/>
  <c r="AV33"/>
  <c r="AV32"/>
  <c r="AV31"/>
  <c r="AV30"/>
  <c r="AV29"/>
  <c r="AU29"/>
  <c r="AV23"/>
  <c r="AV17"/>
  <c r="AU17"/>
  <c r="AV13"/>
  <c r="AU13"/>
  <c r="AV11"/>
  <c r="AU11"/>
  <c r="AV9"/>
  <c r="AV8"/>
  <c r="AP7"/>
  <c r="AP16"/>
  <c r="AP25"/>
  <c r="AP45"/>
  <c r="AP52"/>
  <c r="AP55"/>
  <c r="AO7"/>
  <c r="AO12"/>
  <c r="AR12"/>
  <c r="AO16"/>
  <c r="AO25"/>
  <c r="AO45"/>
  <c r="AO52"/>
  <c r="AO55"/>
  <c r="AR65"/>
  <c r="AR64"/>
  <c r="AR63"/>
  <c r="AR62"/>
  <c r="AR61"/>
  <c r="AR60"/>
  <c r="AR59"/>
  <c r="AR58"/>
  <c r="AR57"/>
  <c r="AQ57"/>
  <c r="AR56"/>
  <c r="AR53"/>
  <c r="AR46"/>
  <c r="AR44"/>
  <c r="AR43"/>
  <c r="AR40"/>
  <c r="AR39"/>
  <c r="AR38"/>
  <c r="AR37"/>
  <c r="AR36"/>
  <c r="AR35"/>
  <c r="AR34"/>
  <c r="AR33"/>
  <c r="AR32"/>
  <c r="AR31"/>
  <c r="AR30"/>
  <c r="AR29"/>
  <c r="AQ29"/>
  <c r="AR23"/>
  <c r="AR17"/>
  <c r="AQ17"/>
  <c r="AR13"/>
  <c r="AR11"/>
  <c r="AQ11"/>
  <c r="AR9"/>
  <c r="AR8"/>
  <c r="AL7"/>
  <c r="AL16"/>
  <c r="AL25"/>
  <c r="AL45"/>
  <c r="AL52"/>
  <c r="AL55"/>
  <c r="AK7"/>
  <c r="BA7"/>
  <c r="AK12"/>
  <c r="AN12"/>
  <c r="AK16"/>
  <c r="AK25"/>
  <c r="AK52"/>
  <c r="AK55"/>
  <c r="AK51"/>
  <c r="AD7"/>
  <c r="AF16"/>
  <c r="AD25"/>
  <c r="AD45"/>
  <c r="AD52"/>
  <c r="AD55"/>
  <c r="AC7"/>
  <c r="AC12"/>
  <c r="AC25"/>
  <c r="AC52"/>
  <c r="AC55"/>
  <c r="AC51"/>
  <c r="Z7"/>
  <c r="Z16"/>
  <c r="Z25"/>
  <c r="Z45"/>
  <c r="Z52"/>
  <c r="Z55"/>
  <c r="Y7"/>
  <c r="Y12"/>
  <c r="Y25"/>
  <c r="Y52"/>
  <c r="Y55"/>
  <c r="V7"/>
  <c r="V25"/>
  <c r="V45"/>
  <c r="V52"/>
  <c r="V55"/>
  <c r="U7"/>
  <c r="U12"/>
  <c r="X12"/>
  <c r="U25"/>
  <c r="U52"/>
  <c r="U55"/>
  <c r="R7"/>
  <c r="R25"/>
  <c r="R45"/>
  <c r="R52"/>
  <c r="R55"/>
  <c r="R51"/>
  <c r="Q7"/>
  <c r="Q12"/>
  <c r="S12"/>
  <c r="Q25"/>
  <c r="Q52"/>
  <c r="Q55"/>
  <c r="N7"/>
  <c r="N25"/>
  <c r="N45"/>
  <c r="N52"/>
  <c r="N55"/>
  <c r="O55"/>
  <c r="M7"/>
  <c r="M12"/>
  <c r="M25"/>
  <c r="M45"/>
  <c r="M52"/>
  <c r="J7"/>
  <c r="K16"/>
  <c r="J45"/>
  <c r="J52"/>
  <c r="I7"/>
  <c r="I12"/>
  <c r="I25"/>
  <c r="I45"/>
  <c r="I52"/>
  <c r="I55"/>
  <c r="BZ16"/>
  <c r="BZ25"/>
  <c r="BZ55"/>
  <c r="BV16"/>
  <c r="BV10"/>
  <c r="BV12"/>
  <c r="BU12"/>
  <c r="BU25"/>
  <c r="BU16"/>
  <c r="BY25"/>
  <c r="BY16"/>
  <c r="CB16"/>
  <c r="BY55"/>
  <c r="BZ52"/>
  <c r="BY52"/>
  <c r="BZ12"/>
  <c r="BY12"/>
  <c r="BZ7"/>
  <c r="BY7"/>
  <c r="AM29"/>
  <c r="AN29"/>
  <c r="BR12"/>
  <c r="AH26"/>
  <c r="AJ26"/>
  <c r="AH28"/>
  <c r="AH29"/>
  <c r="AJ29"/>
  <c r="AH30"/>
  <c r="AI30"/>
  <c r="AH31"/>
  <c r="AI31"/>
  <c r="AH32"/>
  <c r="AH33"/>
  <c r="AI33"/>
  <c r="AH34"/>
  <c r="AI34"/>
  <c r="AH36"/>
  <c r="AI36"/>
  <c r="AH37"/>
  <c r="AH38"/>
  <c r="AJ38"/>
  <c r="AH39"/>
  <c r="AH47"/>
  <c r="AH48"/>
  <c r="AI48"/>
  <c r="AH49"/>
  <c r="AJ49"/>
  <c r="AH50"/>
  <c r="AH61"/>
  <c r="AH62"/>
  <c r="AI62"/>
  <c r="AH63"/>
  <c r="AH64"/>
  <c r="AJ64"/>
  <c r="AH65"/>
  <c r="AH22"/>
  <c r="AI22"/>
  <c r="AH20"/>
  <c r="AH17"/>
  <c r="AJ17"/>
  <c r="AH21"/>
  <c r="AH23"/>
  <c r="AH18"/>
  <c r="AH19"/>
  <c r="BR16"/>
  <c r="BQ16"/>
  <c r="E12"/>
  <c r="E25"/>
  <c r="AH11"/>
  <c r="AI11"/>
  <c r="AH13"/>
  <c r="AH12"/>
  <c r="AH35"/>
  <c r="AI35"/>
  <c r="AH40"/>
  <c r="AI40"/>
  <c r="AH43"/>
  <c r="AH24"/>
  <c r="AJ24"/>
  <c r="AH44"/>
  <c r="AH14"/>
  <c r="AH60"/>
  <c r="F45"/>
  <c r="CH45"/>
  <c r="AN65"/>
  <c r="AN64"/>
  <c r="AN63"/>
  <c r="AN62"/>
  <c r="AN61"/>
  <c r="AN60"/>
  <c r="AN59"/>
  <c r="AN58"/>
  <c r="AN57"/>
  <c r="AM57"/>
  <c r="AN56"/>
  <c r="AM56"/>
  <c r="AN53"/>
  <c r="AM53"/>
  <c r="AN46"/>
  <c r="AN44"/>
  <c r="AN43"/>
  <c r="AN40"/>
  <c r="AN39"/>
  <c r="AN38"/>
  <c r="AN37"/>
  <c r="AN36"/>
  <c r="AN35"/>
  <c r="AN34"/>
  <c r="AN33"/>
  <c r="AN32"/>
  <c r="AN31"/>
  <c r="AN30"/>
  <c r="AN23"/>
  <c r="AN17"/>
  <c r="AM17"/>
  <c r="AN13"/>
  <c r="AN11"/>
  <c r="AM11"/>
  <c r="AN9"/>
  <c r="AN8"/>
  <c r="BV7"/>
  <c r="BV52"/>
  <c r="BV55"/>
  <c r="BU7"/>
  <c r="BU52"/>
  <c r="BU55"/>
  <c r="BR7"/>
  <c r="BR25"/>
  <c r="BR52"/>
  <c r="BR55"/>
  <c r="BQ7"/>
  <c r="BS7"/>
  <c r="BQ12"/>
  <c r="BQ25"/>
  <c r="BQ52"/>
  <c r="BQ55"/>
  <c r="BQ51"/>
  <c r="AH53"/>
  <c r="AH54"/>
  <c r="AF40"/>
  <c r="AE40"/>
  <c r="AE35"/>
  <c r="AE22"/>
  <c r="O57"/>
  <c r="O58"/>
  <c r="O53"/>
  <c r="P53"/>
  <c r="O54"/>
  <c r="P54"/>
  <c r="CD52"/>
  <c r="BW20"/>
  <c r="BW22"/>
  <c r="BX19"/>
  <c r="BX20"/>
  <c r="S17"/>
  <c r="T17"/>
  <c r="T19"/>
  <c r="T20"/>
  <c r="K30"/>
  <c r="K33"/>
  <c r="K35"/>
  <c r="L40"/>
  <c r="L43"/>
  <c r="L24"/>
  <c r="K24"/>
  <c r="K40"/>
  <c r="AE59"/>
  <c r="AF59"/>
  <c r="AF60"/>
  <c r="AF61"/>
  <c r="AF62"/>
  <c r="AF63"/>
  <c r="AF64"/>
  <c r="AF65"/>
  <c r="AB59"/>
  <c r="AB60"/>
  <c r="AB61"/>
  <c r="AB62"/>
  <c r="AB63"/>
  <c r="AA64"/>
  <c r="AB64"/>
  <c r="AB65"/>
  <c r="W58"/>
  <c r="X58"/>
  <c r="X59"/>
  <c r="X60"/>
  <c r="X61"/>
  <c r="X62"/>
  <c r="X63"/>
  <c r="X64"/>
  <c r="X65"/>
  <c r="S58"/>
  <c r="T58"/>
  <c r="S59"/>
  <c r="T59"/>
  <c r="T60"/>
  <c r="T61"/>
  <c r="T62"/>
  <c r="T63"/>
  <c r="T64"/>
  <c r="T65"/>
  <c r="P65"/>
  <c r="O59"/>
  <c r="P59"/>
  <c r="P60"/>
  <c r="P61"/>
  <c r="P62"/>
  <c r="P63"/>
  <c r="P64"/>
  <c r="K59"/>
  <c r="L59"/>
  <c r="L60"/>
  <c r="L61"/>
  <c r="L62"/>
  <c r="L63"/>
  <c r="L64"/>
  <c r="L65"/>
  <c r="G58"/>
  <c r="H58"/>
  <c r="G59"/>
  <c r="H59"/>
  <c r="H60"/>
  <c r="H61"/>
  <c r="H62"/>
  <c r="H63"/>
  <c r="H64"/>
  <c r="H65"/>
  <c r="AA53"/>
  <c r="AB53"/>
  <c r="AB54"/>
  <c r="AF19"/>
  <c r="AB19"/>
  <c r="P19"/>
  <c r="L19"/>
  <c r="H8"/>
  <c r="F7"/>
  <c r="H7"/>
  <c r="G17"/>
  <c r="G22"/>
  <c r="G23"/>
  <c r="AH8"/>
  <c r="AI8"/>
  <c r="AH46"/>
  <c r="AH56"/>
  <c r="AH57"/>
  <c r="AI57"/>
  <c r="AH58"/>
  <c r="AI58"/>
  <c r="AH59"/>
  <c r="AJ59"/>
  <c r="F52"/>
  <c r="E55"/>
  <c r="AG55"/>
  <c r="E52"/>
  <c r="H44"/>
  <c r="H37"/>
  <c r="H38"/>
  <c r="H39"/>
  <c r="H40"/>
  <c r="H43"/>
  <c r="BT29"/>
  <c r="BT30"/>
  <c r="BT31"/>
  <c r="BT32"/>
  <c r="BT33"/>
  <c r="BT34"/>
  <c r="BT35"/>
  <c r="BT36"/>
  <c r="BT37"/>
  <c r="BT38"/>
  <c r="BT39"/>
  <c r="BT40"/>
  <c r="X38"/>
  <c r="X39"/>
  <c r="X40"/>
  <c r="X43"/>
  <c r="X44"/>
  <c r="S35"/>
  <c r="S40"/>
  <c r="S43"/>
  <c r="T39"/>
  <c r="T40"/>
  <c r="T43"/>
  <c r="T44"/>
  <c r="T38"/>
  <c r="T32"/>
  <c r="T33"/>
  <c r="T34"/>
  <c r="T35"/>
  <c r="P33"/>
  <c r="P34"/>
  <c r="X31"/>
  <c r="X32"/>
  <c r="X33"/>
  <c r="X34"/>
  <c r="X35"/>
  <c r="X36"/>
  <c r="X37"/>
  <c r="S33"/>
  <c r="L23"/>
  <c r="BX65"/>
  <c r="BW65"/>
  <c r="BT65"/>
  <c r="BX64"/>
  <c r="BW64"/>
  <c r="BX63"/>
  <c r="BW63"/>
  <c r="BW62"/>
  <c r="BX61"/>
  <c r="BX59"/>
  <c r="BX58"/>
  <c r="AF58"/>
  <c r="AE58"/>
  <c r="AB58"/>
  <c r="AA58"/>
  <c r="P58"/>
  <c r="L58"/>
  <c r="K58"/>
  <c r="BX57"/>
  <c r="BW57"/>
  <c r="BT57"/>
  <c r="BS57"/>
  <c r="AF57"/>
  <c r="AE57"/>
  <c r="AB57"/>
  <c r="AA57"/>
  <c r="X57"/>
  <c r="W57"/>
  <c r="T57"/>
  <c r="S57"/>
  <c r="P57"/>
  <c r="L57"/>
  <c r="K57"/>
  <c r="H57"/>
  <c r="BX56"/>
  <c r="BT56"/>
  <c r="AF56"/>
  <c r="AE56"/>
  <c r="AB56"/>
  <c r="AA56"/>
  <c r="X56"/>
  <c r="W56"/>
  <c r="T56"/>
  <c r="S56"/>
  <c r="P56"/>
  <c r="O56"/>
  <c r="K56"/>
  <c r="H56"/>
  <c r="G56"/>
  <c r="T55"/>
  <c r="S55"/>
  <c r="BT54"/>
  <c r="BX53"/>
  <c r="BW53"/>
  <c r="BT53"/>
  <c r="AF53"/>
  <c r="X53"/>
  <c r="S53"/>
  <c r="H53"/>
  <c r="X52"/>
  <c r="S52"/>
  <c r="BX50"/>
  <c r="BT50"/>
  <c r="BT45"/>
  <c r="AF50"/>
  <c r="AF45"/>
  <c r="AB50"/>
  <c r="X50"/>
  <c r="T50"/>
  <c r="P50"/>
  <c r="BX48"/>
  <c r="BX47"/>
  <c r="T47"/>
  <c r="BX46"/>
  <c r="AB46"/>
  <c r="T46"/>
  <c r="P46"/>
  <c r="L46"/>
  <c r="H46"/>
  <c r="AB45"/>
  <c r="T45"/>
  <c r="P45"/>
  <c r="BX44"/>
  <c r="BT44"/>
  <c r="AF44"/>
  <c r="AB44"/>
  <c r="P44"/>
  <c r="L44"/>
  <c r="BX43"/>
  <c r="AB43"/>
  <c r="P43"/>
  <c r="BX40"/>
  <c r="AB40"/>
  <c r="AA40"/>
  <c r="BX39"/>
  <c r="BX38"/>
  <c r="P38"/>
  <c r="L38"/>
  <c r="BX37"/>
  <c r="BW37"/>
  <c r="T37"/>
  <c r="P37"/>
  <c r="L37"/>
  <c r="H36"/>
  <c r="BX35"/>
  <c r="BW35"/>
  <c r="AF35"/>
  <c r="AB35"/>
  <c r="P35"/>
  <c r="L35"/>
  <c r="H35"/>
  <c r="BX34"/>
  <c r="AF34"/>
  <c r="AB34"/>
  <c r="L34"/>
  <c r="H34"/>
  <c r="AB33"/>
  <c r="H33"/>
  <c r="AJ32"/>
  <c r="AF32"/>
  <c r="P32"/>
  <c r="H32"/>
  <c r="BX31"/>
  <c r="AB31"/>
  <c r="T31"/>
  <c r="P31"/>
  <c r="L31"/>
  <c r="H31"/>
  <c r="BX30"/>
  <c r="AF30"/>
  <c r="AB30"/>
  <c r="AA30"/>
  <c r="X30"/>
  <c r="T30"/>
  <c r="S30"/>
  <c r="P30"/>
  <c r="O30"/>
  <c r="L30"/>
  <c r="H30"/>
  <c r="P29"/>
  <c r="BX28"/>
  <c r="BT28"/>
  <c r="AJ28"/>
  <c r="AB28"/>
  <c r="X28"/>
  <c r="T28"/>
  <c r="P28"/>
  <c r="L28"/>
  <c r="BT26"/>
  <c r="AB26"/>
  <c r="X26"/>
  <c r="T26"/>
  <c r="P26"/>
  <c r="L26"/>
  <c r="BX25"/>
  <c r="BW25"/>
  <c r="AF25"/>
  <c r="L25"/>
  <c r="AF23"/>
  <c r="AE23"/>
  <c r="AB23"/>
  <c r="W23"/>
  <c r="T23"/>
  <c r="P23"/>
  <c r="H23"/>
  <c r="BX22"/>
  <c r="BT22"/>
  <c r="AB22"/>
  <c r="X22"/>
  <c r="T22"/>
  <c r="S22"/>
  <c r="P22"/>
  <c r="L22"/>
  <c r="BX17"/>
  <c r="BT17"/>
  <c r="AI17"/>
  <c r="AF17"/>
  <c r="AB17"/>
  <c r="X17"/>
  <c r="P17"/>
  <c r="L17"/>
  <c r="H17"/>
  <c r="BX16"/>
  <c r="BW16"/>
  <c r="X16"/>
  <c r="T16"/>
  <c r="S16"/>
  <c r="H16"/>
  <c r="CF13"/>
  <c r="CE13"/>
  <c r="BX13"/>
  <c r="BW13"/>
  <c r="BT13"/>
  <c r="BS13"/>
  <c r="AF13"/>
  <c r="AB13"/>
  <c r="X13"/>
  <c r="T13"/>
  <c r="P13"/>
  <c r="L13"/>
  <c r="H13"/>
  <c r="BX12"/>
  <c r="BW12"/>
  <c r="BT12"/>
  <c r="BS12"/>
  <c r="AF12"/>
  <c r="AB12"/>
  <c r="T12"/>
  <c r="P12"/>
  <c r="L12"/>
  <c r="H12"/>
  <c r="BX11"/>
  <c r="BW11"/>
  <c r="BT11"/>
  <c r="AF11"/>
  <c r="AE11"/>
  <c r="AB11"/>
  <c r="AA11"/>
  <c r="X11"/>
  <c r="W11"/>
  <c r="T11"/>
  <c r="P11"/>
  <c r="O11"/>
  <c r="L11"/>
  <c r="K11"/>
  <c r="H11"/>
  <c r="G11"/>
  <c r="AB9"/>
  <c r="P9"/>
  <c r="L9"/>
  <c r="H9"/>
  <c r="BX8"/>
  <c r="BW8"/>
  <c r="BT8"/>
  <c r="BS8"/>
  <c r="AB8"/>
  <c r="X8"/>
  <c r="P8"/>
  <c r="BT7"/>
  <c r="AB7"/>
  <c r="X7"/>
  <c r="P7"/>
  <c r="K25"/>
  <c r="BD28"/>
  <c r="Z10"/>
  <c r="Z5"/>
  <c r="AU55"/>
  <c r="AT51"/>
  <c r="BD61"/>
  <c r="AJ63"/>
  <c r="BC59"/>
  <c r="AY55"/>
  <c r="AX51"/>
  <c r="BD65"/>
  <c r="BD57"/>
  <c r="BD59"/>
  <c r="BD53"/>
  <c r="AN52"/>
  <c r="AK10"/>
  <c r="M51"/>
  <c r="E51"/>
  <c r="AE25"/>
  <c r="BC29"/>
  <c r="BD29"/>
  <c r="BH25"/>
  <c r="AJ22"/>
  <c r="AJ18"/>
  <c r="BX7"/>
  <c r="AJ30"/>
  <c r="AJ54"/>
  <c r="AJ39"/>
  <c r="O52"/>
  <c r="AJ65"/>
  <c r="AJ61"/>
  <c r="AJ47"/>
  <c r="CB12"/>
  <c r="AR52"/>
  <c r="AS51"/>
  <c r="AV55"/>
  <c r="BD8"/>
  <c r="BF10"/>
  <c r="BF5"/>
  <c r="AJ19"/>
  <c r="CB7"/>
  <c r="BU10"/>
  <c r="BU5"/>
  <c r="V10"/>
  <c r="V5"/>
  <c r="BD44"/>
  <c r="Q10"/>
  <c r="Q5"/>
  <c r="AZ52"/>
  <c r="BD27"/>
  <c r="BD34"/>
  <c r="AI53"/>
  <c r="AR45"/>
  <c r="AW51"/>
  <c r="AZ55"/>
  <c r="BE10"/>
  <c r="BE5"/>
  <c r="AJ53"/>
  <c r="AH52"/>
  <c r="AJ20"/>
  <c r="CA7"/>
  <c r="CA12"/>
  <c r="AR7"/>
  <c r="AV7"/>
  <c r="AV16"/>
  <c r="AZ7"/>
  <c r="BH7"/>
  <c r="BD11"/>
  <c r="BD56"/>
  <c r="BC27"/>
  <c r="BW52"/>
  <c r="AY25"/>
  <c r="AI59"/>
  <c r="BD26"/>
  <c r="C187" i="8"/>
  <c r="CH7" i="11"/>
  <c r="BN10"/>
  <c r="BM51"/>
  <c r="BK52"/>
  <c r="BJ51"/>
  <c r="BP25"/>
  <c r="CA52"/>
  <c r="BZ51"/>
  <c r="I51"/>
  <c r="BD31"/>
  <c r="BD39"/>
  <c r="BL7"/>
  <c r="BE51"/>
  <c r="AJ6"/>
  <c r="BK25"/>
  <c r="BL55"/>
  <c r="BL25"/>
  <c r="BK55"/>
  <c r="I10"/>
  <c r="I5"/>
  <c r="BT52"/>
  <c r="BR51"/>
  <c r="BD23"/>
  <c r="CE14"/>
  <c r="AJ27"/>
  <c r="L45"/>
  <c r="AY52"/>
  <c r="AN25"/>
  <c r="AL10"/>
  <c r="AL5"/>
  <c r="W55"/>
  <c r="AJ56"/>
  <c r="BX52"/>
  <c r="BH55"/>
  <c r="AH45"/>
  <c r="K55"/>
  <c r="AA55"/>
  <c r="BH16"/>
  <c r="BF51"/>
  <c r="BH51"/>
  <c r="N51"/>
  <c r="P51"/>
  <c r="P16"/>
  <c r="AB55"/>
  <c r="BU51"/>
  <c r="AF52"/>
  <c r="AD51"/>
  <c r="Z51"/>
  <c r="AJ44"/>
  <c r="AJ37"/>
  <c r="G55"/>
  <c r="AI56"/>
  <c r="T52"/>
  <c r="X55"/>
  <c r="AN45"/>
  <c r="AU52"/>
  <c r="BG55"/>
  <c r="BD36"/>
  <c r="BD46"/>
  <c r="BD45"/>
  <c r="BD63"/>
  <c r="AJ57"/>
  <c r="AI61"/>
  <c r="AI49"/>
  <c r="P55"/>
  <c r="X45"/>
  <c r="AA52"/>
  <c r="G52"/>
  <c r="AM52"/>
  <c r="BD33"/>
  <c r="BD43"/>
  <c r="BC57"/>
  <c r="G16"/>
  <c r="AI19"/>
  <c r="BH52"/>
  <c r="AI47"/>
  <c r="AJ14"/>
  <c r="AI54"/>
  <c r="CB52"/>
  <c r="E10"/>
  <c r="E5"/>
  <c r="E66"/>
  <c r="E68"/>
  <c r="P52"/>
  <c r="H52"/>
  <c r="H45"/>
  <c r="BD58"/>
  <c r="AI18"/>
  <c r="AI20"/>
  <c r="BD40"/>
  <c r="AJ60"/>
  <c r="AJ50"/>
  <c r="Q51"/>
  <c r="AB16"/>
  <c r="AU12"/>
  <c r="BC11"/>
  <c r="BD35"/>
  <c r="BD64"/>
  <c r="AI65"/>
  <c r="BC13"/>
  <c r="BC53"/>
  <c r="BG12"/>
  <c r="AJ23"/>
  <c r="BG25"/>
  <c r="V51"/>
  <c r="W51"/>
  <c r="BD13"/>
  <c r="AZ25"/>
  <c r="BD37"/>
  <c r="AJ46"/>
  <c r="AJ21"/>
  <c r="AJ8"/>
  <c r="AH7"/>
  <c r="AD10"/>
  <c r="AD5"/>
  <c r="AI23"/>
  <c r="AI24"/>
  <c r="AJ33"/>
  <c r="AI29"/>
  <c r="AI26"/>
  <c r="AI21"/>
  <c r="BN5"/>
  <c r="O51"/>
  <c r="AM10"/>
  <c r="U51"/>
  <c r="Y10"/>
  <c r="Y5"/>
  <c r="Y51"/>
  <c r="BL52"/>
  <c r="CI9"/>
  <c r="BL16"/>
  <c r="AR16"/>
  <c r="AN16"/>
  <c r="AC10"/>
  <c r="AC5"/>
  <c r="AM16"/>
  <c r="W16"/>
  <c r="BQ10"/>
  <c r="BQ5"/>
  <c r="AO10"/>
  <c r="AO5"/>
  <c r="AG16"/>
  <c r="CI16"/>
  <c r="CC20"/>
  <c r="CE20"/>
  <c r="BZ10"/>
  <c r="BZ5"/>
  <c r="BZ66"/>
  <c r="CA25"/>
  <c r="N10"/>
  <c r="N5"/>
  <c r="BR10"/>
  <c r="BR5"/>
  <c r="AQ25"/>
  <c r="AS10"/>
  <c r="AS5"/>
  <c r="AR25"/>
  <c r="AK5"/>
  <c r="AA25"/>
  <c r="BS25"/>
  <c r="AM25"/>
  <c r="BM10"/>
  <c r="BP10"/>
  <c r="CB25"/>
  <c r="CC49"/>
  <c r="CF49"/>
  <c r="AJ48"/>
  <c r="CI62"/>
  <c r="CF20"/>
  <c r="BA16"/>
  <c r="AZ51"/>
  <c r="AY51"/>
  <c r="CC53"/>
  <c r="CF53"/>
  <c r="BA52"/>
  <c r="BC56"/>
  <c r="CC58"/>
  <c r="CF58"/>
  <c r="AP51"/>
  <c r="CC64"/>
  <c r="CF64"/>
  <c r="CC47"/>
  <c r="CE47"/>
  <c r="X25"/>
  <c r="AI13"/>
  <c r="AJ13"/>
  <c r="O16"/>
  <c r="AG25"/>
  <c r="O25"/>
  <c r="AJ36"/>
  <c r="AJ31"/>
  <c r="M10"/>
  <c r="M5"/>
  <c r="M66"/>
  <c r="M68"/>
  <c r="L55"/>
  <c r="CC18"/>
  <c r="BT16"/>
  <c r="L52"/>
  <c r="W25"/>
  <c r="AB25"/>
  <c r="AE16"/>
  <c r="BA25"/>
  <c r="BJ10"/>
  <c r="BJ5"/>
  <c r="CC63"/>
  <c r="CE63"/>
  <c r="CC59"/>
  <c r="CF59"/>
  <c r="CC54"/>
  <c r="CE54"/>
  <c r="CC48"/>
  <c r="CE48"/>
  <c r="CC24"/>
  <c r="CE24"/>
  <c r="BP16"/>
  <c r="BP52"/>
  <c r="BA45"/>
  <c r="CC40"/>
  <c r="CF40"/>
  <c r="AN7"/>
  <c r="BB45"/>
  <c r="CC30"/>
  <c r="G25"/>
  <c r="BL51"/>
  <c r="BK51"/>
  <c r="H55"/>
  <c r="AG52"/>
  <c r="CC65"/>
  <c r="CE65"/>
  <c r="CC60"/>
  <c r="CE60"/>
  <c r="CC56"/>
  <c r="CE56"/>
  <c r="CC50"/>
  <c r="CE50"/>
  <c r="CC46"/>
  <c r="CF46"/>
  <c r="CC39"/>
  <c r="CE39"/>
  <c r="CC35"/>
  <c r="CC31"/>
  <c r="CE31"/>
  <c r="CC26"/>
  <c r="CF26"/>
  <c r="CI63"/>
  <c r="CI58"/>
  <c r="CI53"/>
  <c r="CI47"/>
  <c r="CI24"/>
  <c r="CI37"/>
  <c r="CI33"/>
  <c r="CI29"/>
  <c r="CI23"/>
  <c r="CC12"/>
  <c r="AG45"/>
  <c r="AJ45"/>
  <c r="CC61"/>
  <c r="CE61"/>
  <c r="CC57"/>
  <c r="CF57"/>
  <c r="CC36"/>
  <c r="CC32"/>
  <c r="CF32"/>
  <c r="CC27"/>
  <c r="CF27"/>
  <c r="CC19"/>
  <c r="CF19"/>
  <c r="CI64"/>
  <c r="CI59"/>
  <c r="CI54"/>
  <c r="CI48"/>
  <c r="CI44"/>
  <c r="CI38"/>
  <c r="CI34"/>
  <c r="BL12"/>
  <c r="BA12"/>
  <c r="BD12"/>
  <c r="CC28"/>
  <c r="CC22"/>
  <c r="CE22"/>
  <c r="CC11"/>
  <c r="CF11"/>
  <c r="CI17"/>
  <c r="CC21"/>
  <c r="CE21"/>
  <c r="AG12"/>
  <c r="CI12"/>
  <c r="CI8"/>
  <c r="AG7"/>
  <c r="AJ7"/>
  <c r="CI6"/>
  <c r="CF24"/>
  <c r="CF48"/>
  <c r="CE18"/>
  <c r="CF18"/>
  <c r="CE27"/>
  <c r="BC12"/>
  <c r="D11" i="15"/>
  <c r="G29"/>
  <c r="D29"/>
  <c r="E26"/>
  <c r="G54"/>
  <c r="D35"/>
  <c r="G87"/>
  <c r="G11"/>
  <c r="H11"/>
  <c r="F26"/>
  <c r="F25" s="1"/>
  <c r="D87"/>
  <c r="D21"/>
  <c r="D8"/>
  <c r="H33"/>
  <c r="G31"/>
  <c r="D31"/>
  <c r="D27"/>
  <c r="D54"/>
  <c r="C26"/>
  <c r="D26" s="1"/>
  <c r="H27"/>
  <c r="H35"/>
  <c r="H68"/>
  <c r="H29"/>
  <c r="D82"/>
  <c r="D92"/>
  <c r="D93"/>
  <c r="E91"/>
  <c r="G91" s="1"/>
  <c r="H92"/>
  <c r="H93"/>
  <c r="F91"/>
  <c r="F94" s="1"/>
  <c r="H82"/>
  <c r="G82"/>
  <c r="G93"/>
  <c r="BX45" i="11"/>
  <c r="CE32"/>
  <c r="BO25"/>
  <c r="BT10"/>
  <c r="AX10"/>
  <c r="CA16"/>
  <c r="AZ16"/>
  <c r="BY10"/>
  <c r="BY5"/>
  <c r="AN10"/>
  <c r="S25"/>
  <c r="R10"/>
  <c r="S10"/>
  <c r="CC41"/>
  <c r="CF41"/>
  <c r="CC42"/>
  <c r="CF42"/>
  <c r="BT25"/>
  <c r="P25"/>
  <c r="CF38"/>
  <c r="CF37"/>
  <c r="CE37"/>
  <c r="G35" i="15"/>
  <c r="G27"/>
  <c r="D91"/>
  <c r="G67"/>
  <c r="H67"/>
  <c r="BW7" i="11"/>
  <c r="CE64"/>
  <c r="BV51"/>
  <c r="BW51"/>
  <c r="CF65"/>
  <c r="CH52"/>
  <c r="CA10"/>
  <c r="CF28"/>
  <c r="CF36"/>
  <c r="CH12"/>
  <c r="CC52"/>
  <c r="CE52"/>
  <c r="AO51"/>
  <c r="CC25"/>
  <c r="CE46"/>
  <c r="AI45"/>
  <c r="CC45"/>
  <c r="CI45"/>
  <c r="AI52"/>
  <c r="AB52"/>
  <c r="CE53"/>
  <c r="AJ52"/>
  <c r="CI52"/>
  <c r="X51"/>
  <c r="CE57"/>
  <c r="CE58"/>
  <c r="CF62"/>
  <c r="CE62"/>
  <c r="CF56"/>
  <c r="CE59"/>
  <c r="CF60"/>
  <c r="BA55"/>
  <c r="CE40"/>
  <c r="CE26"/>
  <c r="CF30"/>
  <c r="CE35"/>
  <c r="CF39"/>
  <c r="T25"/>
  <c r="AB10"/>
  <c r="CF34"/>
  <c r="CE34"/>
  <c r="H25"/>
  <c r="AI43"/>
  <c r="CI25"/>
  <c r="CI43"/>
  <c r="AA10"/>
  <c r="CI7"/>
  <c r="U10"/>
  <c r="X10"/>
  <c r="CF22"/>
  <c r="CF43"/>
  <c r="CE43"/>
  <c r="AE10"/>
  <c r="CF21"/>
  <c r="AY16"/>
  <c r="CE11"/>
  <c r="O10"/>
  <c r="CF54"/>
  <c r="AP10"/>
  <c r="AQ10"/>
  <c r="BC52"/>
  <c r="BD52"/>
  <c r="AJ11"/>
  <c r="AI12"/>
  <c r="AJ12"/>
  <c r="AJ34"/>
  <c r="CE36"/>
  <c r="CE30"/>
  <c r="AJ35"/>
  <c r="AJ58"/>
  <c r="AI64"/>
  <c r="CF61"/>
  <c r="CH16"/>
  <c r="L16"/>
  <c r="AJ43"/>
  <c r="CF52"/>
  <c r="BX55"/>
  <c r="CF63"/>
  <c r="CF50"/>
  <c r="CF47"/>
  <c r="CE19"/>
  <c r="G33" i="15"/>
  <c r="AI7" i="11"/>
  <c r="T10"/>
  <c r="P10"/>
  <c r="CB10"/>
  <c r="BS10"/>
  <c r="R5"/>
  <c r="T5"/>
  <c r="CE17"/>
  <c r="CF17"/>
  <c r="CE29"/>
  <c r="CF29"/>
  <c r="BU66"/>
  <c r="BU68"/>
  <c r="CA55"/>
  <c r="BW55"/>
  <c r="CD55"/>
  <c r="CD51"/>
  <c r="AK66"/>
  <c r="BA51"/>
  <c r="BT55"/>
  <c r="AM55"/>
  <c r="BY51"/>
  <c r="AE55"/>
  <c r="AL51"/>
  <c r="AM51"/>
  <c r="CB55"/>
  <c r="AJ62"/>
  <c r="BP55"/>
  <c r="AR51"/>
  <c r="BB55"/>
  <c r="BB51"/>
  <c r="BG51"/>
  <c r="AF55"/>
  <c r="BS55"/>
  <c r="BX51"/>
  <c r="CF12"/>
  <c r="CE12"/>
  <c r="S5"/>
  <c r="CA51"/>
  <c r="CB51"/>
  <c r="BS51"/>
  <c r="BT51"/>
  <c r="CC55"/>
  <c r="CI55"/>
  <c r="Y66"/>
  <c r="BQ66"/>
  <c r="BQ68"/>
  <c r="CK55"/>
  <c r="AC66"/>
  <c r="AC68"/>
  <c r="AF51"/>
  <c r="AG51"/>
  <c r="CC51"/>
  <c r="T51"/>
  <c r="R66"/>
  <c r="S51"/>
  <c r="CI51"/>
  <c r="AU51"/>
  <c r="AR55"/>
  <c r="AQ51"/>
  <c r="F51"/>
  <c r="I66"/>
  <c r="I68"/>
  <c r="BE66"/>
  <c r="Q66"/>
  <c r="Q68"/>
  <c r="AN55"/>
  <c r="AO66"/>
  <c r="AB51"/>
  <c r="CK45"/>
  <c r="CF45"/>
  <c r="CI42"/>
  <c r="CE33"/>
  <c r="CF33"/>
  <c r="AH25"/>
  <c r="AW10"/>
  <c r="K10"/>
  <c r="CF31"/>
  <c r="CK25"/>
  <c r="G10"/>
  <c r="H10"/>
  <c r="F5"/>
  <c r="G5"/>
  <c r="AU25"/>
  <c r="CF23"/>
  <c r="CC16"/>
  <c r="CE23"/>
  <c r="BH10"/>
  <c r="AH16"/>
  <c r="BT5"/>
  <c r="BS5"/>
  <c r="BR66"/>
  <c r="CK16"/>
  <c r="CD16"/>
  <c r="CE16"/>
  <c r="AJ16"/>
  <c r="AI16"/>
  <c r="BW10"/>
  <c r="BV5"/>
  <c r="BX10"/>
  <c r="BK10"/>
  <c r="BI5"/>
  <c r="BI66"/>
  <c r="CA5"/>
  <c r="CB5"/>
  <c r="BY66"/>
  <c r="BD16"/>
  <c r="BC16"/>
  <c r="AW5"/>
  <c r="AW66"/>
  <c r="BA10"/>
  <c r="CF16"/>
  <c r="AQ16"/>
  <c r="AU16"/>
  <c r="AY10"/>
  <c r="BG10"/>
  <c r="U5"/>
  <c r="U66"/>
  <c r="U68"/>
  <c r="AG10"/>
  <c r="AX5"/>
  <c r="AS66"/>
  <c r="AR10"/>
  <c r="BO10"/>
  <c r="BM5"/>
  <c r="AF10"/>
  <c r="BO51"/>
  <c r="BP51"/>
  <c r="BN66"/>
  <c r="BL10"/>
  <c r="BK5"/>
  <c r="BJ66"/>
  <c r="BJ68"/>
  <c r="BF66"/>
  <c r="BH5"/>
  <c r="BG5"/>
  <c r="CE6"/>
  <c r="CF6"/>
  <c r="S66"/>
  <c r="S68"/>
  <c r="CC7"/>
  <c r="AZ10"/>
  <c r="BC25"/>
  <c r="BD25"/>
  <c r="AP5"/>
  <c r="CD25"/>
  <c r="CF25"/>
  <c r="AM5"/>
  <c r="AL66"/>
  <c r="AM66"/>
  <c r="AN5"/>
  <c r="AN51"/>
  <c r="AV51"/>
  <c r="CF55"/>
  <c r="AV25"/>
  <c r="CH25"/>
  <c r="AT10"/>
  <c r="CK10"/>
  <c r="BB10"/>
  <c r="AQ55"/>
  <c r="BC55"/>
  <c r="BD51"/>
  <c r="BC51"/>
  <c r="BD55"/>
  <c r="CH55"/>
  <c r="AE51"/>
  <c r="AE5"/>
  <c r="AF5"/>
  <c r="AD66"/>
  <c r="AA51"/>
  <c r="AB5"/>
  <c r="Z66"/>
  <c r="Z68"/>
  <c r="AA5"/>
  <c r="CH10"/>
  <c r="W10"/>
  <c r="V66"/>
  <c r="V68"/>
  <c r="R68"/>
  <c r="AJ40"/>
  <c r="N66"/>
  <c r="N68"/>
  <c r="P5"/>
  <c r="O5"/>
  <c r="K51"/>
  <c r="CH51"/>
  <c r="L51"/>
  <c r="CE45"/>
  <c r="J5"/>
  <c r="J66"/>
  <c r="P66"/>
  <c r="P68"/>
  <c r="BD7"/>
  <c r="CF7"/>
  <c r="CE7"/>
  <c r="CE8"/>
  <c r="CF8"/>
  <c r="Y68"/>
  <c r="BZ68"/>
  <c r="F66"/>
  <c r="H5"/>
  <c r="CE55"/>
  <c r="AH55"/>
  <c r="AJ55"/>
  <c r="CE51"/>
  <c r="CF51"/>
  <c r="BT71"/>
  <c r="BT66"/>
  <c r="T66"/>
  <c r="T68"/>
  <c r="CK51"/>
  <c r="H51"/>
  <c r="G51"/>
  <c r="BA5"/>
  <c r="BA66"/>
  <c r="BA68"/>
  <c r="O66"/>
  <c r="O68"/>
  <c r="BL5"/>
  <c r="CB66"/>
  <c r="BR68"/>
  <c r="BS66"/>
  <c r="X5"/>
  <c r="CI10"/>
  <c r="CC10"/>
  <c r="CA66"/>
  <c r="AG66"/>
  <c r="AG68"/>
  <c r="BD10"/>
  <c r="AY5"/>
  <c r="AX66"/>
  <c r="AZ5"/>
  <c r="BX5"/>
  <c r="BW5"/>
  <c r="BV66"/>
  <c r="AG5"/>
  <c r="CC5"/>
  <c r="W5"/>
  <c r="BP5"/>
  <c r="BM66"/>
  <c r="BO66"/>
  <c r="BO5"/>
  <c r="H66"/>
  <c r="BN68"/>
  <c r="BK66"/>
  <c r="BL66"/>
  <c r="BF68"/>
  <c r="BH66"/>
  <c r="BG66"/>
  <c r="CE25"/>
  <c r="CD10"/>
  <c r="AP66"/>
  <c r="AR5"/>
  <c r="AQ5"/>
  <c r="AN66"/>
  <c r="AT5"/>
  <c r="CK5"/>
  <c r="AU10"/>
  <c r="AV10"/>
  <c r="BB5"/>
  <c r="BB66"/>
  <c r="BC10"/>
  <c r="AE66"/>
  <c r="AE68"/>
  <c r="AF66"/>
  <c r="AF68"/>
  <c r="AD68"/>
  <c r="AB66"/>
  <c r="AB68"/>
  <c r="AA66"/>
  <c r="AA68"/>
  <c r="W66"/>
  <c r="W68"/>
  <c r="X66"/>
  <c r="X68"/>
  <c r="AH10"/>
  <c r="AI25"/>
  <c r="AJ25"/>
  <c r="AI55"/>
  <c r="AH51"/>
  <c r="K5"/>
  <c r="F68"/>
  <c r="G66"/>
  <c r="CH5"/>
  <c r="CI68"/>
  <c r="CI5"/>
  <c r="CI66"/>
  <c r="BW66"/>
  <c r="BX66"/>
  <c r="BV68"/>
  <c r="AZ66"/>
  <c r="AY66"/>
  <c r="CC69"/>
  <c r="CC70"/>
  <c r="BP66"/>
  <c r="H68"/>
  <c r="G68"/>
  <c r="CE10"/>
  <c r="CD5"/>
  <c r="CD66"/>
  <c r="CF10"/>
  <c r="AR66"/>
  <c r="AQ66"/>
  <c r="BC5"/>
  <c r="BD5"/>
  <c r="AU5"/>
  <c r="AT66"/>
  <c r="AV5"/>
  <c r="AH5"/>
  <c r="AH66"/>
  <c r="AJ66"/>
  <c r="AJ10"/>
  <c r="AI10"/>
  <c r="AJ51"/>
  <c r="AI51"/>
  <c r="L66"/>
  <c r="L68"/>
  <c r="J68"/>
  <c r="K66"/>
  <c r="K68"/>
  <c r="BB68"/>
  <c r="BD66"/>
  <c r="BC66"/>
  <c r="CC68"/>
  <c r="CJ68"/>
  <c r="CD69"/>
  <c r="CD70"/>
  <c r="CK66"/>
  <c r="CF68"/>
  <c r="CD68"/>
  <c r="CE5"/>
  <c r="CF5"/>
  <c r="AU66"/>
  <c r="CG68"/>
  <c r="AV66"/>
  <c r="CH68"/>
  <c r="CH66"/>
  <c r="CF66"/>
  <c r="CE66"/>
  <c r="AI66"/>
  <c r="AI5"/>
  <c r="AJ5"/>
  <c r="AH68"/>
  <c r="CK68"/>
  <c r="I92" i="17"/>
  <c r="K82"/>
  <c r="D140"/>
  <c r="D143" s="1"/>
  <c r="H21" i="15"/>
  <c r="G21"/>
  <c r="I82" i="17"/>
  <c r="I38"/>
  <c r="K19"/>
  <c r="F140"/>
  <c r="F143" s="1"/>
  <c r="I19"/>
  <c r="H26" i="15"/>
  <c r="G26"/>
  <c r="E25"/>
  <c r="H54"/>
  <c r="D67"/>
  <c r="C165" i="8" l="1"/>
  <c r="C169"/>
  <c r="C217"/>
  <c r="S217" s="1"/>
  <c r="F223"/>
  <c r="D130"/>
  <c r="C170"/>
  <c r="S170" s="1"/>
  <c r="C17"/>
  <c r="C219"/>
  <c r="S219" s="1"/>
  <c r="C207"/>
  <c r="C221"/>
  <c r="S221" s="1"/>
  <c r="D15"/>
  <c r="N130"/>
  <c r="N128" s="1"/>
  <c r="C164"/>
  <c r="C172"/>
  <c r="S172" s="1"/>
  <c r="C174"/>
  <c r="S174" s="1"/>
  <c r="C179"/>
  <c r="C161"/>
  <c r="E8"/>
  <c r="E6" s="1"/>
  <c r="C189"/>
  <c r="S189" s="1"/>
  <c r="C191"/>
  <c r="S191" s="1"/>
  <c r="D193"/>
  <c r="C196"/>
  <c r="S196" s="1"/>
  <c r="C210"/>
  <c r="S210" s="1"/>
  <c r="C213"/>
  <c r="S213" s="1"/>
  <c r="C181"/>
  <c r="C186"/>
  <c r="S186" s="1"/>
  <c r="C190"/>
  <c r="S190" s="1"/>
  <c r="C203"/>
  <c r="S203" s="1"/>
  <c r="D201"/>
  <c r="C227"/>
  <c r="S227" s="1"/>
  <c r="C233"/>
  <c r="S233" s="1"/>
  <c r="C237"/>
  <c r="S237" s="1"/>
  <c r="E79"/>
  <c r="C204"/>
  <c r="S204" s="1"/>
  <c r="J201"/>
  <c r="C211"/>
  <c r="S211" s="1"/>
  <c r="Q101"/>
  <c r="M206"/>
  <c r="E201"/>
  <c r="C201" s="1"/>
  <c r="R101"/>
  <c r="D128"/>
  <c r="C133"/>
  <c r="S133" s="1"/>
  <c r="G137"/>
  <c r="Q137"/>
  <c r="I140"/>
  <c r="C150"/>
  <c r="S150" s="1"/>
  <c r="C152"/>
  <c r="C142"/>
  <c r="S142" s="1"/>
  <c r="C153"/>
  <c r="S153" s="1"/>
  <c r="L137"/>
  <c r="C162"/>
  <c r="S162" s="1"/>
  <c r="C182"/>
  <c r="S182" s="1"/>
  <c r="M201"/>
  <c r="L206"/>
  <c r="E23"/>
  <c r="S113"/>
  <c r="S115"/>
  <c r="C7"/>
  <c r="S7" s="1"/>
  <c r="F8"/>
  <c r="F6" s="1"/>
  <c r="O8"/>
  <c r="O6" s="1"/>
  <c r="E15"/>
  <c r="C15" s="1"/>
  <c r="C37"/>
  <c r="S37" s="1"/>
  <c r="C72"/>
  <c r="S72" s="1"/>
  <c r="C102"/>
  <c r="S102" s="1"/>
  <c r="C104"/>
  <c r="S104" s="1"/>
  <c r="C106"/>
  <c r="S106" s="1"/>
  <c r="C108"/>
  <c r="S108" s="1"/>
  <c r="C110"/>
  <c r="S110" s="1"/>
  <c r="C112"/>
  <c r="S112" s="1"/>
  <c r="J223"/>
  <c r="G101"/>
  <c r="G118" s="1"/>
  <c r="G120" s="1"/>
  <c r="K101"/>
  <c r="O101"/>
  <c r="C159"/>
  <c r="S159" s="1"/>
  <c r="C205"/>
  <c r="S205" s="1"/>
  <c r="R201"/>
  <c r="C209"/>
  <c r="S209" s="1"/>
  <c r="C129"/>
  <c r="S129" s="1"/>
  <c r="U7" s="1"/>
  <c r="C132"/>
  <c r="S132" s="1"/>
  <c r="S136"/>
  <c r="N137"/>
  <c r="C143"/>
  <c r="S143" s="1"/>
  <c r="C155"/>
  <c r="S155" s="1"/>
  <c r="C212"/>
  <c r="S212" s="1"/>
  <c r="Q156"/>
  <c r="G193"/>
  <c r="I223"/>
  <c r="C144"/>
  <c r="S144" s="1"/>
  <c r="F130"/>
  <c r="F128" s="1"/>
  <c r="K130"/>
  <c r="K128" s="1"/>
  <c r="O130"/>
  <c r="O128" s="1"/>
  <c r="C157"/>
  <c r="S157" s="1"/>
  <c r="C228"/>
  <c r="S228" s="1"/>
  <c r="C218"/>
  <c r="S218" s="1"/>
  <c r="C224"/>
  <c r="S224" s="1"/>
  <c r="C234"/>
  <c r="S234" s="1"/>
  <c r="C163"/>
  <c r="S163" s="1"/>
  <c r="C167"/>
  <c r="S167" s="1"/>
  <c r="C173"/>
  <c r="S173" s="1"/>
  <c r="C60"/>
  <c r="S60" s="1"/>
  <c r="C63"/>
  <c r="S63" s="1"/>
  <c r="I130"/>
  <c r="I128" s="1"/>
  <c r="M130"/>
  <c r="M128" s="1"/>
  <c r="R130"/>
  <c r="R128" s="1"/>
  <c r="E137"/>
  <c r="J137"/>
  <c r="C147"/>
  <c r="S147" s="1"/>
  <c r="C149"/>
  <c r="S149" s="1"/>
  <c r="C151"/>
  <c r="S151" s="1"/>
  <c r="C175"/>
  <c r="S175" s="1"/>
  <c r="C185"/>
  <c r="S185" s="1"/>
  <c r="J8"/>
  <c r="J6" s="1"/>
  <c r="I15"/>
  <c r="M15"/>
  <c r="R15"/>
  <c r="S165"/>
  <c r="S161"/>
  <c r="C160"/>
  <c r="S160" s="1"/>
  <c r="L156"/>
  <c r="C166"/>
  <c r="S166" s="1"/>
  <c r="C168"/>
  <c r="S168" s="1"/>
  <c r="C171"/>
  <c r="S171" s="1"/>
  <c r="C176"/>
  <c r="S176" s="1"/>
  <c r="S179"/>
  <c r="S181"/>
  <c r="C183"/>
  <c r="S183" s="1"/>
  <c r="C188"/>
  <c r="S188" s="1"/>
  <c r="C192"/>
  <c r="S192" s="1"/>
  <c r="F193"/>
  <c r="S195"/>
  <c r="L201"/>
  <c r="Q201"/>
  <c r="I201"/>
  <c r="C19"/>
  <c r="S19" s="1"/>
  <c r="O156"/>
  <c r="H156"/>
  <c r="I206"/>
  <c r="R206"/>
  <c r="D18"/>
  <c r="C158"/>
  <c r="S158" s="1"/>
  <c r="E71"/>
  <c r="D140"/>
  <c r="J145"/>
  <c r="H145"/>
  <c r="O145"/>
  <c r="K145"/>
  <c r="I156"/>
  <c r="F156"/>
  <c r="C225"/>
  <c r="S225" s="1"/>
  <c r="C21"/>
  <c r="S21" s="1"/>
  <c r="S169"/>
  <c r="D145"/>
  <c r="D206"/>
  <c r="E193"/>
  <c r="C193" s="1"/>
  <c r="C238"/>
  <c r="S238" s="1"/>
  <c r="L8"/>
  <c r="L6" s="1"/>
  <c r="Q8"/>
  <c r="Q6" s="1"/>
  <c r="K15"/>
  <c r="R18"/>
  <c r="C49"/>
  <c r="S49" s="1"/>
  <c r="S80"/>
  <c r="J79"/>
  <c r="C81"/>
  <c r="S81" s="1"/>
  <c r="D84"/>
  <c r="S207"/>
  <c r="S187"/>
  <c r="L145"/>
  <c r="K156"/>
  <c r="E206"/>
  <c r="N206"/>
  <c r="O223"/>
  <c r="R79"/>
  <c r="H101"/>
  <c r="H118" s="1"/>
  <c r="H120" s="1"/>
  <c r="L101"/>
  <c r="C114"/>
  <c r="S114" s="1"/>
  <c r="S17"/>
  <c r="E156"/>
  <c r="J156"/>
  <c r="N193"/>
  <c r="C33"/>
  <c r="S33" s="1"/>
  <c r="C62"/>
  <c r="S62" s="1"/>
  <c r="C64"/>
  <c r="S64" s="1"/>
  <c r="C65"/>
  <c r="S65" s="1"/>
  <c r="H34"/>
  <c r="C39"/>
  <c r="E130"/>
  <c r="E128" s="1"/>
  <c r="K137"/>
  <c r="O137"/>
  <c r="G140"/>
  <c r="L140"/>
  <c r="G206"/>
  <c r="H223"/>
  <c r="H240" s="1"/>
  <c r="H242" s="1"/>
  <c r="I8"/>
  <c r="E34"/>
  <c r="R34"/>
  <c r="C67"/>
  <c r="S67" s="1"/>
  <c r="C69"/>
  <c r="S69" s="1"/>
  <c r="F71"/>
  <c r="S73"/>
  <c r="S75"/>
  <c r="C97"/>
  <c r="S97" s="1"/>
  <c r="C99"/>
  <c r="S99" s="1"/>
  <c r="C139"/>
  <c r="S139" s="1"/>
  <c r="F140"/>
  <c r="K140"/>
  <c r="I145"/>
  <c r="L18"/>
  <c r="E101"/>
  <c r="I101"/>
  <c r="M101"/>
  <c r="C229"/>
  <c r="S229" s="1"/>
  <c r="C231"/>
  <c r="S231" s="1"/>
  <c r="G18"/>
  <c r="C22"/>
  <c r="S22" s="1"/>
  <c r="C31"/>
  <c r="S31" s="1"/>
  <c r="D79"/>
  <c r="C79" s="1"/>
  <c r="M79"/>
  <c r="C103"/>
  <c r="S103" s="1"/>
  <c r="C105"/>
  <c r="S105" s="1"/>
  <c r="C107"/>
  <c r="S107" s="1"/>
  <c r="C109"/>
  <c r="S109" s="1"/>
  <c r="C111"/>
  <c r="S111" s="1"/>
  <c r="F18"/>
  <c r="K18"/>
  <c r="O18"/>
  <c r="L79"/>
  <c r="Q79"/>
  <c r="O84"/>
  <c r="C94"/>
  <c r="S94" s="1"/>
  <c r="Q140"/>
  <c r="F145"/>
  <c r="R145"/>
  <c r="C208"/>
  <c r="S208" s="1"/>
  <c r="S39"/>
  <c r="C42"/>
  <c r="S42" s="1"/>
  <c r="F79"/>
  <c r="J84"/>
  <c r="C116"/>
  <c r="S116" s="1"/>
  <c r="K37" i="17"/>
  <c r="G15" i="8"/>
  <c r="O23"/>
  <c r="C57"/>
  <c r="S57" s="1"/>
  <c r="C141"/>
  <c r="S141" s="1"/>
  <c r="I6"/>
  <c r="S14"/>
  <c r="L23"/>
  <c r="D101"/>
  <c r="J18"/>
  <c r="I18"/>
  <c r="C29"/>
  <c r="S29" s="1"/>
  <c r="C48"/>
  <c r="S48" s="1"/>
  <c r="C83"/>
  <c r="S83" s="1"/>
  <c r="G130"/>
  <c r="L130"/>
  <c r="L128" s="1"/>
  <c r="Q130"/>
  <c r="Q128" s="1"/>
  <c r="C135"/>
  <c r="S135" s="1"/>
  <c r="R137"/>
  <c r="C13"/>
  <c r="S13" s="1"/>
  <c r="Q34"/>
  <c r="C98"/>
  <c r="C100"/>
  <c r="S100" s="1"/>
  <c r="S148"/>
  <c r="Q145"/>
  <c r="M145"/>
  <c r="G145"/>
  <c r="L15"/>
  <c r="Q15"/>
  <c r="C24"/>
  <c r="S24" s="1"/>
  <c r="C35"/>
  <c r="S35" s="1"/>
  <c r="G34"/>
  <c r="L34"/>
  <c r="I34"/>
  <c r="O34"/>
  <c r="G79"/>
  <c r="K79"/>
  <c r="O79"/>
  <c r="I84"/>
  <c r="C88"/>
  <c r="S88" s="1"/>
  <c r="N84"/>
  <c r="C91"/>
  <c r="S91" s="1"/>
  <c r="C96"/>
  <c r="S96" s="1"/>
  <c r="S197"/>
  <c r="O201"/>
  <c r="C222"/>
  <c r="S222" s="1"/>
  <c r="R223"/>
  <c r="C9"/>
  <c r="S9" s="1"/>
  <c r="G8"/>
  <c r="C10"/>
  <c r="S10" s="1"/>
  <c r="M8"/>
  <c r="M6" s="1"/>
  <c r="R8"/>
  <c r="R6" s="1"/>
  <c r="F15"/>
  <c r="O15"/>
  <c r="N15"/>
  <c r="M18"/>
  <c r="G23"/>
  <c r="C25"/>
  <c r="S25" s="1"/>
  <c r="M23"/>
  <c r="K34"/>
  <c r="C41"/>
  <c r="S41" s="1"/>
  <c r="G71"/>
  <c r="C74"/>
  <c r="S74" s="1"/>
  <c r="S76"/>
  <c r="G84"/>
  <c r="L84"/>
  <c r="Q84"/>
  <c r="C87"/>
  <c r="S87" s="1"/>
  <c r="K206"/>
  <c r="Q206"/>
  <c r="F206"/>
  <c r="L223"/>
  <c r="Q223"/>
  <c r="C226"/>
  <c r="C230"/>
  <c r="S230" s="1"/>
  <c r="C232"/>
  <c r="S232" s="1"/>
  <c r="D23"/>
  <c r="H23"/>
  <c r="C28"/>
  <c r="S28" s="1"/>
  <c r="J34"/>
  <c r="S58"/>
  <c r="C95"/>
  <c r="S95" s="1"/>
  <c r="C131"/>
  <c r="S131" s="1"/>
  <c r="M137"/>
  <c r="J140"/>
  <c r="C146"/>
  <c r="S146" s="1"/>
  <c r="C184"/>
  <c r="S184" s="1"/>
  <c r="S198"/>
  <c r="C215"/>
  <c r="S215" s="1"/>
  <c r="C43"/>
  <c r="S43" s="1"/>
  <c r="C45"/>
  <c r="S45" s="1"/>
  <c r="C47"/>
  <c r="S47" s="1"/>
  <c r="C51"/>
  <c r="S51" s="1"/>
  <c r="N34"/>
  <c r="C82"/>
  <c r="S82" s="1"/>
  <c r="E84"/>
  <c r="C86"/>
  <c r="S86" s="1"/>
  <c r="S92"/>
  <c r="D57" i="15"/>
  <c r="J92" i="17"/>
  <c r="J82"/>
  <c r="J37"/>
  <c r="J38"/>
  <c r="J19"/>
  <c r="J6"/>
  <c r="E74"/>
  <c r="I74" s="1"/>
  <c r="I75"/>
  <c r="G140"/>
  <c r="G143" s="1"/>
  <c r="D137" i="8"/>
  <c r="F137"/>
  <c r="M140"/>
  <c r="R140"/>
  <c r="S202"/>
  <c r="O206"/>
  <c r="C216"/>
  <c r="S216" s="1"/>
  <c r="D223"/>
  <c r="G223"/>
  <c r="G240" s="1"/>
  <c r="G242" s="1"/>
  <c r="M223"/>
  <c r="C235"/>
  <c r="S235" s="1"/>
  <c r="C11"/>
  <c r="S11" s="1"/>
  <c r="J15"/>
  <c r="Q18"/>
  <c r="F23"/>
  <c r="K23"/>
  <c r="N23"/>
  <c r="C30"/>
  <c r="S30" s="1"/>
  <c r="D34"/>
  <c r="M34"/>
  <c r="J23"/>
  <c r="R23"/>
  <c r="F34"/>
  <c r="C36"/>
  <c r="S36" s="1"/>
  <c r="C38"/>
  <c r="S38" s="1"/>
  <c r="C40"/>
  <c r="S40" s="1"/>
  <c r="C44"/>
  <c r="S44" s="1"/>
  <c r="C46"/>
  <c r="S46" s="1"/>
  <c r="C50"/>
  <c r="S50" s="1"/>
  <c r="C52"/>
  <c r="S52" s="1"/>
  <c r="C54"/>
  <c r="S54" s="1"/>
  <c r="S55"/>
  <c r="D71"/>
  <c r="I79"/>
  <c r="K84"/>
  <c r="R84"/>
  <c r="C90"/>
  <c r="S90" s="1"/>
  <c r="E145"/>
  <c r="D156"/>
  <c r="J130"/>
  <c r="J128" s="1"/>
  <c r="C138"/>
  <c r="S138" s="1"/>
  <c r="I137"/>
  <c r="E140"/>
  <c r="O140"/>
  <c r="G156"/>
  <c r="R156"/>
  <c r="S200"/>
  <c r="G201"/>
  <c r="J206"/>
  <c r="S214"/>
  <c r="C220"/>
  <c r="S220" s="1"/>
  <c r="K223"/>
  <c r="C236"/>
  <c r="S236" s="1"/>
  <c r="K8"/>
  <c r="K6" s="1"/>
  <c r="N8"/>
  <c r="N6" s="1"/>
  <c r="C16"/>
  <c r="S16" s="1"/>
  <c r="C20"/>
  <c r="S20" s="1"/>
  <c r="I23"/>
  <c r="Q23"/>
  <c r="S26"/>
  <c r="C27"/>
  <c r="S27" s="1"/>
  <c r="C59"/>
  <c r="S59" s="1"/>
  <c r="C61"/>
  <c r="S61" s="1"/>
  <c r="C66"/>
  <c r="S66" s="1"/>
  <c r="C68"/>
  <c r="S68" s="1"/>
  <c r="C70"/>
  <c r="S70" s="1"/>
  <c r="C85"/>
  <c r="S85" s="1"/>
  <c r="C89"/>
  <c r="S89" s="1"/>
  <c r="S98"/>
  <c r="M156"/>
  <c r="S164"/>
  <c r="C194"/>
  <c r="S194" s="1"/>
  <c r="F201"/>
  <c r="K201"/>
  <c r="E223"/>
  <c r="S226"/>
  <c r="E18"/>
  <c r="C53"/>
  <c r="S53" s="1"/>
  <c r="L71"/>
  <c r="N71" s="1"/>
  <c r="F84"/>
  <c r="M84"/>
  <c r="C93"/>
  <c r="S93" s="1"/>
  <c r="O31" i="14"/>
  <c r="N31"/>
  <c r="N19"/>
  <c r="N18"/>
  <c r="P23"/>
  <c r="N28"/>
  <c r="O28"/>
  <c r="P22"/>
  <c r="P24"/>
  <c r="O9"/>
  <c r="N10"/>
  <c r="O15"/>
  <c r="N17"/>
  <c r="O19"/>
  <c r="O21"/>
  <c r="O22"/>
  <c r="O23"/>
  <c r="N24"/>
  <c r="N21"/>
  <c r="P9"/>
  <c r="P21"/>
  <c r="O13"/>
  <c r="N13"/>
  <c r="N14"/>
  <c r="N26"/>
  <c r="G8" i="15"/>
  <c r="H8"/>
  <c r="S78" i="8"/>
  <c r="H140" i="17"/>
  <c r="H143" s="1"/>
  <c r="J143" s="1"/>
  <c r="K92"/>
  <c r="I37"/>
  <c r="K6"/>
  <c r="K38"/>
  <c r="C140"/>
  <c r="C143" s="1"/>
  <c r="C94" i="15"/>
  <c r="H91"/>
  <c r="E94"/>
  <c r="G57"/>
  <c r="H57"/>
  <c r="H31"/>
  <c r="G25"/>
  <c r="H17"/>
  <c r="F5"/>
  <c r="F53" s="1"/>
  <c r="F95" s="1"/>
  <c r="S152" i="8"/>
  <c r="N145"/>
  <c r="S180"/>
  <c r="S177"/>
  <c r="N156"/>
  <c r="D8"/>
  <c r="D33" i="15"/>
  <c r="H25"/>
  <c r="D20"/>
  <c r="H20"/>
  <c r="G20"/>
  <c r="D17"/>
  <c r="D15" s="1"/>
  <c r="G17"/>
  <c r="E15"/>
  <c r="E5" s="1"/>
  <c r="G6"/>
  <c r="H6"/>
  <c r="C25"/>
  <c r="D25" s="1"/>
  <c r="D6"/>
  <c r="I68" i="19"/>
  <c r="AQ66"/>
  <c r="AR66"/>
  <c r="BQ68"/>
  <c r="BT71"/>
  <c r="CG7"/>
  <c r="CJ7" s="1"/>
  <c r="AJ7"/>
  <c r="CI50"/>
  <c r="CJ50"/>
  <c r="BC55"/>
  <c r="BD55"/>
  <c r="CI61"/>
  <c r="CJ61"/>
  <c r="AX66"/>
  <c r="BD7"/>
  <c r="CI7"/>
  <c r="CJ8"/>
  <c r="CI22"/>
  <c r="CM55"/>
  <c r="O66"/>
  <c r="O68" s="1"/>
  <c r="P66"/>
  <c r="P68" s="1"/>
  <c r="N68"/>
  <c r="W66"/>
  <c r="W68" s="1"/>
  <c r="X66"/>
  <c r="X68" s="1"/>
  <c r="V68"/>
  <c r="AE66"/>
  <c r="AE68" s="1"/>
  <c r="AF66"/>
  <c r="AF68" s="1"/>
  <c r="AD68"/>
  <c r="BN68"/>
  <c r="BO66"/>
  <c r="BP66"/>
  <c r="BV68"/>
  <c r="BW66"/>
  <c r="BX66"/>
  <c r="CE66"/>
  <c r="CD68"/>
  <c r="CF66"/>
  <c r="CI43"/>
  <c r="CJ43"/>
  <c r="CI55"/>
  <c r="CI59"/>
  <c r="CJ59"/>
  <c r="BC10"/>
  <c r="CM12"/>
  <c r="CM25"/>
  <c r="BC52"/>
  <c r="CI62"/>
  <c r="AM66"/>
  <c r="AN66"/>
  <c r="AI55"/>
  <c r="AJ55"/>
  <c r="BD25"/>
  <c r="CJ30"/>
  <c r="CI64"/>
  <c r="S66"/>
  <c r="S68" s="1"/>
  <c r="T66"/>
  <c r="T68" s="1"/>
  <c r="R68"/>
  <c r="AA66"/>
  <c r="AA68" s="1"/>
  <c r="AB66"/>
  <c r="AB68" s="1"/>
  <c r="Z68"/>
  <c r="BK66"/>
  <c r="BL66"/>
  <c r="BJ68"/>
  <c r="BS66"/>
  <c r="BR68"/>
  <c r="BT66"/>
  <c r="BZ68"/>
  <c r="CA66"/>
  <c r="CB66"/>
  <c r="CH10"/>
  <c r="CI46"/>
  <c r="CI45" s="1"/>
  <c r="CJ46"/>
  <c r="CJ45" s="1"/>
  <c r="CI53"/>
  <c r="CJ53"/>
  <c r="CI56"/>
  <c r="CJ56"/>
  <c r="AI12"/>
  <c r="CJ12"/>
  <c r="AJ25"/>
  <c r="CJ48"/>
  <c r="CJ49"/>
  <c r="CI65"/>
  <c r="AG5"/>
  <c r="CG5" s="1"/>
  <c r="BA5"/>
  <c r="CL5"/>
  <c r="CM11"/>
  <c r="H12"/>
  <c r="T12"/>
  <c r="BD12"/>
  <c r="BH12"/>
  <c r="AE16"/>
  <c r="AM16"/>
  <c r="AQ16"/>
  <c r="AU16"/>
  <c r="AY16"/>
  <c r="AI17"/>
  <c r="BD17"/>
  <c r="CG17"/>
  <c r="CJ17" s="1"/>
  <c r="CI18"/>
  <c r="AI19"/>
  <c r="AI20"/>
  <c r="CM20"/>
  <c r="AI21"/>
  <c r="AJ22"/>
  <c r="CM22"/>
  <c r="CJ23"/>
  <c r="CJ24"/>
  <c r="AG25"/>
  <c r="CL25"/>
  <c r="CG26"/>
  <c r="CI26" s="1"/>
  <c r="AJ27"/>
  <c r="BD27"/>
  <c r="CJ27"/>
  <c r="CG29"/>
  <c r="CI29" s="1"/>
  <c r="AI30"/>
  <c r="CM31"/>
  <c r="BD32"/>
  <c r="CJ32"/>
  <c r="CI33"/>
  <c r="CG34"/>
  <c r="CI34" s="1"/>
  <c r="AI35"/>
  <c r="CG35"/>
  <c r="CI35" s="1"/>
  <c r="CM36"/>
  <c r="CG37"/>
  <c r="CI37" s="1"/>
  <c r="CG38"/>
  <c r="CJ38" s="1"/>
  <c r="CI39"/>
  <c r="CG40"/>
  <c r="CI40" s="1"/>
  <c r="CM43"/>
  <c r="CM46"/>
  <c r="AJ48"/>
  <c r="CG48"/>
  <c r="CI48" s="1"/>
  <c r="O51"/>
  <c r="S51"/>
  <c r="W51"/>
  <c r="AA51"/>
  <c r="AE51"/>
  <c r="AM51"/>
  <c r="AQ51"/>
  <c r="BK51"/>
  <c r="BO51"/>
  <c r="BS51"/>
  <c r="BW51"/>
  <c r="CA51"/>
  <c r="CE51"/>
  <c r="H52"/>
  <c r="AM52"/>
  <c r="AV52"/>
  <c r="AZ52"/>
  <c r="BD52"/>
  <c r="CH52"/>
  <c r="AJ53"/>
  <c r="CM53"/>
  <c r="AI54"/>
  <c r="CJ54"/>
  <c r="AG55"/>
  <c r="CG55" s="1"/>
  <c r="CJ55" s="1"/>
  <c r="BC56"/>
  <c r="AJ57"/>
  <c r="BD57"/>
  <c r="CI57"/>
  <c r="CM58"/>
  <c r="BC59"/>
  <c r="CI60"/>
  <c r="AI62"/>
  <c r="CJ62"/>
  <c r="CI63"/>
  <c r="AJ64"/>
  <c r="CJ64"/>
  <c r="CJ65"/>
  <c r="E66"/>
  <c r="G5"/>
  <c r="K5"/>
  <c r="P5"/>
  <c r="T5"/>
  <c r="X5"/>
  <c r="AB5"/>
  <c r="AF5"/>
  <c r="AJ5"/>
  <c r="AN5"/>
  <c r="AR5"/>
  <c r="AV5"/>
  <c r="AZ5"/>
  <c r="BD5"/>
  <c r="BH5"/>
  <c r="BL5"/>
  <c r="BP5"/>
  <c r="BT5"/>
  <c r="BX5"/>
  <c r="CB5"/>
  <c r="CF5"/>
  <c r="CO7"/>
  <c r="AJ8"/>
  <c r="CM8"/>
  <c r="H10"/>
  <c r="AG10"/>
  <c r="CG10" s="1"/>
  <c r="CL10"/>
  <c r="CG11"/>
  <c r="CJ11" s="1"/>
  <c r="S12"/>
  <c r="CL16"/>
  <c r="CM19"/>
  <c r="CG20"/>
  <c r="CI20" s="1"/>
  <c r="CM21"/>
  <c r="H25"/>
  <c r="CI27"/>
  <c r="CM30"/>
  <c r="CG42"/>
  <c r="CJ42" s="1"/>
  <c r="T45"/>
  <c r="CM47"/>
  <c r="F51"/>
  <c r="J51"/>
  <c r="J66" s="1"/>
  <c r="AT51"/>
  <c r="AT66" s="1"/>
  <c r="AX51"/>
  <c r="BB51"/>
  <c r="BF51"/>
  <c r="BF66" s="1"/>
  <c r="CM51"/>
  <c r="G52"/>
  <c r="AH52"/>
  <c r="CL52"/>
  <c r="CL55"/>
  <c r="AI57"/>
  <c r="BC57"/>
  <c r="CG58"/>
  <c r="CM63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O5"/>
  <c r="CM7"/>
  <c r="AI8"/>
  <c r="P10"/>
  <c r="T10"/>
  <c r="X10"/>
  <c r="AB10"/>
  <c r="AF10"/>
  <c r="AJ10"/>
  <c r="AN10"/>
  <c r="AR10"/>
  <c r="AV10"/>
  <c r="AZ10"/>
  <c r="BD10"/>
  <c r="BH10"/>
  <c r="BL10"/>
  <c r="BP10"/>
  <c r="BT10"/>
  <c r="BX10"/>
  <c r="CB10"/>
  <c r="CF10"/>
  <c r="AG16"/>
  <c r="CM16" s="1"/>
  <c r="BA16"/>
  <c r="CG19"/>
  <c r="CJ20"/>
  <c r="CG21"/>
  <c r="G25"/>
  <c r="CM54"/>
  <c r="CM62"/>
  <c r="H7"/>
  <c r="AG12"/>
  <c r="AJ12" s="1"/>
  <c r="G16"/>
  <c r="AJ17"/>
  <c r="CG28"/>
  <c r="CJ28" s="1"/>
  <c r="AJ35"/>
  <c r="CG44"/>
  <c r="CJ44" s="1"/>
  <c r="AG45"/>
  <c r="CG45" s="1"/>
  <c r="AI49"/>
  <c r="CG49"/>
  <c r="AI65"/>
  <c r="C156" i="8" l="1"/>
  <c r="C128"/>
  <c r="S128" s="1"/>
  <c r="C137"/>
  <c r="C23"/>
  <c r="S23" s="1"/>
  <c r="R134"/>
  <c r="R127" s="1"/>
  <c r="R240" s="1"/>
  <c r="R242" s="1"/>
  <c r="I134"/>
  <c r="I127" s="1"/>
  <c r="I240" s="1"/>
  <c r="I242" s="1"/>
  <c r="C206"/>
  <c r="S206" s="1"/>
  <c r="U84" s="1"/>
  <c r="N223"/>
  <c r="K134"/>
  <c r="K127" s="1"/>
  <c r="K240" s="1"/>
  <c r="K242" s="1"/>
  <c r="N201"/>
  <c r="S201" s="1"/>
  <c r="N140"/>
  <c r="N134" s="1"/>
  <c r="C130"/>
  <c r="S130" s="1"/>
  <c r="C71"/>
  <c r="S71" s="1"/>
  <c r="C84"/>
  <c r="S84" s="1"/>
  <c r="G12"/>
  <c r="N79"/>
  <c r="S79" s="1"/>
  <c r="H134"/>
  <c r="L12"/>
  <c r="L5" s="1"/>
  <c r="L118" s="1"/>
  <c r="L120" s="1"/>
  <c r="H12"/>
  <c r="L134"/>
  <c r="L127" s="1"/>
  <c r="L240" s="1"/>
  <c r="L242" s="1"/>
  <c r="F134"/>
  <c r="F127" s="1"/>
  <c r="F240" s="1"/>
  <c r="F242" s="1"/>
  <c r="J12"/>
  <c r="J5" s="1"/>
  <c r="J118" s="1"/>
  <c r="J120" s="1"/>
  <c r="O134"/>
  <c r="O127" s="1"/>
  <c r="O240" s="1"/>
  <c r="O242" s="1"/>
  <c r="J134"/>
  <c r="J127" s="1"/>
  <c r="J240" s="1"/>
  <c r="J242" s="1"/>
  <c r="I12"/>
  <c r="I5" s="1"/>
  <c r="I118" s="1"/>
  <c r="I120" s="1"/>
  <c r="N101"/>
  <c r="R12"/>
  <c r="R5" s="1"/>
  <c r="R118" s="1"/>
  <c r="R120" s="1"/>
  <c r="C101"/>
  <c r="S156"/>
  <c r="U34" s="1"/>
  <c r="C145"/>
  <c r="S145" s="1"/>
  <c r="U23" s="1"/>
  <c r="M12"/>
  <c r="M5" s="1"/>
  <c r="M118" s="1"/>
  <c r="M120" s="1"/>
  <c r="O12"/>
  <c r="O5" s="1"/>
  <c r="O118" s="1"/>
  <c r="O120" s="1"/>
  <c r="Q134"/>
  <c r="Q127" s="1"/>
  <c r="Q240" s="1"/>
  <c r="Q242" s="1"/>
  <c r="F12"/>
  <c r="F5" s="1"/>
  <c r="F118" s="1"/>
  <c r="F120" s="1"/>
  <c r="N18"/>
  <c r="N12" s="1"/>
  <c r="S193"/>
  <c r="M134"/>
  <c r="M127" s="1"/>
  <c r="G134"/>
  <c r="C34"/>
  <c r="S34" s="1"/>
  <c r="K12"/>
  <c r="K5" s="1"/>
  <c r="K118" s="1"/>
  <c r="K120" s="1"/>
  <c r="E12"/>
  <c r="E5" s="1"/>
  <c r="E118" s="1"/>
  <c r="E120" s="1"/>
  <c r="S15"/>
  <c r="E134"/>
  <c r="E127" s="1"/>
  <c r="E240" s="1"/>
  <c r="E242" s="1"/>
  <c r="E140" i="17"/>
  <c r="I140" s="1"/>
  <c r="C140" i="8"/>
  <c r="C18"/>
  <c r="Q12"/>
  <c r="Q5" s="1"/>
  <c r="Q118" s="1"/>
  <c r="Q120" s="1"/>
  <c r="S137"/>
  <c r="C223"/>
  <c r="S223" s="1"/>
  <c r="U101" s="1"/>
  <c r="D12"/>
  <c r="D134"/>
  <c r="N12" i="14"/>
  <c r="O17"/>
  <c r="O18"/>
  <c r="P18"/>
  <c r="O24"/>
  <c r="O10"/>
  <c r="O14"/>
  <c r="O26"/>
  <c r="P12"/>
  <c r="O12"/>
  <c r="P29"/>
  <c r="N29"/>
  <c r="O29"/>
  <c r="K143" i="17"/>
  <c r="K140"/>
  <c r="J140"/>
  <c r="D94" i="15"/>
  <c r="H94"/>
  <c r="G94"/>
  <c r="H5"/>
  <c r="C8" i="8"/>
  <c r="S8" s="1"/>
  <c r="D6"/>
  <c r="H15" i="15"/>
  <c r="G15"/>
  <c r="G5"/>
  <c r="E53"/>
  <c r="AU66" i="19"/>
  <c r="AV66"/>
  <c r="BG66"/>
  <c r="BF68"/>
  <c r="BH66"/>
  <c r="K66"/>
  <c r="L66"/>
  <c r="L68" s="1"/>
  <c r="J68"/>
  <c r="CJ21"/>
  <c r="CI21"/>
  <c r="CI52"/>
  <c r="CJ52"/>
  <c r="CH51"/>
  <c r="BD16"/>
  <c r="BC16"/>
  <c r="AZ51"/>
  <c r="AY51"/>
  <c r="AI25"/>
  <c r="CG25"/>
  <c r="CM10"/>
  <c r="CJ37"/>
  <c r="CM5"/>
  <c r="CJ34"/>
  <c r="CM45"/>
  <c r="CJ19"/>
  <c r="CI19"/>
  <c r="AJ52"/>
  <c r="AH51"/>
  <c r="AI52"/>
  <c r="BD51"/>
  <c r="BC51"/>
  <c r="H51"/>
  <c r="CL51"/>
  <c r="CO51"/>
  <c r="G51"/>
  <c r="CI10"/>
  <c r="CH5"/>
  <c r="CJ10"/>
  <c r="AJ45"/>
  <c r="AI10"/>
  <c r="AI45"/>
  <c r="CI58"/>
  <c r="CJ58"/>
  <c r="BH51"/>
  <c r="BG51"/>
  <c r="L51"/>
  <c r="K51"/>
  <c r="E68"/>
  <c r="AG66"/>
  <c r="CM66" s="1"/>
  <c r="CI17"/>
  <c r="CG16"/>
  <c r="BB66"/>
  <c r="CJ40"/>
  <c r="CJ26"/>
  <c r="AJ16"/>
  <c r="AI16"/>
  <c r="AV51"/>
  <c r="AU51"/>
  <c r="AY66"/>
  <c r="AZ66"/>
  <c r="F66"/>
  <c r="CJ29"/>
  <c r="CJ35"/>
  <c r="CI11"/>
  <c r="S140" i="8" l="1"/>
  <c r="N127"/>
  <c r="N240" s="1"/>
  <c r="N242" s="1"/>
  <c r="S101"/>
  <c r="C12"/>
  <c r="S12" s="1"/>
  <c r="M240"/>
  <c r="M242" s="1"/>
  <c r="S18"/>
  <c r="N5"/>
  <c r="N118" s="1"/>
  <c r="N120" s="1"/>
  <c r="E143" i="17"/>
  <c r="I143" s="1"/>
  <c r="C134" i="8"/>
  <c r="S134" s="1"/>
  <c r="D127"/>
  <c r="N16" i="14"/>
  <c r="P16"/>
  <c r="N20"/>
  <c r="O20"/>
  <c r="N8"/>
  <c r="P8" s="1"/>
  <c r="C6" i="8"/>
  <c r="S6" s="1"/>
  <c r="D5"/>
  <c r="E95" i="15"/>
  <c r="H53"/>
  <c r="G53"/>
  <c r="CI25" i="19"/>
  <c r="CJ25"/>
  <c r="CJ16"/>
  <c r="CI16"/>
  <c r="AJ51"/>
  <c r="AI51"/>
  <c r="AH66"/>
  <c r="BB68"/>
  <c r="BC66"/>
  <c r="BD66"/>
  <c r="CH66"/>
  <c r="CI5"/>
  <c r="CJ5"/>
  <c r="CJ51"/>
  <c r="CI51"/>
  <c r="K68"/>
  <c r="CO66"/>
  <c r="G66"/>
  <c r="H66"/>
  <c r="CJ68"/>
  <c r="F68"/>
  <c r="CL66"/>
  <c r="CG69"/>
  <c r="AG68"/>
  <c r="AF72"/>
  <c r="AG70"/>
  <c r="CG66"/>
  <c r="D240" i="8" l="1"/>
  <c r="D242" s="1"/>
  <c r="C127"/>
  <c r="O16" i="14"/>
  <c r="P36"/>
  <c r="N36"/>
  <c r="O8"/>
  <c r="O38" s="1"/>
  <c r="N38" s="1"/>
  <c r="P20"/>
  <c r="C5" i="8"/>
  <c r="D118"/>
  <c r="D120" s="1"/>
  <c r="G95" i="15"/>
  <c r="H95"/>
  <c r="CK68" i="19"/>
  <c r="G68"/>
  <c r="CH70"/>
  <c r="CI66"/>
  <c r="CJ66"/>
  <c r="CH72"/>
  <c r="AG72"/>
  <c r="AI66"/>
  <c r="CH69"/>
  <c r="AJ66"/>
  <c r="AH68"/>
  <c r="CN68"/>
  <c r="CG70"/>
  <c r="CG72"/>
  <c r="CL68"/>
  <c r="H68"/>
  <c r="CM68"/>
  <c r="S127" i="8" l="1"/>
  <c r="S240" s="1"/>
  <c r="C240"/>
  <c r="C242" s="1"/>
  <c r="O36" i="14"/>
  <c r="C118" i="8"/>
  <c r="C120" s="1"/>
  <c r="S5"/>
  <c r="S118" s="1"/>
  <c r="AH72" i="19"/>
  <c r="CO68"/>
  <c r="S244" i="8" l="1"/>
  <c r="S242"/>
  <c r="U118"/>
  <c r="S245"/>
  <c r="S123"/>
  <c r="S122"/>
  <c r="S120"/>
  <c r="C5" i="15" l="1"/>
  <c r="C53" s="1"/>
  <c r="D53" l="1"/>
  <c r="C95"/>
  <c r="D95" s="1"/>
  <c r="D5"/>
  <c r="D142" i="16" l="1"/>
  <c r="T146" l="1"/>
  <c r="T147" s="1"/>
  <c r="C142"/>
  <c r="T142" s="1"/>
</calcChain>
</file>

<file path=xl/sharedStrings.xml><?xml version="1.0" encoding="utf-8"?>
<sst xmlns="http://schemas.openxmlformats.org/spreadsheetml/2006/main" count="1662" uniqueCount="831">
  <si>
    <t>КБК</t>
  </si>
  <si>
    <t>Наименование</t>
  </si>
  <si>
    <t>% вып плана от годового плана</t>
  </si>
  <si>
    <t>Откл.</t>
  </si>
  <si>
    <t>НАЛОГОВЫЕ ДОХОДЫ</t>
  </si>
  <si>
    <t>000 1 01 00000 00 0000 000</t>
  </si>
  <si>
    <t>НАЛОГИ НА ПРИБЫЛЬ,ДОХОДЫ</t>
  </si>
  <si>
    <t>000 1 01 01000 00 0000 110</t>
  </si>
  <si>
    <t>Налог на прибыль организаций</t>
  </si>
  <si>
    <t>000 1 01 02000 01 0000 110</t>
  </si>
  <si>
    <t>Налог на доходы с физических лиц</t>
  </si>
  <si>
    <t>000 1 05 00000 00 0000 000</t>
  </si>
  <si>
    <t>НАЛОГИ НА СОВОКУПНЫЙ ДОХОД</t>
  </si>
  <si>
    <t>000 1 05 02000 01 0000 110</t>
  </si>
  <si>
    <t>Единый налог на вмененный доход для отдельных видов деят-ти</t>
  </si>
  <si>
    <t>000 1 06 00000 00 0000 000</t>
  </si>
  <si>
    <t>НАЛОГИ НА ИМУЩЕСТВО</t>
  </si>
  <si>
    <t>000 1 06 01020 04 0000 110</t>
  </si>
  <si>
    <t>Налог на имущество физических лиц</t>
  </si>
  <si>
    <t>000 1 06 06000 04 0000 110</t>
  </si>
  <si>
    <t>000 1 08 00000 00 0000 000</t>
  </si>
  <si>
    <t>ГОСУДАРСТВЕННАЯ ПОШЛИНА</t>
  </si>
  <si>
    <t>000 1 08 03000 01 0000 110</t>
  </si>
  <si>
    <t>Госпошлина по делам, рассматриваемых в судах общей юрисдикции,мировыми судьями</t>
  </si>
  <si>
    <t>000 1 08 03020 01 0000 110</t>
  </si>
  <si>
    <t>Госп. по делам, рассм. в судах общей юрисдикции,мир.судьями (за искл.госп. по делам рассм.Верх.м Судом РФ)</t>
  </si>
  <si>
    <t>НЕНАЛОГОВЫЕ ДОХОДЫ</t>
  </si>
  <si>
    <t>000 1 11 00000 00 0000 000</t>
  </si>
  <si>
    <t>ДОХОДЫ ОТ ИСПОЛЬЗОВАНИЯ ИМУЩЕСТВА, НАХОД-СЯ В ГОСУДАРСТВЕННОЙ И МУНИЦИПАЛЬНОЙ СОБСТВЕННОСТИ</t>
  </si>
  <si>
    <t>000 1 11 05000 00 0000 120</t>
  </si>
  <si>
    <t>Доходы от сдачи в аренду имущества, находящ.в госуд.и муниц.собст.</t>
  </si>
  <si>
    <t>000 1 11 05024 04 0000 120</t>
  </si>
  <si>
    <t>Доходы пол. в виде ар.платы за земли, а также средства от продажи права на закл. договоров аренды за земли</t>
  </si>
  <si>
    <t>000 1 11 09000 00 0000 120</t>
  </si>
  <si>
    <t>Прочие доходы от использования имущества и прав, нах.в гос.и муниц.собственнсоти</t>
  </si>
  <si>
    <t>000 1 11 09044 04 0000 120</t>
  </si>
  <si>
    <t>Прочие поступления от использования имущества,нах-ся в собственности горокругов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</si>
  <si>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</si>
  <si>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</si>
  <si>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</si>
  <si>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</si>
  <si>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000 1 14 06024  04 0000 430</t>
  </si>
  <si>
    <t>000 1 16 00000 00 0000 000</t>
  </si>
  <si>
    <t>ШТРАФЫ,САНКЦИИ, ВОЗМЕЩЕНИЕ УЩЕРБА</t>
  </si>
  <si>
    <t>000 1 16 03000 00 0000 140</t>
  </si>
  <si>
    <t>Д/в за нарушение законодат-ва о налогах и сборах</t>
  </si>
  <si>
    <t>000 1 16 03010 01 0000 140</t>
  </si>
  <si>
    <t>000 1 16 03030 01 0000 140</t>
  </si>
  <si>
    <t xml:space="preserve">Денежные взыскания за административные правонарушения </t>
  </si>
  <si>
    <t>000 1 16 06000 01 0000 140</t>
  </si>
  <si>
    <t>Д/в за нарушение законодат-ва о применении ККТ</t>
  </si>
  <si>
    <t>000 1 16 08000 01 0000 140</t>
  </si>
  <si>
    <t>Д/в за адм. правонарушения в области гос.рег-я произ.и оборота этилового спирта, алкоголь.и спиртосодержащей продукции</t>
  </si>
  <si>
    <t>000 1 16 25000 01 0000 140</t>
  </si>
  <si>
    <t>Д/в за нарушение земельного законодательства</t>
  </si>
  <si>
    <t>000 1 16 27000 01 0000 140</t>
  </si>
  <si>
    <t>Д/в за нарушение ФЗ "О пожарной безопасности"</t>
  </si>
  <si>
    <t>000 1 16 28000 01 0000120</t>
  </si>
  <si>
    <t xml:space="preserve">Д/в за нарушение законодат.в области обеспечения санитарно-эпидемиологического благополучия человека </t>
  </si>
  <si>
    <t>000 1 16 90000 00 0000 140</t>
  </si>
  <si>
    <t>Прочие пост-я от д/в и иных сумм в возмещение ущерба</t>
  </si>
  <si>
    <t>000 1 16 90040 04 0000 140</t>
  </si>
  <si>
    <t>Прочие поступления от д/в и иных сумм в возмещение ущерба, зачисляемые в местные бюджеты</t>
  </si>
  <si>
    <t>000 1 17 01040 00 0000 000</t>
  </si>
  <si>
    <t>Невыясненые поступления</t>
  </si>
  <si>
    <t>000 1 00 00000 00 0000 000</t>
  </si>
  <si>
    <t>000 2 00 00000 00 0000 000</t>
  </si>
  <si>
    <t>Прочие расходы</t>
  </si>
  <si>
    <t>план</t>
  </si>
  <si>
    <t>факт</t>
  </si>
  <si>
    <t>% вып</t>
  </si>
  <si>
    <t>ДШИ</t>
  </si>
  <si>
    <t>Отдел культуры</t>
  </si>
  <si>
    <t>Наименование группы, подстатьи</t>
  </si>
  <si>
    <t>код</t>
  </si>
  <si>
    <t>в том числе</t>
  </si>
  <si>
    <t>ГОВД</t>
  </si>
  <si>
    <t>МПП ЖКХ</t>
  </si>
  <si>
    <t>Гороо</t>
  </si>
  <si>
    <t>Всего по разделу 07</t>
  </si>
  <si>
    <t>Управление Т и СР</t>
  </si>
  <si>
    <t>Всего расходов</t>
  </si>
  <si>
    <t>аппарат</t>
  </si>
  <si>
    <t>РАСХОДЫ</t>
  </si>
  <si>
    <t>Оплата труда и начисления на оплату труда</t>
  </si>
  <si>
    <t>Оплата труда</t>
  </si>
  <si>
    <t>Прочие выплаты</t>
  </si>
  <si>
    <t xml:space="preserve"> - суточные </t>
  </si>
  <si>
    <t xml:space="preserve"> -методлитература</t>
  </si>
  <si>
    <t>Начисления на оплату труда</t>
  </si>
  <si>
    <t>Приобретение услуг</t>
  </si>
  <si>
    <t>Услуги связи</t>
  </si>
  <si>
    <t>Транспортные услуги</t>
  </si>
  <si>
    <t xml:space="preserve"> -транспортные услуги (за исключ. страхов.трансп.)</t>
  </si>
  <si>
    <t xml:space="preserve"> -командировки (транспорт.расходы)</t>
  </si>
  <si>
    <t>Оплата коммунальных услуг</t>
  </si>
  <si>
    <t xml:space="preserve"> -теплоэнергия</t>
  </si>
  <si>
    <t xml:space="preserve"> -электроэнергия</t>
  </si>
  <si>
    <t xml:space="preserve"> -канализация, холодная вода</t>
  </si>
  <si>
    <t xml:space="preserve">Услуги по содержанию имущества </t>
  </si>
  <si>
    <t xml:space="preserve"> -капремонт здания</t>
  </si>
  <si>
    <t xml:space="preserve"> -вывозка мусора</t>
  </si>
  <si>
    <t>Прочие услуги</t>
  </si>
  <si>
    <t>Квартирные (командир)</t>
  </si>
  <si>
    <t xml:space="preserve"> - спортмероприятия</t>
  </si>
  <si>
    <t xml:space="preserve"> - проведение мероприятия</t>
  </si>
  <si>
    <t xml:space="preserve"> - автострахование</t>
  </si>
  <si>
    <t xml:space="preserve"> - программное обеспечение</t>
  </si>
  <si>
    <t xml:space="preserve"> - тревожная сигнализация </t>
  </si>
  <si>
    <t xml:space="preserve"> - противопожарные сигнализация</t>
  </si>
  <si>
    <t xml:space="preserve"> -получение свидетельства на землю</t>
  </si>
  <si>
    <t>Субсидии и субвенции</t>
  </si>
  <si>
    <t xml:space="preserve"> -капремонт жилфонда</t>
  </si>
  <si>
    <t xml:space="preserve"> -благоустройство</t>
  </si>
  <si>
    <t>Капремонт многкв.домов</t>
  </si>
  <si>
    <t>ТСЖ</t>
  </si>
  <si>
    <t>ОМС</t>
  </si>
  <si>
    <t>Пособия по социальной помощи населения</t>
  </si>
  <si>
    <t>Погребение</t>
  </si>
  <si>
    <t xml:space="preserve">Доплата госпенсиям 10 01 </t>
  </si>
  <si>
    <t xml:space="preserve"> - уплата  налогов</t>
  </si>
  <si>
    <t xml:space="preserve"> -представительские расходы</t>
  </si>
  <si>
    <t xml:space="preserve"> -прочие расходы</t>
  </si>
  <si>
    <t xml:space="preserve"> -матпомощь малоимущим</t>
  </si>
  <si>
    <t xml:space="preserve"> -проведение мероприятий</t>
  </si>
  <si>
    <t>Увеличение стоимости материальных запасов</t>
  </si>
  <si>
    <t xml:space="preserve"> -медикаменты</t>
  </si>
  <si>
    <t xml:space="preserve"> -питание</t>
  </si>
  <si>
    <t xml:space="preserve"> -уголь</t>
  </si>
  <si>
    <t xml:space="preserve"> -ГСМ</t>
  </si>
  <si>
    <t xml:space="preserve"> -прочие расх.материалы</t>
  </si>
  <si>
    <t xml:space="preserve"> -канцтовары  </t>
  </si>
  <si>
    <t xml:space="preserve"> - запчасти</t>
  </si>
  <si>
    <t xml:space="preserve"> - стройматериалы</t>
  </si>
  <si>
    <t xml:space="preserve"> - хозтовары</t>
  </si>
  <si>
    <t xml:space="preserve"> - погашение ссуды процент</t>
  </si>
  <si>
    <t>ВСЕГО:</t>
  </si>
  <si>
    <t>000 1 16 32000 01 0000140</t>
  </si>
  <si>
    <t>Возмещение сумм, израсходованных не по целевому назначению</t>
  </si>
  <si>
    <t>Дотации бюджетам городских округов на поддержку мер по обеспечению сбалансированности бюджетов</t>
  </si>
  <si>
    <t>000 1 09 04000 04 0000 110</t>
  </si>
  <si>
    <t>000 1 09 04050 04 0000 110</t>
  </si>
  <si>
    <t xml:space="preserve">ЗАДОЛЖЕННОСТЬ И ПЕРЕРАСЧЕТЫ ПО ОТМЕННЕНЫМ НАЛОГАМ </t>
  </si>
  <si>
    <t>Земельный налог ( по обязательствам, возникшим до 1 января 2006 г)</t>
  </si>
  <si>
    <t xml:space="preserve">Доходы от оказания платных услуг и компенсации затрат государства </t>
  </si>
  <si>
    <t>000 1 13 00000  00 0000 130</t>
  </si>
  <si>
    <t>000 1 13 03040  04 0000 130</t>
  </si>
  <si>
    <t>Прочие доходы от оказания платных услуг полчателями средсвт бюджетов городских округов и компенсации затрат бюджетов горокругов</t>
  </si>
  <si>
    <t>000 1 14 00000  00 0000 430</t>
  </si>
  <si>
    <t>ДОХОДЫ ОТ ПРОДАЖИ МАТЕРИАЛЬНЫХ И НЕМАТЕРИАЛЬНЫХ АКТИВОВ</t>
  </si>
  <si>
    <t>Доходы от продажи земельных участков</t>
  </si>
  <si>
    <t>ГХП</t>
  </si>
  <si>
    <t>аренда помещений банков, рынка</t>
  </si>
  <si>
    <t xml:space="preserve"> - зарплата сверхштатников</t>
  </si>
  <si>
    <t xml:space="preserve">  - публикация объявления</t>
  </si>
  <si>
    <t xml:space="preserve"> - обседование школы</t>
  </si>
  <si>
    <t xml:space="preserve"> - противопожарные мероприятия</t>
  </si>
  <si>
    <t xml:space="preserve"> - статинформация</t>
  </si>
  <si>
    <t xml:space="preserve"> -Фонд поддержки малого и среднего предприн-ва</t>
  </si>
  <si>
    <t>Приобретение оргтехники</t>
  </si>
  <si>
    <t xml:space="preserve"> - противопожарные материалы</t>
  </si>
  <si>
    <t>Дотации бюджетам субъектов Российской Федерации и муниципальных образований</t>
  </si>
  <si>
    <t>Дотации бюджетам городских округов на выравнивание бюджетной обеспеченности</t>
  </si>
  <si>
    <t>Субвенции бюджетам городских округов на оплату жилищно-коммунальных услуг отдельным категориям граждан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</si>
  <si>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</si>
  <si>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</si>
  <si>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</si>
  <si>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 xml:space="preserve">Субвенции бюджетам субъектов Российской Федерации и муниципальных образований </t>
  </si>
  <si>
    <t>Иные межбюджетные трансферты</t>
  </si>
  <si>
    <t>Межбюджетные трансферты, передаваемые бюджетам городских округов на комплектование книжных фондов библиотек муниципальных образований</t>
  </si>
  <si>
    <t>ИТОГО СОБСТВЕННЫЕ ДОХОДЫ:</t>
  </si>
  <si>
    <t>д/с "Дюймовочка"</t>
  </si>
  <si>
    <t>д/с "Теремок"</t>
  </si>
  <si>
    <t>д/с "Мишутка"</t>
  </si>
  <si>
    <t>д/с "Сказка"</t>
  </si>
  <si>
    <t>д/с"Малышок"</t>
  </si>
  <si>
    <t>д/с "Золотой ключик"</t>
  </si>
  <si>
    <t>д/с "Светлячок"</t>
  </si>
  <si>
    <t>Всего по ДОУ</t>
  </si>
  <si>
    <t xml:space="preserve">Всего </t>
  </si>
  <si>
    <t>ЭКР</t>
  </si>
  <si>
    <t>Наименование статьи</t>
  </si>
  <si>
    <t>откл.(+;-)</t>
  </si>
  <si>
    <t>откл.  (+;-)</t>
  </si>
  <si>
    <t>откл. (+;-)</t>
  </si>
  <si>
    <t>Расходы</t>
  </si>
  <si>
    <t xml:space="preserve">  - суточные</t>
  </si>
  <si>
    <t>Начисление</t>
  </si>
  <si>
    <t>Транспортные расходы</t>
  </si>
  <si>
    <t xml:space="preserve"> -оплата проезда по служебным командировкам</t>
  </si>
  <si>
    <t>Услуги по содержанию имущества</t>
  </si>
  <si>
    <t xml:space="preserve"> -расходы за текущий ремонт зданий</t>
  </si>
  <si>
    <t xml:space="preserve">  -вывозка мусора</t>
  </si>
  <si>
    <t xml:space="preserve">   - найм жилых помещений при служебных командировках</t>
  </si>
  <si>
    <t xml:space="preserve">  - проведение мероприятий</t>
  </si>
  <si>
    <t xml:space="preserve">  - оплата за обучение</t>
  </si>
  <si>
    <t xml:space="preserve">  - программное обеспечение</t>
  </si>
  <si>
    <t xml:space="preserve">  - автострахование, техмин</t>
  </si>
  <si>
    <t xml:space="preserve">  -медосмотр работников</t>
  </si>
  <si>
    <t xml:space="preserve"> - представительские расходы</t>
  </si>
  <si>
    <t xml:space="preserve"> - спонсорство, вступит взносы</t>
  </si>
  <si>
    <t>Поступления нефинансовых активов</t>
  </si>
  <si>
    <t>Увеличение стоимости жилья</t>
  </si>
  <si>
    <t xml:space="preserve">  - приобретение основных средств</t>
  </si>
  <si>
    <t xml:space="preserve">  - другие расходы</t>
  </si>
  <si>
    <t xml:space="preserve">   - продукты питания</t>
  </si>
  <si>
    <t xml:space="preserve">  - медикаменты</t>
  </si>
  <si>
    <t xml:space="preserve">   - мягкий инвентарь</t>
  </si>
  <si>
    <t xml:space="preserve">  - стройматериалы</t>
  </si>
  <si>
    <t xml:space="preserve">  - хозрасходы</t>
  </si>
  <si>
    <t xml:space="preserve">  - прочие расходные материалы</t>
  </si>
  <si>
    <t xml:space="preserve">   - расходы на ГСМ,уголь</t>
  </si>
  <si>
    <t>Итого расходов:</t>
  </si>
  <si>
    <t xml:space="preserve"> - заправка картриджа</t>
  </si>
  <si>
    <t>оплата бланочной продукции</t>
  </si>
  <si>
    <t>проверка медоборудования</t>
  </si>
  <si>
    <t xml:space="preserve"> - услуги по лицензировании</t>
  </si>
  <si>
    <t>инвентаризация жилых домов</t>
  </si>
  <si>
    <t xml:space="preserve">межевое дело </t>
  </si>
  <si>
    <t xml:space="preserve"> - аттестация рабочих мест</t>
  </si>
  <si>
    <t xml:space="preserve"> - госпошлина</t>
  </si>
  <si>
    <t xml:space="preserve"> -  приобретение мебели</t>
  </si>
  <si>
    <t>000 1 14 02033  04 0000 410</t>
  </si>
  <si>
    <t xml:space="preserve">Доходы от реализации иного имущества </t>
  </si>
  <si>
    <t xml:space="preserve"> - лицензирование</t>
  </si>
  <si>
    <t>откл.   (+;-)</t>
  </si>
  <si>
    <t xml:space="preserve">  - аттестация рабочих мест</t>
  </si>
  <si>
    <t xml:space="preserve">  - противожарные материалы </t>
  </si>
  <si>
    <t xml:space="preserve"> - налоги, госпошлина</t>
  </si>
  <si>
    <t xml:space="preserve">   - услуги СЭС</t>
  </si>
  <si>
    <t>000 1 05 03000 01 0000 110</t>
  </si>
  <si>
    <t>Единый сельскохозяйственный налог</t>
  </si>
  <si>
    <t>Адми-нистра-ция</t>
  </si>
  <si>
    <t>Физкультура и спорт             1101</t>
  </si>
  <si>
    <t>резервный фонд      01 12</t>
  </si>
  <si>
    <t xml:space="preserve"> -пдключение э/энергии.эл/снабжение</t>
  </si>
  <si>
    <t xml:space="preserve"> - штраф по решению суда</t>
  </si>
  <si>
    <t xml:space="preserve"> - мероприятия НПО</t>
  </si>
  <si>
    <t>ВСЕГО ДОХОДЫ:</t>
  </si>
  <si>
    <r>
      <t>остаток на начало года</t>
    </r>
    <r>
      <rPr>
        <b/>
        <i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   </t>
    </r>
  </si>
  <si>
    <t>(тыс.рублей)</t>
  </si>
  <si>
    <t>000 1 05 04010 02 0000 110</t>
  </si>
  <si>
    <t>Налог, взимаемый в связи с применением патентной системы</t>
  </si>
  <si>
    <t>000 1 16 30030 01 0000140</t>
  </si>
  <si>
    <t>прочие д/в за администрат. нарушения в области дорожного движения</t>
  </si>
  <si>
    <t>000 1 17 05040 00 0000 000</t>
  </si>
  <si>
    <t>Прочие неналоговые доходы</t>
  </si>
  <si>
    <t>Исполнение</t>
  </si>
  <si>
    <t>(тыс. рублей)</t>
  </si>
  <si>
    <t xml:space="preserve"> -калибровка средств измерений</t>
  </si>
  <si>
    <t xml:space="preserve">  - услуги за пошив</t>
  </si>
  <si>
    <t xml:space="preserve"> - текущий ремонт оборудования</t>
  </si>
  <si>
    <t xml:space="preserve">   - услуги по оформлению</t>
  </si>
  <si>
    <t xml:space="preserve"> -перезарядка огнетушителя</t>
  </si>
  <si>
    <t xml:space="preserve">  - бланочная продукция</t>
  </si>
  <si>
    <t xml:space="preserve">  - услуги охраны</t>
  </si>
  <si>
    <t>всего поступление</t>
  </si>
  <si>
    <t>Финуправление</t>
  </si>
  <si>
    <t>Контрольный орган</t>
  </si>
  <si>
    <t xml:space="preserve"> -оплата текущего ремонта оборудования</t>
  </si>
  <si>
    <t xml:space="preserve"> - установка видеонаблюдения</t>
  </si>
  <si>
    <t>оплата по договору</t>
  </si>
  <si>
    <t>оплата за обучение</t>
  </si>
  <si>
    <t xml:space="preserve"> - медосмотр работников</t>
  </si>
  <si>
    <t xml:space="preserve"> - составление ПСД ТСЖ </t>
  </si>
  <si>
    <t xml:space="preserve"> - подписка </t>
  </si>
  <si>
    <t>Софинансирование молодой семье</t>
  </si>
  <si>
    <t>материальная помощь</t>
  </si>
  <si>
    <t xml:space="preserve"> -пени,штрафы</t>
  </si>
  <si>
    <t xml:space="preserve"> - спорт инвентарь</t>
  </si>
  <si>
    <t>всего финансирование</t>
  </si>
  <si>
    <t>Школа №1</t>
  </si>
  <si>
    <t>Электроэнегрия</t>
  </si>
  <si>
    <t xml:space="preserve"> -заправка картриджа </t>
  </si>
  <si>
    <t xml:space="preserve">  -техобслуживание автомобиля</t>
  </si>
  <si>
    <t xml:space="preserve"> - регистрация автомобиля</t>
  </si>
  <si>
    <t xml:space="preserve"> - составление ПСД ТСЖ дет.сада</t>
  </si>
  <si>
    <t xml:space="preserve"> - техусловие</t>
  </si>
  <si>
    <t xml:space="preserve"> - энергетическон обследование</t>
  </si>
  <si>
    <t xml:space="preserve"> - приобретение жилья молодым семьям МЦП</t>
  </si>
  <si>
    <t xml:space="preserve"> - приобретение машины, стри маш</t>
  </si>
  <si>
    <t xml:space="preserve"> - мягкий инвентарь</t>
  </si>
  <si>
    <t xml:space="preserve"> -МЦП " Предупр.и борьба с соц.знач. заболеваниями"</t>
  </si>
  <si>
    <t xml:space="preserve">Факт </t>
  </si>
  <si>
    <t>000 1 03 00000 00 0000 000</t>
  </si>
  <si>
    <t xml:space="preserve">Доходы от уплаты акцизов </t>
  </si>
  <si>
    <t>номер  п/п</t>
  </si>
  <si>
    <t>Наименование организаций</t>
  </si>
  <si>
    <t>НЕДОИМКА,  ВСЕГО:</t>
  </si>
  <si>
    <t>I.</t>
  </si>
  <si>
    <t>Федеральные бюджетные учреждения, :</t>
  </si>
  <si>
    <t>ГУ Управление Пенсионного фонда</t>
  </si>
  <si>
    <t>Отделение ФК Г.А-Д</t>
  </si>
  <si>
    <t>ФГУП "Почта России"</t>
  </si>
  <si>
    <t>МРИ ФНС России №4 по РТ  794</t>
  </si>
  <si>
    <t>УФ службы судебных приставов</t>
  </si>
  <si>
    <t>ФГУЗ Центр гигиены и эпидем в РТ  811</t>
  </si>
  <si>
    <t>II.</t>
  </si>
  <si>
    <t>Республиканские бюджетные учреждения, :</t>
  </si>
  <si>
    <t xml:space="preserve">Горный техникум </t>
  </si>
  <si>
    <t>АШ ДОСААФ 898</t>
  </si>
  <si>
    <t>ГОУ РТ РС (К) ОШИ 4 вида школа интернат</t>
  </si>
  <si>
    <t>ГУ Центр зан. Насел.гА-Д РТ 820</t>
  </si>
  <si>
    <t>Управление ЗАГС</t>
  </si>
  <si>
    <t>А-Д центр занятости населения 048</t>
  </si>
  <si>
    <t>Тувинский респ-й  ФОМС</t>
  </si>
  <si>
    <t>ОВО по Б-Х при МВД РТ 838</t>
  </si>
  <si>
    <t>III.</t>
  </si>
  <si>
    <t>Муниципальные бюджетные учреждения, :</t>
  </si>
  <si>
    <t>в т.ч. Бюджетные учреждения</t>
  </si>
  <si>
    <t>Администрация г.Ак-Довурак</t>
  </si>
  <si>
    <t>Финуправление г.Ак-Довурак</t>
  </si>
  <si>
    <t>УТ и СР г.Ак-Довурак</t>
  </si>
  <si>
    <t xml:space="preserve">Управление образования ГорОО </t>
  </si>
  <si>
    <t>Ак-Довуракская школа №1  556</t>
  </si>
  <si>
    <t>Ак-Довуракская школа №2   549</t>
  </si>
  <si>
    <t>МОУ СОШ № 3          563</t>
  </si>
  <si>
    <t>МОУ СОШкола № 4         637</t>
  </si>
  <si>
    <t>ДОУ " Мишутка"     517</t>
  </si>
  <si>
    <t>ДОУ "Сказка"           531</t>
  </si>
  <si>
    <t>ДОУ "Малышок"           482</t>
  </si>
  <si>
    <t>ДОУ "Дюймовочка"          490</t>
  </si>
  <si>
    <t>ДОУ "Золотой ключик" 524</t>
  </si>
  <si>
    <t>ДОУ "Светлячок"     740</t>
  </si>
  <si>
    <t>ДЮСШ                            612</t>
  </si>
  <si>
    <t>УПЦ ЦРТДЮ                588</t>
  </si>
  <si>
    <t>МДОУ ДШИ         006</t>
  </si>
  <si>
    <t>Дом детского творчества   595</t>
  </si>
  <si>
    <t>ТСЖ Уютный дом</t>
  </si>
  <si>
    <t>ТСЖ Энергетиков</t>
  </si>
  <si>
    <t>ТСЖ "Дружные пчелки"   060</t>
  </si>
  <si>
    <t>СПК</t>
  </si>
  <si>
    <t>СПК Валентина  429</t>
  </si>
  <si>
    <t>СПК "Дузалакчы"</t>
  </si>
  <si>
    <t>СПК "АК-Довурак АГРО"</t>
  </si>
  <si>
    <t>СПК "Найырал"</t>
  </si>
  <si>
    <t>СПК Айгуль</t>
  </si>
  <si>
    <t>СПК Чалым</t>
  </si>
  <si>
    <t>IV.</t>
  </si>
  <si>
    <t>МУПы, ГУПы,  ВСЕГО:</t>
  </si>
  <si>
    <t>ГУП "Ак-Довуракская ТЭЦ"</t>
  </si>
  <si>
    <t>ГУП "Ак-Довурактепло"</t>
  </si>
  <si>
    <t>ГУП "Ак-Довуракское ДРСУ"  545</t>
  </si>
  <si>
    <t>МУП ПАТП        922</t>
  </si>
  <si>
    <t>МУ МПП ЖКХ</t>
  </si>
  <si>
    <t>V.</t>
  </si>
  <si>
    <t>ООО.ОАО,ЗАО, и другие организации, ВСЕГО:</t>
  </si>
  <si>
    <t>АК Сбербанк РФ</t>
  </si>
  <si>
    <t>ОАО ГОК "Туваасбест"   620</t>
  </si>
  <si>
    <t>ОАО ГОК Тувинские минералы</t>
  </si>
  <si>
    <t>ОАО ГОК Сибирские минералы</t>
  </si>
  <si>
    <t xml:space="preserve">ООО ПК Энкор      334 </t>
  </si>
  <si>
    <t>ООО Тыва-Асбест</t>
  </si>
  <si>
    <t>ОАО Тывасвязьинформ  426</t>
  </si>
  <si>
    <t>ОАО Тываэнерго</t>
  </si>
  <si>
    <t>ОАО  А-Д ТЭС 958</t>
  </si>
  <si>
    <t>ООО "Туваасбесстрой"020</t>
  </si>
  <si>
    <t>ООО Айдыс</t>
  </si>
  <si>
    <t>ООО Азия</t>
  </si>
  <si>
    <t>ООО Айыс</t>
  </si>
  <si>
    <t>ООО Артыш</t>
  </si>
  <si>
    <t>ООО "Центральный ЖКХ" 683</t>
  </si>
  <si>
    <t>ООО Юбилейный ЖКХ   718</t>
  </si>
  <si>
    <t>ООО Монтажник</t>
  </si>
  <si>
    <t>ООО Жилье плюс     757</t>
  </si>
  <si>
    <t>ООО "Строитель ЖКХ" 690</t>
  </si>
  <si>
    <t>ООО Строитель   ЖКХ    690</t>
  </si>
  <si>
    <t>ИТОГО</t>
  </si>
  <si>
    <t>VI.</t>
  </si>
  <si>
    <t>Предприниматели,  ВСЕГО:</t>
  </si>
  <si>
    <t>VII.</t>
  </si>
  <si>
    <t>Физические лица, ВСЕГО:</t>
  </si>
  <si>
    <t xml:space="preserve">Итого: </t>
  </si>
  <si>
    <t>ТСЖ Аян</t>
  </si>
  <si>
    <t>Плата за подключение абон обслуживание</t>
  </si>
  <si>
    <t xml:space="preserve"> -сод.в чистоте и техобслпомещений</t>
  </si>
  <si>
    <t xml:space="preserve"> - прочие</t>
  </si>
  <si>
    <t xml:space="preserve"> -  автостоянка</t>
  </si>
  <si>
    <t xml:space="preserve"> -  услуги газеты </t>
  </si>
  <si>
    <t xml:space="preserve"> - техосмотр</t>
  </si>
  <si>
    <t>Отлов собак</t>
  </si>
  <si>
    <t>Приобретение основных средств</t>
  </si>
  <si>
    <t xml:space="preserve"> - приобретение саженцев</t>
  </si>
  <si>
    <t>ЦГБ</t>
  </si>
  <si>
    <t xml:space="preserve">Арендная плата </t>
  </si>
  <si>
    <t>Школа №2</t>
  </si>
  <si>
    <t>Школа №3</t>
  </si>
  <si>
    <t>Школа №4</t>
  </si>
  <si>
    <t>ЦРТДЮ</t>
  </si>
  <si>
    <t>Итого школ</t>
  </si>
  <si>
    <t xml:space="preserve"> - энергет обследование</t>
  </si>
  <si>
    <t xml:space="preserve">  - установка сигнализации</t>
  </si>
  <si>
    <t xml:space="preserve">   - оплата по договору</t>
  </si>
  <si>
    <t>ООО Секрет</t>
  </si>
  <si>
    <t>Приложение № 6</t>
  </si>
  <si>
    <t>Распределение собственных доходов за 1 квартал 2016 года</t>
  </si>
  <si>
    <t xml:space="preserve"> - оценка проведения торгов</t>
  </si>
  <si>
    <t>оплата услуг адвоката</t>
  </si>
  <si>
    <t>благоустойство (освещ.улиц)</t>
  </si>
  <si>
    <t xml:space="preserve"> - Спортмероприятия</t>
  </si>
  <si>
    <t>остаток на 01.04.2016г</t>
  </si>
  <si>
    <t>Приложение 7</t>
  </si>
  <si>
    <t xml:space="preserve">  - изготовление стендов</t>
  </si>
  <si>
    <t xml:space="preserve">Оплата труда </t>
  </si>
  <si>
    <t>ДДТ</t>
  </si>
  <si>
    <t>000 2 02 04025 04 0000 151</t>
  </si>
  <si>
    <t xml:space="preserve">  доходной части бюджета города Ак-Довурак Республики Тыва</t>
  </si>
  <si>
    <t>тыс. рублей</t>
  </si>
  <si>
    <t>План</t>
  </si>
  <si>
    <t xml:space="preserve">Факт  </t>
  </si>
  <si>
    <t>А</t>
  </si>
  <si>
    <t xml:space="preserve"> НАЛОГОВЫЕ ДОХОДЫ</t>
  </si>
  <si>
    <t>Налоги на прибыль</t>
  </si>
  <si>
    <t>Налог на доходы физических лиц</t>
  </si>
  <si>
    <t>Доходы от уплаты акцизов</t>
  </si>
  <si>
    <t>Налоги на совокупный доход</t>
  </si>
  <si>
    <t>Налог, взимаемый в связи с применением патентной системы налогообложения</t>
  </si>
  <si>
    <t>Единый налог на вменный доход для отдельных  видов деятельности</t>
  </si>
  <si>
    <t xml:space="preserve">Налоги на имущество </t>
  </si>
  <si>
    <t>Госпошлина</t>
  </si>
  <si>
    <t>Доходы от использования имущества</t>
  </si>
  <si>
    <t xml:space="preserve">Аренда имущества </t>
  </si>
  <si>
    <t>Аренда земли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</si>
  <si>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</si>
  <si>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</si>
  <si>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Лицензионные сборы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</si>
  <si>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</si>
  <si>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</si>
  <si>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Продажа государственного и муниципального имущества</t>
  </si>
  <si>
    <t>Продажа земельных участков</t>
  </si>
  <si>
    <t>Штрафы, санкции, возмещение ущерба</t>
  </si>
  <si>
    <t>в том числе: самообложение</t>
  </si>
  <si>
    <t>Невыясненные поступления</t>
  </si>
  <si>
    <t>ИТОГО НАЛОГОВЫЕ И НЕНАЛОГОВЫЕ ДОХОДЫ</t>
  </si>
  <si>
    <t xml:space="preserve"> - пожарные услуги</t>
  </si>
  <si>
    <t xml:space="preserve">  -подписка</t>
  </si>
  <si>
    <t xml:space="preserve">  - канцелярские и хоз.товары</t>
  </si>
  <si>
    <t>Коэфф. роста 2017г. к 2016 г. (Гр.4/Гр.8)</t>
  </si>
  <si>
    <t>Факт январь 2016г.</t>
  </si>
  <si>
    <t>Субсидии бюджетам субъектов Российской Федерации и муниципальных образований (межбюджетные субсидии)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</si>
  <si>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</si>
  <si>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мероприятия по проведению оздоровительной компании детей</t>
  </si>
  <si>
    <t xml:space="preserve">000  2 02 03020 04 0000 151 </t>
  </si>
  <si>
    <t>Субвенции на выплату единовременного пособия при всех формах устройства детей, лишенного родительского попечения в семью</t>
  </si>
  <si>
    <t>000 2 02 03021 04 0000 151</t>
  </si>
  <si>
    <t>Субвенции на ежемесячное денежное вознаграждение за классное руководство</t>
  </si>
  <si>
    <t>Субвенции на обеспечение выполнения передаваемых  государственных полномочий в соответствии с действующим законодательством по расчету предоставления жилищных субсидий гражданам</t>
  </si>
  <si>
    <t>Субвенции на реализацию Закона Республики Тыва " О надалении органов местного самоуправления муниципальных образований Республики Тыва отдельными государственными полномочиями по организации и осуществлению деятельности по опеке и попечительству в Республике Тыва"</t>
  </si>
  <si>
    <t>Субвенции на реализацию Закона Республики Тыва "О социальной поддержки ветеранов труда и труженников тыла"</t>
  </si>
  <si>
    <t>Субвенции на реализацию Закона  Республики Тыва " О порядке назначения и выплаты ежемесячного пособия на ребенка"</t>
  </si>
  <si>
    <t>Субвенции на осуществление переданных полномочий по комиссии по делам несовершенолетних</t>
  </si>
  <si>
    <t xml:space="preserve">Субвенции на осуществление полномочий по созданию, организации и обеспечению деятельности административных комиссий 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</si>
  <si>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образования"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</si>
  <si>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РТ субвенций на реализацию основных дошкольных образовательных программ в области общего образования"</t>
  </si>
  <si>
    <t>Субвенции на обеспечение равной доступности услуг общественного транспорта для отдельных категорий граждан</t>
  </si>
  <si>
    <t>Субвенции бюджетам субъектов Российской Федерации на проведение Всероссийской сельскохозяйственной переписи в 2016 году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</si>
  <si>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</si>
  <si>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000 2 02 03027 04 0000 151</t>
  </si>
  <si>
    <t>Субвенции на реализацию Закона РТ " О наделении органов местного самоуправления муниципальных районов и городских округов отдельными государственными полномочиями Республики Тыва по предоставлению мер государственного обеспечения и социальной поддержки детей-сирот  идетей, осташихся без попечения родителей и детей оставшихся без попечения родителей"</t>
  </si>
  <si>
    <t>Субвенции на реализацию Закона РТ "О погребении и похоронном деле РТ "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</si>
  <si>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</si>
  <si>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</si>
  <si>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БЕЗВОЗМЕЗДНЫЕ  ПОСТУПЛЕНИЯ :</t>
  </si>
  <si>
    <t>Первоначальный план</t>
  </si>
  <si>
    <t>Уточненный план на год</t>
  </si>
  <si>
    <t>Изменение (+,-)</t>
  </si>
  <si>
    <t>Субсидии на поддержку муниципальных программ формирования современной городской среды на 2017 год</t>
  </si>
  <si>
    <t>000 2 02 30024 04 0000 151</t>
  </si>
  <si>
    <t xml:space="preserve"> 000 2 02 4999 04 0000 151</t>
  </si>
  <si>
    <t xml:space="preserve">Межбюджетные трансферты на поддержку отрасли культуры </t>
  </si>
  <si>
    <t>000 2 02 40000 00 0000 151</t>
  </si>
  <si>
    <t>Распределение собственных доходов за 1 квартал 2017 года</t>
  </si>
  <si>
    <t>УО</t>
  </si>
  <si>
    <t xml:space="preserve"> - Тех. кадастр. Паспорт</t>
  </si>
  <si>
    <t xml:space="preserve"> - приобретение турникета</t>
  </si>
  <si>
    <t xml:space="preserve"> -МЦП " туберкул"</t>
  </si>
  <si>
    <t>остаток на 01.04.2017г</t>
  </si>
  <si>
    <t>Приложение №2</t>
  </si>
  <si>
    <t xml:space="preserve">   -ветобсл</t>
  </si>
  <si>
    <t xml:space="preserve">   -техпаспорт</t>
  </si>
  <si>
    <t>01.01. 2017.</t>
  </si>
  <si>
    <t>приложение №9</t>
  </si>
  <si>
    <t>(+) увел. (-) умен</t>
  </si>
  <si>
    <t>темп роста ( &gt;1), снижения (&lt;1)</t>
  </si>
  <si>
    <t xml:space="preserve">                                          ПРОЧИЕ      НАЛОГИ</t>
  </si>
  <si>
    <t>НДФЛ        (налог)</t>
  </si>
  <si>
    <t>(+) увеличение,        (-) уменьшение</t>
  </si>
  <si>
    <t>Налог на имущ. (налог)</t>
  </si>
  <si>
    <t>Транспортный налог         (налог)</t>
  </si>
  <si>
    <t>Земельный налог  (налог)</t>
  </si>
  <si>
    <t>(+) увеличение,    (-) уменьшение</t>
  </si>
  <si>
    <t>Задолж-ть по отмененным налогам (налог)</t>
  </si>
  <si>
    <t>в   т.ч.   из  отмен. - ЕСН  (недоимка)</t>
  </si>
  <si>
    <t>(+) увеличение,       (-) уменьшение</t>
  </si>
  <si>
    <t>темп снижения (&lt;1),  роста (&gt;1)</t>
  </si>
  <si>
    <t>доля   ЕСН     в  объеме  отмененных налогов(%)</t>
  </si>
  <si>
    <t>отклонение</t>
  </si>
  <si>
    <t>НДПП И      (налог)</t>
  </si>
  <si>
    <t>Водный налог       (налог)</t>
  </si>
  <si>
    <t>ЕСХН                   (налог)</t>
  </si>
  <si>
    <t>ЕНВД                    (налог)</t>
  </si>
  <si>
    <t>(+) увеличение,           (-) уменьшение</t>
  </si>
  <si>
    <t>ЕСХН</t>
  </si>
  <si>
    <t>Единый налог</t>
  </si>
  <si>
    <t>Единый минимальный налог</t>
  </si>
  <si>
    <t>Минимальный налог</t>
  </si>
  <si>
    <t>УСНО                    (налог)</t>
  </si>
  <si>
    <t>Налог на пользователей автом.дорог</t>
  </si>
  <si>
    <t>НДС        (недоимка)</t>
  </si>
  <si>
    <t>Прибыль            (недоимка)</t>
  </si>
  <si>
    <t>Патент</t>
  </si>
  <si>
    <t>01.01. 2018.</t>
  </si>
  <si>
    <t>01.01.  2015.</t>
  </si>
  <si>
    <t>01.04.  2015.</t>
  </si>
  <si>
    <t>01.07.  2015.</t>
  </si>
  <si>
    <t>01.08.  2015.</t>
  </si>
  <si>
    <t>ФГУ "Центр гос.санит-эпидем.надзора Б-Х 600</t>
  </si>
  <si>
    <t>ФГКУ1 отряд ФСП 2113</t>
  </si>
  <si>
    <t>ФГКУ ОВО по Б-Х при МВД РТ</t>
  </si>
  <si>
    <t>ТУ РОСПОТРЕБ по РТ 8075</t>
  </si>
  <si>
    <t>ГБУЗ РТ Б-Х ММЦ</t>
  </si>
  <si>
    <t>ГБУЗ РТ "Респсихбольница"</t>
  </si>
  <si>
    <t>ОВД по Б-Х МВД     337</t>
  </si>
  <si>
    <t>ОВО по Б-Х при МВД РТ 1164</t>
  </si>
  <si>
    <t>ДОУ "Теремок"     500</t>
  </si>
  <si>
    <t>Религ.орг.шаман."Солангы Ээрен"</t>
  </si>
  <si>
    <t xml:space="preserve"> ТСН "УСПЕХ"</t>
  </si>
  <si>
    <t>ТСЖ "Угулза"</t>
  </si>
  <si>
    <t xml:space="preserve">ТСЖ "Юбилейный"  </t>
  </si>
  <si>
    <t>ТСЖ  Сайзырал</t>
  </si>
  <si>
    <t>ТСЖ "Чеди-Хаан"</t>
  </si>
  <si>
    <t>СПК "Алаш"</t>
  </si>
  <si>
    <t>ГУП "Ак-Довуракэнерго</t>
  </si>
  <si>
    <t>ГУП РТ ТЭК-4  6423</t>
  </si>
  <si>
    <t>МУ ЕРЦ 1179</t>
  </si>
  <si>
    <t>ООО ГОК "Туваасбест" 2461</t>
  </si>
  <si>
    <t>ООО ПК  Асбест</t>
  </si>
  <si>
    <t>ООО "ТГК"</t>
  </si>
  <si>
    <t>ООО Ак-Довурактеплосбыт 2373</t>
  </si>
  <si>
    <t>ООО Данзын</t>
  </si>
  <si>
    <t>ООО "Семейный доктор"</t>
  </si>
  <si>
    <t>ООО "Ак-Сай"</t>
  </si>
  <si>
    <t>ООО "Живая вода"</t>
  </si>
  <si>
    <t>ООО "Дандр"</t>
  </si>
  <si>
    <t>ООО "ФСК ЕЭС</t>
  </si>
  <si>
    <t>ООО "Росгосстрах- Сибирь"  002</t>
  </si>
  <si>
    <t>ООО ОНИКС</t>
  </si>
  <si>
    <t>ООО Эко-прим</t>
  </si>
  <si>
    <t>ООО Ломбард Рубин</t>
  </si>
  <si>
    <t>ООО Аян 9461</t>
  </si>
  <si>
    <t>ООО Запад</t>
  </si>
  <si>
    <t>ООО Тува- ПРОФИ</t>
  </si>
  <si>
    <t>Субвенции на выплату ежемесячных пособий на первого ребенка, рожденного с 1 января 2018года, в соот-вии с ФЗ от 28.12.2017 №418-ФЗ "О ежемесячных выплатах семьям, имеющим детей" на 2018 год</t>
  </si>
  <si>
    <t>Субсидии на поддержку обустройства мест массового отдыха населения (городских парков) на 2018 год</t>
  </si>
  <si>
    <t xml:space="preserve">Субсидии на проведение комплексных кадастровых работ в рамках Федер.целевой программы "Развитие единой государственной системы регистрации прав и кадастрового учета недвижимости (2014-2020годы) на 2018 год  </t>
  </si>
  <si>
    <t>Субсидии на поддержку отрасли культуры на 2018 год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</si>
  <si>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 на 2018 год</t>
  </si>
  <si>
    <t>Управление культуры</t>
  </si>
  <si>
    <t xml:space="preserve"> - прочие услуги</t>
  </si>
  <si>
    <t>Приложение № 9</t>
  </si>
  <si>
    <t>01.01. 2017</t>
  </si>
  <si>
    <t>01.01. 2018</t>
  </si>
  <si>
    <t>УСД по РТ</t>
  </si>
  <si>
    <t>Центр РДД и П  334</t>
  </si>
  <si>
    <t>МВД по РТ</t>
  </si>
  <si>
    <t>ГБУ "К-М Вет.Лаборат." 2793</t>
  </si>
  <si>
    <t>МФЦ</t>
  </si>
  <si>
    <t>ТСН Радуга</t>
  </si>
  <si>
    <t>ТСН(Жилья) Успех</t>
  </si>
  <si>
    <t>ТСЖ Северо-Восточный</t>
  </si>
  <si>
    <t xml:space="preserve">ТСЖ Сайзырал </t>
  </si>
  <si>
    <t xml:space="preserve">ТСЖ "Новый дом"   877 </t>
  </si>
  <si>
    <t>ТСЖ  Престиж</t>
  </si>
  <si>
    <t>ТСЖ  Юбилейный</t>
  </si>
  <si>
    <t>СПК "Холчук"</t>
  </si>
  <si>
    <t>ГУП РТ "Ак-Довуракэнерго</t>
  </si>
  <si>
    <t>МУП Енисей Обособ. Подр. Г.Ак-Д</t>
  </si>
  <si>
    <t>Аратское хозяйство "Буурул"</t>
  </si>
  <si>
    <t>ООО ГОК "Туваасбест" 997</t>
  </si>
  <si>
    <t>ООО Ак-Довуракское ДРСУ</t>
  </si>
  <si>
    <t>ОАО Тувгаз  078</t>
  </si>
  <si>
    <t>ООО "Данзын"</t>
  </si>
  <si>
    <t>ООО Прогресс</t>
  </si>
  <si>
    <t>ООО Ак-Сай</t>
  </si>
  <si>
    <t xml:space="preserve">ООО ЗАПАД      </t>
  </si>
  <si>
    <t>ООО Апрель</t>
  </si>
  <si>
    <t>ООО Мани +</t>
  </si>
  <si>
    <r>
      <t xml:space="preserve">% исп.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Гр.4/Гр.3)</t>
    </r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</si>
  <si>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Гр.4-Гр.3)</t>
    </r>
  </si>
  <si>
    <t>Субсидии бюджетам городских округов на реализацию мероприятий по обеспечению жильем для молодых семей на 2018 год</t>
  </si>
  <si>
    <t>Субсидии бюджетам городских округов на обеспечение специализированной коммунальной техникой предприятий жилищно-коммунального комплекса Республики Тыва на 2018 год</t>
  </si>
  <si>
    <t xml:space="preserve">Фактическое исполнение платных услуг за  2 квартал 2018 года города Ак-Довурак </t>
  </si>
  <si>
    <t>ЦО</t>
  </si>
  <si>
    <t xml:space="preserve">Недоимка ,пени, штрафы по взносам в ПФ </t>
  </si>
  <si>
    <t>Ден.взыскания (штрафы)</t>
  </si>
  <si>
    <t xml:space="preserve">Госпошлина </t>
  </si>
  <si>
    <t>01.12.  2015.</t>
  </si>
  <si>
    <t>Агентство по делам семьи и детей РТ</t>
  </si>
  <si>
    <t>Лагерь</t>
  </si>
  <si>
    <t>Сарыглар А.А</t>
  </si>
  <si>
    <t xml:space="preserve">      тел.:83943321366</t>
  </si>
  <si>
    <t xml:space="preserve">  - спорт.инвентарь</t>
  </si>
  <si>
    <t>БАССЕЙН</t>
  </si>
  <si>
    <t>Электроэнергия</t>
  </si>
  <si>
    <t xml:space="preserve">   -прокат кинозала</t>
  </si>
  <si>
    <t>ДК</t>
  </si>
  <si>
    <t xml:space="preserve">План платных услуг города Ак-Довурак на 2019 год </t>
  </si>
  <si>
    <t>Наменование доходов</t>
  </si>
  <si>
    <t>План на 2019 г.</t>
  </si>
  <si>
    <t>Коэфф. роста 2019г. к 2018 г. (Гр.4/Гр.1)</t>
  </si>
  <si>
    <r>
      <t xml:space="preserve">Отклон.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Гр.10-Гр.9)</t>
    </r>
  </si>
  <si>
    <r>
      <t xml:space="preserve">% исп.              </t>
    </r>
    <r>
      <rPr>
        <b/>
        <sz val="10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Гр.10/Гр.9)</t>
    </r>
  </si>
  <si>
    <t>Земельный налог:</t>
  </si>
  <si>
    <t>Земельный налог ФЛ</t>
  </si>
  <si>
    <t>Земельный налог ЮЛ</t>
  </si>
  <si>
    <t>02.04.2019г</t>
  </si>
  <si>
    <t xml:space="preserve"> Начальник ФУ Администрации г. Ак-Довурак</t>
  </si>
  <si>
    <t xml:space="preserve">      Исп.: Боралдай Ч.Ч </t>
  </si>
  <si>
    <t xml:space="preserve">                                                                                                    О  выполнении плана                                                                            Приложение 2.2</t>
  </si>
  <si>
    <t>000 1 06 06042 04 0000 110</t>
  </si>
  <si>
    <t>000 1 06 06032 04 0000 110</t>
  </si>
  <si>
    <t>Субвенции на компенсацию отдельным категориям граждан на оплату взноса на капремонт общего имущества в многоквартирном доме</t>
  </si>
  <si>
    <t>01.04. 2017.</t>
  </si>
  <si>
    <t>01.01. 2019</t>
  </si>
  <si>
    <t>ООО "Коммунальщик"</t>
  </si>
  <si>
    <t>ООО Сая</t>
  </si>
  <si>
    <t>ООО кураж</t>
  </si>
  <si>
    <t xml:space="preserve">ООО "Семейный доктор" </t>
  </si>
  <si>
    <t>Откл. 01.01.19 на 01.01.18г</t>
  </si>
  <si>
    <t>доходов бюджета городского округа город Ак-Довурак Республики Тыва</t>
  </si>
  <si>
    <t>Коэф.роста к 2018 году</t>
  </si>
  <si>
    <t>Коэфф. роста факта  2018г. к факту 2017 г. (Гр.10/Гр.8)</t>
  </si>
  <si>
    <t>000 2 02 15001 04 0000 150</t>
  </si>
  <si>
    <t>000 2 02 15002 04 0000 150</t>
  </si>
  <si>
    <t>000 2 02 20000 00 0000 150</t>
  </si>
  <si>
    <t>000 2 02 20051 04 0000 150</t>
  </si>
  <si>
    <t>000 2 02 25519 04 0000 150</t>
  </si>
  <si>
    <t>000 2 02 25497 04 0000 150</t>
  </si>
  <si>
    <t>000 2 02 25555 04 0000 150</t>
  </si>
  <si>
    <t>000 2 02 25560 04 0000 150</t>
  </si>
  <si>
    <t>000 2 02 29999 04 0000 150</t>
  </si>
  <si>
    <t>000 2 02 03000 00 0000 150</t>
  </si>
  <si>
    <t xml:space="preserve">000 2 02 30013 04 0000 150 </t>
  </si>
  <si>
    <t>000 2 02 30022 04 0000 150</t>
  </si>
  <si>
    <t>000 2 02 30024 04 0000 150</t>
  </si>
  <si>
    <t xml:space="preserve">000  2 02 35118 04 0000 150 </t>
  </si>
  <si>
    <t>000 2 02 35120 04 0000 150</t>
  </si>
  <si>
    <t xml:space="preserve">000 2 02 35250 04 0000 150 </t>
  </si>
  <si>
    <t>000 2 02 35380 04 0000 150</t>
  </si>
  <si>
    <t>000 2 02 35462 04 0000 150</t>
  </si>
  <si>
    <t>000 2 02 35573 04 0000 150</t>
  </si>
  <si>
    <t>000 2 02 01000 00 0000 150</t>
  </si>
  <si>
    <t>000 2 02 20041 04 0000 150</t>
  </si>
  <si>
    <t>ФУ</t>
  </si>
  <si>
    <t xml:space="preserve">Бассейн </t>
  </si>
  <si>
    <t xml:space="preserve"> - ремонт активов</t>
  </si>
  <si>
    <t xml:space="preserve"> -оплата текущего ремонта зданий и сооружений</t>
  </si>
  <si>
    <t xml:space="preserve"> - Услуги СЭС</t>
  </si>
  <si>
    <t xml:space="preserve"> - оплата услуг адвоката</t>
  </si>
  <si>
    <t xml:space="preserve"> - изготовление буклетов бланки</t>
  </si>
  <si>
    <t xml:space="preserve"> - МЦП Патриотич.воспитание</t>
  </si>
  <si>
    <t xml:space="preserve"> -приобретение оргтехники</t>
  </si>
  <si>
    <t>всего поступило</t>
  </si>
  <si>
    <t xml:space="preserve"> </t>
  </si>
  <si>
    <t>Налог</t>
  </si>
  <si>
    <t>Налог (доход-расход</t>
  </si>
  <si>
    <t>01.01. 2019.</t>
  </si>
  <si>
    <t>01.07.                 2018</t>
  </si>
  <si>
    <t>01.01.  2019.</t>
  </si>
  <si>
    <t>01.07.  2019.</t>
  </si>
  <si>
    <t>01.03.                 2019</t>
  </si>
  <si>
    <t>УСД в РТ 7066</t>
  </si>
  <si>
    <t>ФКУ УФСИН по РТ 8452</t>
  </si>
  <si>
    <t xml:space="preserve">Детская больница </t>
  </si>
  <si>
    <t>ГОУ ПУ-3   175</t>
  </si>
  <si>
    <t>МАУ ПБ "Лазурный"</t>
  </si>
  <si>
    <t xml:space="preserve">ЦО </t>
  </si>
  <si>
    <t>ТСН "РАДУГА"</t>
  </si>
  <si>
    <t>ТСЖ Престиж</t>
  </si>
  <si>
    <t>ТСЖ Новый дом</t>
  </si>
  <si>
    <t>Обособленное подразделение Ак-Довурак МУП ЕНИСЕЙ 5472</t>
  </si>
  <si>
    <t>ОАО Тываэнергосбыт 0660</t>
  </si>
  <si>
    <t>ООО "Ак-Довуракское ДРСУ"</t>
  </si>
  <si>
    <t>ООО Кураж</t>
  </si>
  <si>
    <t>ООО ПРОГРЕСС</t>
  </si>
  <si>
    <t>ООО  " Аас-Кежик"</t>
  </si>
  <si>
    <t>ООО "Амбаш"</t>
  </si>
  <si>
    <t>ООО Спецэлектромонтаж      891</t>
  </si>
  <si>
    <t>ООО Ачылыг 2408</t>
  </si>
  <si>
    <t>ФКУ УФСИН ПО РТ 8452</t>
  </si>
  <si>
    <t>ООО "Ак-Довуракэнергосбыт"</t>
  </si>
  <si>
    <t>ООО Аас-Кежик</t>
  </si>
  <si>
    <t>ООО Амбаш</t>
  </si>
  <si>
    <t>Факт январь-сентябрь 2018г.</t>
  </si>
  <si>
    <t>январь-сентябрь  2019г.</t>
  </si>
  <si>
    <t>Факт за 3 квартал 2019 год</t>
  </si>
  <si>
    <t>Факт сентябрь 2018г.</t>
  </si>
  <si>
    <t>сентябрь 2019 г.</t>
  </si>
  <si>
    <r>
      <t>остаток на начало года</t>
    </r>
    <r>
      <rPr>
        <b/>
        <i/>
        <sz val="9"/>
        <rFont val="Times New Roman"/>
        <family val="1"/>
        <charset val="204"/>
      </rPr>
      <t xml:space="preserve">  </t>
    </r>
    <r>
      <rPr>
        <sz val="9"/>
        <rFont val="Times New Roman"/>
        <family val="1"/>
        <charset val="204"/>
      </rPr>
      <t xml:space="preserve">   </t>
    </r>
  </si>
  <si>
    <t>Адми-нистрация</t>
  </si>
  <si>
    <t xml:space="preserve"> ЖКХ</t>
  </si>
  <si>
    <t>резервный фонд      0111 0700500 870</t>
  </si>
  <si>
    <t xml:space="preserve"> - оплата труда</t>
  </si>
  <si>
    <t xml:space="preserve">  -кап ремонт здания</t>
  </si>
  <si>
    <t xml:space="preserve"> -кап ремонта здания</t>
  </si>
  <si>
    <t xml:space="preserve"> - услуги по сод.имущества</t>
  </si>
  <si>
    <t xml:space="preserve"> -оплата текущего ремонта дорог</t>
  </si>
  <si>
    <t xml:space="preserve"> - квартирные (командир)</t>
  </si>
  <si>
    <t xml:space="preserve"> - оплата по договору</t>
  </si>
  <si>
    <t xml:space="preserve"> - зарплата за 3 сезона</t>
  </si>
  <si>
    <t xml:space="preserve"> - оплата за обучение</t>
  </si>
  <si>
    <t xml:space="preserve"> -  выпуск газеты "Ак-Довурак"</t>
  </si>
  <si>
    <t xml:space="preserve"> - оплата бланочной продукции</t>
  </si>
  <si>
    <t xml:space="preserve">  -ПСД ОИЗО</t>
  </si>
  <si>
    <t xml:space="preserve"> - ликвидация отходов</t>
  </si>
  <si>
    <t xml:space="preserve"> - оценка земельных участков</t>
  </si>
  <si>
    <t xml:space="preserve"> - изгот.баннеров</t>
  </si>
  <si>
    <t xml:space="preserve"> - Дорожн. Фонд</t>
  </si>
  <si>
    <t xml:space="preserve"> - тех.кадастр поспорт</t>
  </si>
  <si>
    <t>установ. Противопож. Сигнализации</t>
  </si>
  <si>
    <t xml:space="preserve"> - мед и сан-эпид услуги</t>
  </si>
  <si>
    <t xml:space="preserve"> - медосмотр</t>
  </si>
  <si>
    <t xml:space="preserve"> - прочие работы</t>
  </si>
  <si>
    <t xml:space="preserve"> -благоустройство уличн. Освещ</t>
  </si>
  <si>
    <t xml:space="preserve"> - благоустройство </t>
  </si>
  <si>
    <t>книжный фонд</t>
  </si>
  <si>
    <t>Благоустройство</t>
  </si>
  <si>
    <t>МЦП "Ремонт ЕДДС"</t>
  </si>
  <si>
    <t xml:space="preserve"> -проведение мероприятий ЕГЭ</t>
  </si>
  <si>
    <t xml:space="preserve"> - МЦП Профилактика и правонарушение</t>
  </si>
  <si>
    <t xml:space="preserve"> -проведение мероприятий НПО</t>
  </si>
  <si>
    <t>Приобретение мебели</t>
  </si>
  <si>
    <t>Приобретение турникета</t>
  </si>
  <si>
    <t>Приобретение жилья молодым семьям МЦП</t>
  </si>
  <si>
    <t xml:space="preserve"> - запчасти оргтехники</t>
  </si>
  <si>
    <t xml:space="preserve"> - МЦП Туберкул</t>
  </si>
  <si>
    <t xml:space="preserve"> - Дорожные знаки ДФ</t>
  </si>
  <si>
    <t>Приложение №7</t>
  </si>
  <si>
    <t>Динамика    изменения   недоимки   по  налогам  на 01.10. 2019 год г.Ак-Довурак ( тыс. рублей)</t>
  </si>
  <si>
    <t>01.10.                 2019</t>
  </si>
  <si>
    <t>01.10 .2018</t>
  </si>
  <si>
    <t>Приложение №9</t>
  </si>
  <si>
    <t xml:space="preserve"> за 9 месяцев 2019 год</t>
  </si>
  <si>
    <t xml:space="preserve"> за 2019 год</t>
  </si>
  <si>
    <t>Динамика    изменения   недоимки   по  налогам  на 01.01. 2020 год                                                                 г.Ак-Довурак ( тыс. рублей)</t>
  </si>
  <si>
    <t>01.01. 2020</t>
  </si>
  <si>
    <t>Откл.с 01.01.19 на 01.01.20</t>
  </si>
  <si>
    <t xml:space="preserve"> - материальная помощь (в натур.форме)</t>
  </si>
  <si>
    <t>Приобретения оборудования,автотранспорта</t>
  </si>
  <si>
    <t>Капремонт домов многокв.доме</t>
  </si>
  <si>
    <t xml:space="preserve">Благоустройство </t>
  </si>
  <si>
    <t xml:space="preserve"> -прочие расходы </t>
  </si>
  <si>
    <t xml:space="preserve"> - обследование технич.состояния</t>
  </si>
  <si>
    <t>ОЖМС</t>
  </si>
  <si>
    <t>01.04. 2019</t>
  </si>
  <si>
    <t>ФКУ ГУ ВО Минфин России 2547</t>
  </si>
  <si>
    <t>Вечерняя школа             570</t>
  </si>
  <si>
    <t>МОУ МУК г.Ак-Довурака  605</t>
  </si>
  <si>
    <t>ООО "Ной"</t>
  </si>
  <si>
    <t>Монтажный участок №1 А-Д</t>
  </si>
  <si>
    <t>Динамика    изменения   недоимки   по  налогам  на 01.04. 2020 год                                                                 г.Ак-Довурак ( тыс. рублей)</t>
  </si>
  <si>
    <t>01.04. 2020</t>
  </si>
  <si>
    <t>ТСЖ "Энергетиков"</t>
  </si>
  <si>
    <t>ООО "Енисейлес"</t>
  </si>
  <si>
    <t>ООО ГОК "Туваасбест" 997,2461</t>
  </si>
  <si>
    <t>ООО "Аас-кежик"</t>
  </si>
  <si>
    <t>Благ.фонд "Подари солнце"</t>
  </si>
  <si>
    <t>ПАО "ФСК"</t>
  </si>
  <si>
    <t>Коэф.роста к 2019 году</t>
  </si>
  <si>
    <t>Откл.с 01.04.20 на 01.01.20</t>
  </si>
  <si>
    <t>ФГКУ1 отряд ФПС 2113</t>
  </si>
  <si>
    <t>ИНН</t>
  </si>
  <si>
    <t>1701052697</t>
  </si>
  <si>
    <t>Мин труда и соц.политика РТ</t>
  </si>
  <si>
    <t>1701059340</t>
  </si>
  <si>
    <t>1718000922</t>
  </si>
  <si>
    <t>1718001637</t>
  </si>
  <si>
    <t>1718001877</t>
  </si>
  <si>
    <t>1718001901</t>
  </si>
  <si>
    <t>1718001926</t>
  </si>
  <si>
    <t>1718002020</t>
  </si>
  <si>
    <t>1718002060</t>
  </si>
  <si>
    <t>1718002084</t>
  </si>
  <si>
    <t>1718002091</t>
  </si>
  <si>
    <t>1718002126</t>
  </si>
  <si>
    <t>1718002246</t>
  </si>
  <si>
    <t>1718002292</t>
  </si>
  <si>
    <t>1718002334</t>
  </si>
  <si>
    <t>1718002341</t>
  </si>
  <si>
    <t>1718002366</t>
  </si>
  <si>
    <t>1718002373</t>
  </si>
  <si>
    <t>1718002398</t>
  </si>
  <si>
    <t>1718002422</t>
  </si>
  <si>
    <t>ООО "Амбащ"</t>
  </si>
  <si>
    <t>ООО "Ника"</t>
  </si>
  <si>
    <t>ООО "ДОМ.РФ УПРАВЛЕНИЕ ПРОЕКТАМИ"</t>
  </si>
  <si>
    <t>ООО "Т2 МОБАЙЛ"</t>
  </si>
  <si>
    <t xml:space="preserve"> - социальная помощь</t>
  </si>
  <si>
    <t xml:space="preserve"> - услуги по охране</t>
  </si>
  <si>
    <t xml:space="preserve"> отлов собак</t>
  </si>
  <si>
    <t>УТиСР</t>
  </si>
  <si>
    <t xml:space="preserve"> -вывозка мусора (СНЕГА)</t>
  </si>
  <si>
    <t xml:space="preserve">   - противопожарные мероприятия</t>
  </si>
  <si>
    <t xml:space="preserve">ГХП </t>
  </si>
  <si>
    <t>тыс.руб.</t>
  </si>
  <si>
    <t xml:space="preserve">  - другие аналогичные расходы</t>
  </si>
  <si>
    <t>Социальное обеспечение</t>
  </si>
  <si>
    <t>Прочие работы, услуги</t>
  </si>
  <si>
    <t>Оплата работ, услуг</t>
  </si>
  <si>
    <t xml:space="preserve">Дорожный фонд   </t>
  </si>
  <si>
    <t xml:space="preserve"> - другие экономические санкции </t>
  </si>
  <si>
    <t xml:space="preserve"> - приобр. приветственных адресов,поч.грамот</t>
  </si>
  <si>
    <t xml:space="preserve"> - работы по типовому проектированию</t>
  </si>
  <si>
    <t xml:space="preserve"> - проведение гос.экспертизы проект.документации</t>
  </si>
  <si>
    <t xml:space="preserve">  - услуги по организацию проведения торгов</t>
  </si>
  <si>
    <t xml:space="preserve"> - разработка генеральных планов</t>
  </si>
  <si>
    <t xml:space="preserve"> - межевание границ зем.уч.</t>
  </si>
  <si>
    <t xml:space="preserve"> - разработка проект. и сметн.документаци</t>
  </si>
  <si>
    <t xml:space="preserve"> -дезинфекция, дезинсекция</t>
  </si>
  <si>
    <t xml:space="preserve"> Увеличение стоимости основных средств </t>
  </si>
  <si>
    <t xml:space="preserve"> -устранение неисправнестей отд объектов</t>
  </si>
  <si>
    <t xml:space="preserve"> - приобретение котельно-печного топлива </t>
  </si>
  <si>
    <t xml:space="preserve"> - приобретение специальной продукции</t>
  </si>
  <si>
    <t xml:space="preserve">  - возмещение работникам по проезду </t>
  </si>
  <si>
    <t xml:space="preserve">  - по найму жилых помещений</t>
  </si>
  <si>
    <t xml:space="preserve">  - нотариальные услуги</t>
  </si>
  <si>
    <t>Аренда помещений банков, рынка</t>
  </si>
  <si>
    <t>Услуги по страхованию имущества</t>
  </si>
  <si>
    <t>Распределение расходов за счет собственных доходов бюджета за 2020 г.</t>
  </si>
  <si>
    <t>всего финансирование за год</t>
  </si>
  <si>
    <t>остаток средств на 01.01.2021 г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</si>
</sst>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0.000"/>
    <numFmt numFmtId="167" formatCode="#,##0.0"/>
    <numFmt numFmtId="168" formatCode="0.00000"/>
  </numFmts>
  <fonts count="42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4"/>
      <name val="Arial"/>
      <family val="2"/>
      <charset val="204"/>
    </font>
    <font>
      <b/>
      <i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name val="Calibri"/>
      <family val="2"/>
      <charset val="204"/>
    </font>
    <font>
      <b/>
      <i/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</borders>
  <cellStyleXfs count="27">
    <xf numFmtId="0" fontId="0" fillId="0" borderId="0"/>
    <xf numFmtId="0" fontId="19" fillId="0" borderId="0"/>
    <xf numFmtId="164" fontId="1" fillId="0" borderId="0" applyFont="0" applyFill="0" applyBorder="0" applyAlignment="0" applyProtection="0"/>
    <xf numFmtId="0" fontId="1" fillId="0" borderId="0"/>
    <xf numFmtId="0" fontId="19" fillId="0" borderId="27" applyNumberFormat="0">
      <alignment horizontal="right" vertical="top"/>
    </xf>
    <xf numFmtId="0" fontId="19" fillId="0" borderId="27" applyNumberFormat="0">
      <alignment horizontal="right" vertical="top"/>
    </xf>
    <xf numFmtId="0" fontId="19" fillId="9" borderId="27" applyNumberFormat="0">
      <alignment horizontal="right" vertical="top"/>
    </xf>
    <xf numFmtId="49" fontId="19" fillId="10" borderId="27">
      <alignment horizontal="left" vertical="top"/>
    </xf>
    <xf numFmtId="49" fontId="34" fillId="0" borderId="27">
      <alignment horizontal="left" vertical="top"/>
    </xf>
    <xf numFmtId="0" fontId="19" fillId="11" borderId="27">
      <alignment horizontal="left" vertical="top" wrapText="1"/>
    </xf>
    <xf numFmtId="0" fontId="34" fillId="0" borderId="27">
      <alignment horizontal="left" vertical="top" wrapText="1"/>
    </xf>
    <xf numFmtId="0" fontId="19" fillId="12" borderId="27">
      <alignment horizontal="left" vertical="top" wrapText="1"/>
    </xf>
    <xf numFmtId="0" fontId="19" fillId="13" borderId="27">
      <alignment horizontal="left" vertical="top" wrapText="1"/>
    </xf>
    <xf numFmtId="0" fontId="19" fillId="14" borderId="27">
      <alignment horizontal="left" vertical="top" wrapText="1"/>
    </xf>
    <xf numFmtId="0" fontId="19" fillId="15" borderId="27">
      <alignment horizontal="left" vertical="top" wrapText="1"/>
    </xf>
    <xf numFmtId="0" fontId="19" fillId="0" borderId="27">
      <alignment horizontal="left" vertical="top" wrapText="1"/>
    </xf>
    <xf numFmtId="0" fontId="35" fillId="0" borderId="0">
      <alignment horizontal="left" vertical="top"/>
    </xf>
    <xf numFmtId="0" fontId="19" fillId="11" borderId="28" applyNumberFormat="0">
      <alignment horizontal="right" vertical="top"/>
    </xf>
    <xf numFmtId="0" fontId="19" fillId="12" borderId="28" applyNumberFormat="0">
      <alignment horizontal="right" vertical="top"/>
    </xf>
    <xf numFmtId="0" fontId="19" fillId="0" borderId="27" applyNumberFormat="0">
      <alignment horizontal="right" vertical="top"/>
    </xf>
    <xf numFmtId="0" fontId="19" fillId="0" borderId="27" applyNumberFormat="0">
      <alignment horizontal="right" vertical="top"/>
    </xf>
    <xf numFmtId="0" fontId="19" fillId="13" borderId="28" applyNumberFormat="0">
      <alignment horizontal="right" vertical="top"/>
    </xf>
    <xf numFmtId="0" fontId="19" fillId="0" borderId="27" applyNumberFormat="0">
      <alignment horizontal="right" vertical="top"/>
    </xf>
    <xf numFmtId="49" fontId="36" fillId="16" borderId="27">
      <alignment horizontal="left" vertical="top" wrapText="1"/>
    </xf>
    <xf numFmtId="49" fontId="19" fillId="0" borderId="27">
      <alignment horizontal="left" vertical="top" wrapText="1"/>
    </xf>
    <xf numFmtId="0" fontId="19" fillId="15" borderId="27">
      <alignment horizontal="left" vertical="top" wrapText="1"/>
    </xf>
    <xf numFmtId="0" fontId="19" fillId="0" borderId="27">
      <alignment horizontal="left" vertical="top" wrapText="1"/>
    </xf>
  </cellStyleXfs>
  <cellXfs count="607">
    <xf numFmtId="0" fontId="0" fillId="0" borderId="0" xfId="0"/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2" fontId="7" fillId="0" borderId="2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7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/>
    <xf numFmtId="165" fontId="4" fillId="0" borderId="0" xfId="0" applyNumberFormat="1" applyFont="1" applyFill="1" applyBorder="1"/>
    <xf numFmtId="166" fontId="4" fillId="0" borderId="0" xfId="0" applyNumberFormat="1" applyFont="1" applyFill="1"/>
    <xf numFmtId="0" fontId="10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 applyAlignment="1"/>
    <xf numFmtId="0" fontId="10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/>
    <xf numFmtId="167" fontId="7" fillId="0" borderId="1" xfId="0" applyNumberFormat="1" applyFont="1" applyFill="1" applyBorder="1" applyAlignment="1">
      <alignment horizontal="center" vertical="center" wrapText="1"/>
    </xf>
    <xf numFmtId="166" fontId="4" fillId="0" borderId="0" xfId="0" applyNumberFormat="1" applyFont="1"/>
    <xf numFmtId="0" fontId="10" fillId="0" borderId="0" xfId="0" applyFont="1" applyAlignment="1">
      <alignment horizontal="left"/>
    </xf>
    <xf numFmtId="0" fontId="7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/>
    <xf numFmtId="0" fontId="4" fillId="0" borderId="1" xfId="0" applyFont="1" applyFill="1" applyBorder="1" applyAlignment="1">
      <alignment horizontal="left"/>
    </xf>
    <xf numFmtId="165" fontId="4" fillId="0" borderId="0" xfId="0" applyNumberFormat="1" applyFont="1" applyFill="1" applyAlignment="1"/>
    <xf numFmtId="0" fontId="14" fillId="0" borderId="4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10" fillId="0" borderId="4" xfId="0" applyFont="1" applyFill="1" applyBorder="1"/>
    <xf numFmtId="0" fontId="11" fillId="0" borderId="4" xfId="0" applyFont="1" applyFill="1" applyBorder="1"/>
    <xf numFmtId="0" fontId="14" fillId="0" borderId="1" xfId="0" applyFont="1" applyFill="1" applyBorder="1"/>
    <xf numFmtId="0" fontId="16" fillId="0" borderId="4" xfId="0" applyFont="1" applyFill="1" applyBorder="1" applyAlignment="1">
      <alignment horizontal="left"/>
    </xf>
    <xf numFmtId="165" fontId="4" fillId="0" borderId="0" xfId="0" applyNumberFormat="1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4" fillId="3" borderId="0" xfId="0" applyFont="1" applyFill="1"/>
    <xf numFmtId="2" fontId="4" fillId="3" borderId="0" xfId="0" applyNumberFormat="1" applyFont="1" applyFill="1"/>
    <xf numFmtId="2" fontId="4" fillId="4" borderId="0" xfId="0" applyNumberFormat="1" applyFont="1" applyFill="1"/>
    <xf numFmtId="0" fontId="4" fillId="4" borderId="0" xfId="0" applyFont="1" applyFill="1"/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7" fillId="0" borderId="0" xfId="1" applyFont="1" applyFill="1"/>
    <xf numFmtId="0" fontId="11" fillId="0" borderId="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wrapText="1"/>
    </xf>
    <xf numFmtId="167" fontId="17" fillId="0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wrapText="1"/>
    </xf>
    <xf numFmtId="167" fontId="18" fillId="0" borderId="1" xfId="0" applyNumberFormat="1" applyFont="1" applyFill="1" applyBorder="1" applyAlignment="1">
      <alignment horizontal="center" vertical="center" wrapText="1"/>
    </xf>
    <xf numFmtId="167" fontId="18" fillId="0" borderId="1" xfId="1" applyNumberFormat="1" applyFont="1" applyFill="1" applyBorder="1" applyAlignment="1">
      <alignment horizontal="center" vertical="center"/>
    </xf>
    <xf numFmtId="167" fontId="18" fillId="4" borderId="1" xfId="1" applyNumberFormat="1" applyFont="1" applyFill="1" applyBorder="1" applyAlignment="1">
      <alignment horizontal="center" vertical="center"/>
    </xf>
    <xf numFmtId="167" fontId="18" fillId="4" borderId="1" xfId="0" applyNumberFormat="1" applyFont="1" applyFill="1" applyBorder="1" applyAlignment="1">
      <alignment horizontal="center" vertical="center" wrapText="1"/>
    </xf>
    <xf numFmtId="167" fontId="17" fillId="4" borderId="1" xfId="0" applyNumberFormat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left" wrapText="1"/>
    </xf>
    <xf numFmtId="0" fontId="17" fillId="0" borderId="7" xfId="1" applyFont="1" applyFill="1" applyBorder="1" applyAlignment="1">
      <alignment vertical="justify" wrapText="1"/>
    </xf>
    <xf numFmtId="0" fontId="18" fillId="0" borderId="7" xfId="1" applyFont="1" applyFill="1" applyBorder="1" applyAlignment="1">
      <alignment vertical="justify" wrapText="1"/>
    </xf>
    <xf numFmtId="167" fontId="22" fillId="0" borderId="0" xfId="1" applyNumberFormat="1" applyFont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center"/>
    </xf>
    <xf numFmtId="1" fontId="7" fillId="4" borderId="4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4" fillId="4" borderId="0" xfId="0" applyNumberFormat="1" applyFont="1" applyFill="1"/>
    <xf numFmtId="1" fontId="7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/>
    <xf numFmtId="1" fontId="7" fillId="3" borderId="4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9" fillId="3" borderId="4" xfId="0" applyNumberFormat="1" applyFont="1" applyFill="1" applyBorder="1" applyAlignment="1">
      <alignment horizontal="center"/>
    </xf>
    <xf numFmtId="1" fontId="7" fillId="6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/>
    <xf numFmtId="1" fontId="3" fillId="3" borderId="1" xfId="0" applyNumberFormat="1" applyFont="1" applyFill="1" applyBorder="1"/>
    <xf numFmtId="1" fontId="3" fillId="4" borderId="1" xfId="0" applyNumberFormat="1" applyFont="1" applyFill="1" applyBorder="1"/>
    <xf numFmtId="1" fontId="9" fillId="4" borderId="1" xfId="0" applyNumberFormat="1" applyFont="1" applyFill="1" applyBorder="1"/>
    <xf numFmtId="1" fontId="7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/>
    <xf numFmtId="1" fontId="4" fillId="4" borderId="0" xfId="0" applyNumberFormat="1" applyFont="1" applyFill="1" applyBorder="1" applyAlignment="1"/>
    <xf numFmtId="1" fontId="4" fillId="4" borderId="0" xfId="0" applyNumberFormat="1" applyFont="1" applyFill="1" applyBorder="1"/>
    <xf numFmtId="1" fontId="7" fillId="4" borderId="0" xfId="0" applyNumberFormat="1" applyFont="1" applyFill="1" applyBorder="1" applyAlignment="1">
      <alignment horizontal="center"/>
    </xf>
    <xf numFmtId="1" fontId="4" fillId="4" borderId="3" xfId="0" applyNumberFormat="1" applyFont="1" applyFill="1" applyBorder="1"/>
    <xf numFmtId="1" fontId="4" fillId="3" borderId="0" xfId="0" applyNumberFormat="1" applyFont="1" applyFill="1" applyBorder="1"/>
    <xf numFmtId="1" fontId="4" fillId="3" borderId="0" xfId="0" applyNumberFormat="1" applyFont="1" applyFill="1"/>
    <xf numFmtId="1" fontId="4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/>
    <xf numFmtId="1" fontId="7" fillId="3" borderId="4" xfId="0" applyNumberFormat="1" applyFont="1" applyFill="1" applyBorder="1" applyAlignment="1">
      <alignment horizontal="left"/>
    </xf>
    <xf numFmtId="1" fontId="7" fillId="3" borderId="8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1" fontId="3" fillId="3" borderId="0" xfId="0" applyNumberFormat="1" applyFont="1" applyFill="1"/>
    <xf numFmtId="1" fontId="7" fillId="4" borderId="0" xfId="0" applyNumberFormat="1" applyFont="1" applyFill="1"/>
    <xf numFmtId="1" fontId="7" fillId="4" borderId="1" xfId="0" applyNumberFormat="1" applyFont="1" applyFill="1" applyBorder="1"/>
    <xf numFmtId="1" fontId="4" fillId="4" borderId="4" xfId="0" applyNumberFormat="1" applyFont="1" applyFill="1" applyBorder="1"/>
    <xf numFmtId="1" fontId="9" fillId="3" borderId="0" xfId="0" applyNumberFormat="1" applyFont="1" applyFill="1"/>
    <xf numFmtId="1" fontId="7" fillId="6" borderId="0" xfId="0" applyNumberFormat="1" applyFont="1" applyFill="1"/>
    <xf numFmtId="1" fontId="4" fillId="4" borderId="0" xfId="0" applyNumberFormat="1" applyFont="1" applyFill="1" applyAlignment="1"/>
    <xf numFmtId="1" fontId="4" fillId="4" borderId="5" xfId="0" applyNumberFormat="1" applyFont="1" applyFill="1" applyBorder="1"/>
    <xf numFmtId="2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7" fillId="0" borderId="0" xfId="0" applyFont="1" applyFill="1"/>
    <xf numFmtId="1" fontId="4" fillId="7" borderId="0" xfId="0" applyNumberFormat="1" applyFont="1" applyFill="1"/>
    <xf numFmtId="165" fontId="4" fillId="4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/>
    <xf numFmtId="0" fontId="24" fillId="0" borderId="0" xfId="0" applyFont="1"/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1" fontId="7" fillId="8" borderId="1" xfId="0" applyNumberFormat="1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left" vertical="center" wrapText="1"/>
    </xf>
    <xf numFmtId="165" fontId="3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/>
    </xf>
    <xf numFmtId="165" fontId="7" fillId="8" borderId="1" xfId="2" applyNumberFormat="1" applyFont="1" applyFill="1" applyBorder="1" applyAlignment="1">
      <alignment horizontal="center" vertical="center" wrapText="1"/>
    </xf>
    <xf numFmtId="1" fontId="7" fillId="8" borderId="1" xfId="2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/>
    <xf numFmtId="165" fontId="7" fillId="4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1" xfId="0" applyFont="1" applyFill="1" applyBorder="1"/>
    <xf numFmtId="1" fontId="12" fillId="4" borderId="0" xfId="0" applyNumberFormat="1" applyFont="1" applyFill="1" applyBorder="1" applyAlignment="1"/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7" fillId="0" borderId="0" xfId="0" applyFont="1" applyFill="1" applyBorder="1"/>
    <xf numFmtId="0" fontId="27" fillId="6" borderId="1" xfId="0" applyFont="1" applyFill="1" applyBorder="1" applyAlignment="1">
      <alignment horizontal="center"/>
    </xf>
    <xf numFmtId="0" fontId="27" fillId="6" borderId="1" xfId="0" applyFont="1" applyFill="1" applyBorder="1" applyAlignment="1"/>
    <xf numFmtId="0" fontId="27" fillId="6" borderId="1" xfId="0" applyFont="1" applyFill="1" applyBorder="1"/>
    <xf numFmtId="0" fontId="27" fillId="6" borderId="1" xfId="0" applyFont="1" applyFill="1" applyBorder="1" applyAlignment="1">
      <alignment horizontal="center" vertical="center" wrapText="1"/>
    </xf>
    <xf numFmtId="49" fontId="27" fillId="6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wrapText="1"/>
    </xf>
    <xf numFmtId="165" fontId="28" fillId="4" borderId="1" xfId="0" applyNumberFormat="1" applyFont="1" applyFill="1" applyBorder="1" applyAlignment="1">
      <alignment horizontal="center"/>
    </xf>
    <xf numFmtId="165" fontId="28" fillId="4" borderId="1" xfId="0" applyNumberFormat="1" applyFont="1" applyFill="1" applyBorder="1"/>
    <xf numFmtId="165" fontId="28" fillId="0" borderId="1" xfId="0" applyNumberFormat="1" applyFont="1" applyFill="1" applyBorder="1"/>
    <xf numFmtId="0" fontId="27" fillId="0" borderId="1" xfId="0" applyFont="1" applyFill="1" applyBorder="1"/>
    <xf numFmtId="0" fontId="27" fillId="4" borderId="1" xfId="0" applyFont="1" applyFill="1" applyBorder="1" applyAlignment="1">
      <alignment horizontal="center"/>
    </xf>
    <xf numFmtId="165" fontId="27" fillId="0" borderId="1" xfId="0" applyNumberFormat="1" applyFont="1" applyFill="1" applyBorder="1" applyAlignment="1">
      <alignment horizontal="center"/>
    </xf>
    <xf numFmtId="165" fontId="27" fillId="4" borderId="1" xfId="0" applyNumberFormat="1" applyFont="1" applyFill="1" applyBorder="1" applyAlignment="1">
      <alignment horizontal="center"/>
    </xf>
    <xf numFmtId="2" fontId="27" fillId="4" borderId="1" xfId="0" applyNumberFormat="1" applyFont="1" applyFill="1" applyBorder="1"/>
    <xf numFmtId="165" fontId="27" fillId="4" borderId="1" xfId="0" applyNumberFormat="1" applyFont="1" applyFill="1" applyBorder="1"/>
    <xf numFmtId="165" fontId="27" fillId="0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65" fontId="4" fillId="0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165" fontId="7" fillId="4" borderId="1" xfId="0" applyNumberFormat="1" applyFont="1" applyFill="1" applyBorder="1"/>
    <xf numFmtId="165" fontId="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/>
    </xf>
    <xf numFmtId="165" fontId="7" fillId="6" borderId="1" xfId="0" applyNumberFormat="1" applyFont="1" applyFill="1" applyBorder="1"/>
    <xf numFmtId="0" fontId="27" fillId="0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/>
    <xf numFmtId="165" fontId="4" fillId="0" borderId="1" xfId="0" applyNumberFormat="1" applyFont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6" fillId="0" borderId="0" xfId="0" applyFont="1" applyAlignment="1"/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165" fontId="28" fillId="3" borderId="1" xfId="0" applyNumberFormat="1" applyFont="1" applyFill="1" applyBorder="1" applyAlignment="1">
      <alignment horizontal="center"/>
    </xf>
    <xf numFmtId="165" fontId="28" fillId="3" borderId="1" xfId="0" applyNumberFormat="1" applyFont="1" applyFill="1" applyBorder="1"/>
    <xf numFmtId="2" fontId="4" fillId="4" borderId="1" xfId="0" applyNumberFormat="1" applyFont="1" applyFill="1" applyBorder="1" applyAlignment="1">
      <alignment horizontal="center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center"/>
    </xf>
    <xf numFmtId="1" fontId="17" fillId="0" borderId="1" xfId="1" applyNumberFormat="1" applyFont="1" applyFill="1" applyBorder="1" applyAlignment="1">
      <alignment horizontal="center" vertical="center" wrapText="1"/>
    </xf>
    <xf numFmtId="1" fontId="4" fillId="7" borderId="0" xfId="0" applyNumberFormat="1" applyFont="1" applyFill="1" applyBorder="1"/>
    <xf numFmtId="2" fontId="28" fillId="4" borderId="1" xfId="0" applyNumberFormat="1" applyFont="1" applyFill="1" applyBorder="1"/>
    <xf numFmtId="3" fontId="7" fillId="0" borderId="1" xfId="0" applyNumberFormat="1" applyFont="1" applyFill="1" applyBorder="1"/>
    <xf numFmtId="2" fontId="7" fillId="0" borderId="1" xfId="0" applyNumberFormat="1" applyFont="1" applyFill="1" applyBorder="1"/>
    <xf numFmtId="3" fontId="4" fillId="0" borderId="1" xfId="0" applyNumberFormat="1" applyFont="1" applyFill="1" applyBorder="1"/>
    <xf numFmtId="2" fontId="4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3" fontId="7" fillId="6" borderId="1" xfId="0" applyNumberFormat="1" applyFont="1" applyFill="1" applyBorder="1"/>
    <xf numFmtId="2" fontId="7" fillId="6" borderId="1" xfId="0" applyNumberFormat="1" applyFont="1" applyFill="1" applyBorder="1"/>
    <xf numFmtId="167" fontId="7" fillId="6" borderId="1" xfId="0" applyNumberFormat="1" applyFont="1" applyFill="1" applyBorder="1"/>
    <xf numFmtId="0" fontId="27" fillId="0" borderId="1" xfId="0" applyFont="1" applyFill="1" applyBorder="1" applyAlignment="1">
      <alignment vertical="top" wrapText="1"/>
    </xf>
    <xf numFmtId="165" fontId="4" fillId="7" borderId="0" xfId="0" applyNumberFormat="1" applyFont="1" applyFill="1"/>
    <xf numFmtId="165" fontId="4" fillId="7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165" fontId="4" fillId="4" borderId="0" xfId="0" applyNumberFormat="1" applyFont="1" applyFill="1"/>
    <xf numFmtId="1" fontId="7" fillId="3" borderId="4" xfId="0" applyNumberFormat="1" applyFont="1" applyFill="1" applyBorder="1" applyAlignment="1">
      <alignment horizontal="left"/>
    </xf>
    <xf numFmtId="1" fontId="7" fillId="3" borderId="8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/>
    <xf numFmtId="1" fontId="4" fillId="7" borderId="1" xfId="0" applyNumberFormat="1" applyFont="1" applyFill="1" applyBorder="1"/>
    <xf numFmtId="1" fontId="7" fillId="7" borderId="1" xfId="0" applyNumberFormat="1" applyFont="1" applyFill="1" applyBorder="1"/>
    <xf numFmtId="165" fontId="7" fillId="7" borderId="1" xfId="0" applyNumberFormat="1" applyFont="1" applyFill="1" applyBorder="1" applyAlignment="1">
      <alignment horizontal="center"/>
    </xf>
    <xf numFmtId="1" fontId="9" fillId="7" borderId="1" xfId="0" applyNumberFormat="1" applyFont="1" applyFill="1" applyBorder="1" applyAlignment="1">
      <alignment horizontal="center"/>
    </xf>
    <xf numFmtId="1" fontId="9" fillId="7" borderId="1" xfId="0" applyNumberFormat="1" applyFont="1" applyFill="1" applyBorder="1"/>
    <xf numFmtId="165" fontId="3" fillId="7" borderId="1" xfId="0" applyNumberFormat="1" applyFont="1" applyFill="1" applyBorder="1" applyAlignment="1">
      <alignment horizontal="center"/>
    </xf>
    <xf numFmtId="1" fontId="4" fillId="7" borderId="6" xfId="0" applyNumberFormat="1" applyFont="1" applyFill="1" applyBorder="1" applyAlignment="1">
      <alignment horizontal="center" vertical="center" wrapText="1"/>
    </xf>
    <xf numFmtId="165" fontId="9" fillId="7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32" fillId="5" borderId="7" xfId="1" applyFont="1" applyFill="1" applyBorder="1"/>
    <xf numFmtId="167" fontId="32" fillId="5" borderId="1" xfId="1" applyNumberFormat="1" applyFont="1" applyFill="1" applyBorder="1" applyAlignment="1">
      <alignment horizontal="center" vertical="center"/>
    </xf>
    <xf numFmtId="167" fontId="12" fillId="5" borderId="22" xfId="1" applyNumberFormat="1" applyFont="1" applyFill="1" applyBorder="1" applyAlignment="1">
      <alignment horizontal="center" vertical="center"/>
    </xf>
    <xf numFmtId="0" fontId="32" fillId="5" borderId="7" xfId="1" applyFont="1" applyFill="1" applyBorder="1" applyAlignment="1">
      <alignment wrapText="1"/>
    </xf>
    <xf numFmtId="14" fontId="21" fillId="0" borderId="0" xfId="1" applyNumberFormat="1" applyFont="1" applyAlignment="1">
      <alignment wrapText="1"/>
    </xf>
    <xf numFmtId="165" fontId="28" fillId="3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 wrapText="1"/>
    </xf>
    <xf numFmtId="4" fontId="18" fillId="4" borderId="1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0" fillId="4" borderId="4" xfId="0" applyFont="1" applyFill="1" applyBorder="1"/>
    <xf numFmtId="0" fontId="11" fillId="4" borderId="4" xfId="0" applyFont="1" applyFill="1" applyBorder="1"/>
    <xf numFmtId="0" fontId="10" fillId="4" borderId="1" xfId="0" applyFont="1" applyFill="1" applyBorder="1" applyAlignment="1">
      <alignment horizontal="left"/>
    </xf>
    <xf numFmtId="0" fontId="8" fillId="4" borderId="1" xfId="0" applyFont="1" applyFill="1" applyBorder="1"/>
    <xf numFmtId="0" fontId="8" fillId="4" borderId="0" xfId="0" applyFont="1" applyFill="1" applyBorder="1"/>
    <xf numFmtId="0" fontId="10" fillId="4" borderId="0" xfId="0" applyFont="1" applyFill="1" applyAlignment="1">
      <alignment horizontal="center"/>
    </xf>
    <xf numFmtId="0" fontId="10" fillId="4" borderId="0" xfId="0" applyFont="1" applyFill="1"/>
    <xf numFmtId="2" fontId="10" fillId="4" borderId="0" xfId="0" applyNumberFormat="1" applyFont="1" applyFill="1"/>
    <xf numFmtId="0" fontId="8" fillId="4" borderId="0" xfId="0" applyFont="1" applyFill="1"/>
    <xf numFmtId="0" fontId="10" fillId="4" borderId="0" xfId="0" applyNumberFormat="1" applyFont="1" applyFill="1"/>
    <xf numFmtId="2" fontId="7" fillId="8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/>
    </xf>
    <xf numFmtId="0" fontId="27" fillId="4" borderId="0" xfId="0" applyFont="1" applyFill="1"/>
    <xf numFmtId="0" fontId="29" fillId="0" borderId="0" xfId="0" applyFont="1" applyFill="1"/>
    <xf numFmtId="0" fontId="1" fillId="0" borderId="0" xfId="0" applyFont="1" applyFill="1"/>
    <xf numFmtId="0" fontId="26" fillId="0" borderId="0" xfId="0" applyFont="1" applyFill="1"/>
    <xf numFmtId="0" fontId="7" fillId="4" borderId="1" xfId="0" applyFont="1" applyFill="1" applyBorder="1" applyAlignment="1">
      <alignment horizontal="center" wrapText="1"/>
    </xf>
    <xf numFmtId="2" fontId="7" fillId="4" borderId="1" xfId="0" applyNumberFormat="1" applyFont="1" applyFill="1" applyBorder="1"/>
    <xf numFmtId="165" fontId="7" fillId="4" borderId="1" xfId="0" applyNumberFormat="1" applyFont="1" applyFill="1" applyBorder="1" applyAlignment="1">
      <alignment horizontal="center" wrapText="1"/>
    </xf>
    <xf numFmtId="0" fontId="28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7" fillId="4" borderId="1" xfId="0" applyFont="1" applyFill="1" applyBorder="1" applyAlignment="1">
      <alignment horizontal="left" vertical="center" wrapText="1"/>
    </xf>
    <xf numFmtId="0" fontId="27" fillId="4" borderId="1" xfId="0" applyFont="1" applyFill="1" applyBorder="1"/>
    <xf numFmtId="0" fontId="27" fillId="4" borderId="1" xfId="0" applyFont="1" applyFill="1" applyBorder="1" applyAlignment="1">
      <alignment horizontal="left"/>
    </xf>
    <xf numFmtId="0" fontId="2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/>
    <xf numFmtId="0" fontId="28" fillId="6" borderId="1" xfId="0" applyFont="1" applyFill="1" applyBorder="1"/>
    <xf numFmtId="0" fontId="28" fillId="6" borderId="1" xfId="0" applyFont="1" applyFill="1" applyBorder="1" applyAlignment="1">
      <alignment horizontal="center"/>
    </xf>
    <xf numFmtId="0" fontId="26" fillId="6" borderId="0" xfId="0" applyFont="1" applyFill="1"/>
    <xf numFmtId="0" fontId="28" fillId="6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3" fillId="4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Border="1"/>
    <xf numFmtId="165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 vertical="center" wrapText="1"/>
    </xf>
    <xf numFmtId="4" fontId="32" fillId="5" borderId="1" xfId="1" applyNumberFormat="1" applyFont="1" applyFill="1" applyBorder="1" applyAlignment="1">
      <alignment horizontal="center" vertical="center"/>
    </xf>
    <xf numFmtId="4" fontId="17" fillId="4" borderId="1" xfId="1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1" fontId="10" fillId="4" borderId="0" xfId="0" applyNumberFormat="1" applyFont="1" applyFill="1"/>
    <xf numFmtId="0" fontId="5" fillId="4" borderId="4" xfId="0" applyFont="1" applyFill="1" applyBorder="1" applyAlignment="1">
      <alignment horizontal="left"/>
    </xf>
    <xf numFmtId="2" fontId="22" fillId="4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8" fillId="4" borderId="1" xfId="0" applyFont="1" applyFill="1" applyBorder="1"/>
    <xf numFmtId="0" fontId="27" fillId="4" borderId="1" xfId="0" applyFont="1" applyFill="1" applyBorder="1" applyAlignment="1">
      <alignment horizontal="center" vertical="center"/>
    </xf>
    <xf numFmtId="0" fontId="26" fillId="0" borderId="0" xfId="0" applyFont="1"/>
    <xf numFmtId="0" fontId="4" fillId="0" borderId="1" xfId="3" applyFont="1" applyFill="1" applyBorder="1"/>
    <xf numFmtId="165" fontId="4" fillId="0" borderId="1" xfId="3" applyNumberFormat="1" applyFont="1" applyFill="1" applyBorder="1" applyAlignment="1">
      <alignment horizontal="center"/>
    </xf>
    <xf numFmtId="165" fontId="4" fillId="4" borderId="1" xfId="3" applyNumberFormat="1" applyFont="1" applyFill="1" applyBorder="1" applyAlignment="1">
      <alignment horizontal="center"/>
    </xf>
    <xf numFmtId="0" fontId="27" fillId="0" borderId="1" xfId="3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center" vertical="center"/>
    </xf>
    <xf numFmtId="0" fontId="27" fillId="0" borderId="1" xfId="3" applyFont="1" applyFill="1" applyBorder="1"/>
    <xf numFmtId="165" fontId="27" fillId="0" borderId="1" xfId="3" applyNumberFormat="1" applyFont="1" applyFill="1" applyBorder="1" applyAlignment="1">
      <alignment horizontal="center"/>
    </xf>
    <xf numFmtId="2" fontId="4" fillId="4" borderId="1" xfId="3" applyNumberFormat="1" applyFont="1" applyFill="1" applyBorder="1" applyAlignment="1">
      <alignment horizontal="center"/>
    </xf>
    <xf numFmtId="165" fontId="27" fillId="4" borderId="1" xfId="3" applyNumberFormat="1" applyFont="1" applyFill="1" applyBorder="1" applyAlignment="1">
      <alignment horizontal="center"/>
    </xf>
    <xf numFmtId="165" fontId="28" fillId="0" borderId="1" xfId="3" applyNumberFormat="1" applyFont="1" applyFill="1" applyBorder="1"/>
    <xf numFmtId="0" fontId="27" fillId="0" borderId="0" xfId="3" applyFont="1" applyFill="1"/>
    <xf numFmtId="0" fontId="1" fillId="0" borderId="0" xfId="3"/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5" fontId="38" fillId="0" borderId="1" xfId="0" applyNumberFormat="1" applyFont="1" applyFill="1" applyBorder="1" applyAlignment="1">
      <alignment horizontal="center" vertical="center" wrapText="1"/>
    </xf>
    <xf numFmtId="165" fontId="38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/>
    <xf numFmtId="2" fontId="10" fillId="0" borderId="0" xfId="0" applyNumberFormat="1" applyFont="1" applyFill="1"/>
    <xf numFmtId="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165" fontId="38" fillId="0" borderId="0" xfId="0" applyNumberFormat="1" applyFont="1" applyFill="1" applyBorder="1" applyAlignment="1">
      <alignment horizontal="center"/>
    </xf>
    <xf numFmtId="165" fontId="38" fillId="0" borderId="0" xfId="0" applyNumberFormat="1" applyFont="1" applyFill="1" applyBorder="1" applyAlignment="1">
      <alignment horizontal="center" vertical="center" wrapText="1"/>
    </xf>
    <xf numFmtId="0" fontId="26" fillId="0" borderId="0" xfId="3" applyFont="1" applyAlignment="1"/>
    <xf numFmtId="49" fontId="27" fillId="3" borderId="1" xfId="3" applyNumberFormat="1" applyFont="1" applyFill="1" applyBorder="1" applyAlignment="1">
      <alignment horizontal="center" vertical="center" wrapText="1"/>
    </xf>
    <xf numFmtId="0" fontId="27" fillId="3" borderId="1" xfId="3" applyFont="1" applyFill="1" applyBorder="1" applyAlignment="1">
      <alignment horizontal="center" vertical="center" wrapText="1"/>
    </xf>
    <xf numFmtId="0" fontId="28" fillId="3" borderId="1" xfId="3" applyFont="1" applyFill="1" applyBorder="1" applyAlignment="1">
      <alignment horizontal="center" vertical="center"/>
    </xf>
    <xf numFmtId="0" fontId="28" fillId="3" borderId="1" xfId="3" applyFont="1" applyFill="1" applyBorder="1" applyAlignment="1">
      <alignment horizontal="center" vertical="center" wrapText="1"/>
    </xf>
    <xf numFmtId="165" fontId="28" fillId="3" borderId="1" xfId="3" applyNumberFormat="1" applyFont="1" applyFill="1" applyBorder="1" applyAlignment="1">
      <alignment horizontal="center"/>
    </xf>
    <xf numFmtId="165" fontId="28" fillId="3" borderId="1" xfId="3" applyNumberFormat="1" applyFont="1" applyFill="1" applyBorder="1"/>
    <xf numFmtId="165" fontId="28" fillId="3" borderId="1" xfId="3" applyNumberFormat="1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left" vertical="center" wrapText="1"/>
    </xf>
    <xf numFmtId="165" fontId="7" fillId="3" borderId="1" xfId="3" applyNumberFormat="1" applyFont="1" applyFill="1" applyBorder="1" applyAlignment="1">
      <alignment horizontal="center"/>
    </xf>
    <xf numFmtId="0" fontId="27" fillId="0" borderId="1" xfId="3" applyFont="1" applyFill="1" applyBorder="1" applyAlignment="1">
      <alignment vertical="top" wrapText="1"/>
    </xf>
    <xf numFmtId="1" fontId="7" fillId="3" borderId="1" xfId="3" applyNumberFormat="1" applyFont="1" applyFill="1" applyBorder="1" applyAlignment="1">
      <alignment horizontal="center"/>
    </xf>
    <xf numFmtId="1" fontId="4" fillId="4" borderId="1" xfId="3" applyNumberFormat="1" applyFont="1" applyFill="1" applyBorder="1" applyAlignment="1">
      <alignment horizontal="center"/>
    </xf>
    <xf numFmtId="0" fontId="27" fillId="0" borderId="1" xfId="3" applyFont="1" applyFill="1" applyBorder="1" applyAlignment="1">
      <alignment horizontal="left"/>
    </xf>
    <xf numFmtId="0" fontId="28" fillId="3" borderId="1" xfId="3" applyFont="1" applyFill="1" applyBorder="1"/>
    <xf numFmtId="0" fontId="28" fillId="3" borderId="1" xfId="3" applyFont="1" applyFill="1" applyBorder="1" applyAlignment="1">
      <alignment horizontal="center"/>
    </xf>
    <xf numFmtId="165" fontId="28" fillId="0" borderId="1" xfId="3" applyNumberFormat="1" applyFont="1" applyFill="1" applyBorder="1" applyAlignment="1">
      <alignment horizontal="center" vertical="center"/>
    </xf>
    <xf numFmtId="0" fontId="27" fillId="3" borderId="17" xfId="3" applyFont="1" applyFill="1" applyBorder="1" applyAlignment="1">
      <alignment horizontal="center" vertical="center" textRotation="90" wrapText="1"/>
    </xf>
    <xf numFmtId="0" fontId="27" fillId="3" borderId="5" xfId="3" applyFont="1" applyFill="1" applyBorder="1" applyAlignment="1">
      <alignment horizontal="center" vertical="center" textRotation="90" wrapText="1"/>
    </xf>
    <xf numFmtId="0" fontId="27" fillId="3" borderId="6" xfId="3" applyFont="1" applyFill="1" applyBorder="1" applyAlignment="1">
      <alignment horizontal="center" vertical="center" textRotation="90" wrapText="1"/>
    </xf>
    <xf numFmtId="0" fontId="40" fillId="0" borderId="1" xfId="0" applyNumberFormat="1" applyFont="1" applyBorder="1"/>
    <xf numFmtId="0" fontId="28" fillId="0" borderId="1" xfId="3" applyFont="1" applyFill="1" applyBorder="1" applyAlignment="1">
      <alignment horizontal="center" vertical="center"/>
    </xf>
    <xf numFmtId="0" fontId="40" fillId="0" borderId="1" xfId="0" applyNumberFormat="1" applyFont="1" applyFill="1" applyBorder="1"/>
    <xf numFmtId="165" fontId="28" fillId="0" borderId="1" xfId="3" applyNumberFormat="1" applyFont="1" applyFill="1" applyBorder="1" applyAlignment="1">
      <alignment horizontal="center"/>
    </xf>
    <xf numFmtId="0" fontId="10" fillId="0" borderId="1" xfId="0" applyNumberFormat="1" applyFont="1" applyBorder="1"/>
    <xf numFmtId="0" fontId="8" fillId="4" borderId="1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/>
    <xf numFmtId="0" fontId="7" fillId="4" borderId="4" xfId="0" applyFont="1" applyFill="1" applyBorder="1" applyAlignment="1">
      <alignment horizontal="left"/>
    </xf>
    <xf numFmtId="1" fontId="8" fillId="4" borderId="0" xfId="0" applyNumberFormat="1" applyFont="1" applyFill="1"/>
    <xf numFmtId="2" fontId="8" fillId="4" borderId="0" xfId="0" applyNumberFormat="1" applyFont="1" applyFill="1"/>
    <xf numFmtId="0" fontId="7" fillId="4" borderId="1" xfId="0" applyFont="1" applyFill="1" applyBorder="1"/>
    <xf numFmtId="0" fontId="10" fillId="4" borderId="4" xfId="0" applyFont="1" applyFill="1" applyBorder="1" applyAlignment="1">
      <alignment horizontal="left" vertical="top"/>
    </xf>
    <xf numFmtId="0" fontId="23" fillId="0" borderId="3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165" fontId="10" fillId="0" borderId="10" xfId="0" applyNumberFormat="1" applyFont="1" applyFill="1" applyBorder="1"/>
    <xf numFmtId="0" fontId="10" fillId="0" borderId="10" xfId="0" applyFont="1" applyFill="1" applyBorder="1"/>
    <xf numFmtId="0" fontId="10" fillId="3" borderId="0" xfId="0" applyFont="1" applyFill="1"/>
    <xf numFmtId="165" fontId="8" fillId="0" borderId="2" xfId="0" applyNumberFormat="1" applyFont="1" applyFill="1" applyBorder="1"/>
    <xf numFmtId="165" fontId="3" fillId="0" borderId="2" xfId="0" applyNumberFormat="1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" fontId="10" fillId="7" borderId="0" xfId="0" applyNumberFormat="1" applyFont="1" applyFill="1"/>
    <xf numFmtId="0" fontId="10" fillId="7" borderId="0" xfId="0" applyFont="1" applyFill="1"/>
    <xf numFmtId="0" fontId="10" fillId="7" borderId="0" xfId="0" applyFont="1" applyFill="1" applyAlignment="1">
      <alignment horizontal="center"/>
    </xf>
    <xf numFmtId="2" fontId="10" fillId="7" borderId="0" xfId="0" applyNumberFormat="1" applyFont="1" applyFill="1" applyAlignment="1">
      <alignment horizontal="center"/>
    </xf>
    <xf numFmtId="165" fontId="28" fillId="0" borderId="1" xfId="0" applyNumberFormat="1" applyFont="1" applyFill="1" applyBorder="1" applyAlignment="1">
      <alignment horizontal="center" vertical="center" wrapText="1"/>
    </xf>
    <xf numFmtId="165" fontId="3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8" fontId="38" fillId="0" borderId="1" xfId="0" applyNumberFormat="1" applyFont="1" applyFill="1" applyBorder="1" applyAlignment="1">
      <alignment horizontal="center"/>
    </xf>
    <xf numFmtId="0" fontId="9" fillId="4" borderId="1" xfId="0" applyFont="1" applyFill="1" applyBorder="1"/>
    <xf numFmtId="0" fontId="9" fillId="0" borderId="4" xfId="0" applyFont="1" applyFill="1" applyBorder="1" applyAlignment="1">
      <alignment horizontal="left"/>
    </xf>
    <xf numFmtId="0" fontId="31" fillId="0" borderId="3" xfId="3" applyFont="1" applyFill="1" applyBorder="1" applyAlignment="1">
      <alignment horizontal="center" wrapText="1"/>
    </xf>
    <xf numFmtId="0" fontId="27" fillId="3" borderId="17" xfId="3" applyFont="1" applyFill="1" applyBorder="1" applyAlignment="1">
      <alignment horizontal="center" vertical="center" textRotation="90" wrapText="1"/>
    </xf>
    <xf numFmtId="0" fontId="27" fillId="3" borderId="5" xfId="3" applyFont="1" applyFill="1" applyBorder="1" applyAlignment="1">
      <alignment horizontal="center" vertical="center" textRotation="90" wrapText="1"/>
    </xf>
    <xf numFmtId="0" fontId="27" fillId="3" borderId="6" xfId="3" applyFont="1" applyFill="1" applyBorder="1" applyAlignment="1">
      <alignment horizontal="center" vertical="center" textRotation="90" wrapText="1"/>
    </xf>
    <xf numFmtId="0" fontId="27" fillId="3" borderId="17" xfId="3" applyFont="1" applyFill="1" applyBorder="1" applyAlignment="1">
      <alignment horizontal="center" vertical="center" wrapText="1"/>
    </xf>
    <xf numFmtId="0" fontId="27" fillId="3" borderId="5" xfId="3" applyFont="1" applyFill="1" applyBorder="1" applyAlignment="1">
      <alignment horizontal="center" vertical="center" wrapText="1"/>
    </xf>
    <xf numFmtId="0" fontId="27" fillId="3" borderId="6" xfId="3" applyFont="1" applyFill="1" applyBorder="1" applyAlignment="1">
      <alignment horizontal="center" vertical="center" wrapText="1"/>
    </xf>
    <xf numFmtId="0" fontId="27" fillId="3" borderId="13" xfId="3" applyFont="1" applyFill="1" applyBorder="1" applyAlignment="1">
      <alignment horizontal="center" vertical="center" wrapText="1"/>
    </xf>
    <xf numFmtId="0" fontId="27" fillId="3" borderId="18" xfId="3" applyFont="1" applyFill="1" applyBorder="1" applyAlignment="1">
      <alignment horizontal="center" vertical="center" wrapText="1"/>
    </xf>
    <xf numFmtId="0" fontId="27" fillId="3" borderId="14" xfId="3" applyFont="1" applyFill="1" applyBorder="1" applyAlignment="1">
      <alignment horizontal="center" vertical="center" wrapText="1"/>
    </xf>
    <xf numFmtId="0" fontId="27" fillId="3" borderId="15" xfId="3" applyFont="1" applyFill="1" applyBorder="1" applyAlignment="1">
      <alignment horizontal="center" vertical="center" wrapText="1"/>
    </xf>
    <xf numFmtId="0" fontId="27" fillId="3" borderId="0" xfId="3" applyFont="1" applyFill="1" applyBorder="1" applyAlignment="1">
      <alignment horizontal="center" vertical="center" wrapText="1"/>
    </xf>
    <xf numFmtId="0" fontId="27" fillId="3" borderId="16" xfId="3" applyFont="1" applyFill="1" applyBorder="1" applyAlignment="1">
      <alignment horizontal="center" vertical="center" wrapText="1"/>
    </xf>
    <xf numFmtId="2" fontId="30" fillId="3" borderId="17" xfId="3" applyNumberFormat="1" applyFont="1" applyFill="1" applyBorder="1" applyAlignment="1">
      <alignment horizontal="center" vertical="center" textRotation="90" wrapText="1"/>
    </xf>
    <xf numFmtId="2" fontId="30" fillId="3" borderId="5" xfId="3" applyNumberFormat="1" applyFont="1" applyFill="1" applyBorder="1" applyAlignment="1">
      <alignment horizontal="center" vertical="center" textRotation="90" wrapText="1"/>
    </xf>
    <xf numFmtId="2" fontId="30" fillId="3" borderId="6" xfId="3" applyNumberFormat="1" applyFont="1" applyFill="1" applyBorder="1" applyAlignment="1">
      <alignment horizontal="center" vertical="center" textRotation="90" wrapText="1"/>
    </xf>
    <xf numFmtId="2" fontId="27" fillId="3" borderId="17" xfId="3" applyNumberFormat="1" applyFont="1" applyFill="1" applyBorder="1" applyAlignment="1">
      <alignment horizontal="center" vertical="center" wrapText="1"/>
    </xf>
    <xf numFmtId="2" fontId="27" fillId="3" borderId="5" xfId="3" applyNumberFormat="1" applyFont="1" applyFill="1" applyBorder="1" applyAlignment="1">
      <alignment horizontal="center" vertical="center" wrapText="1"/>
    </xf>
    <xf numFmtId="2" fontId="27" fillId="3" borderId="6" xfId="3" applyNumberFormat="1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left" wrapText="1"/>
    </xf>
    <xf numFmtId="1" fontId="5" fillId="4" borderId="8" xfId="0" applyNumberFormat="1" applyFont="1" applyFill="1" applyBorder="1" applyAlignment="1">
      <alignment horizontal="left" wrapText="1"/>
    </xf>
    <xf numFmtId="1" fontId="5" fillId="4" borderId="9" xfId="0" applyNumberFormat="1" applyFont="1" applyFill="1" applyBorder="1" applyAlignment="1">
      <alignment horizontal="left" wrapText="1"/>
    </xf>
    <xf numFmtId="1" fontId="7" fillId="3" borderId="4" xfId="0" applyNumberFormat="1" applyFont="1" applyFill="1" applyBorder="1" applyAlignment="1">
      <alignment horizontal="left"/>
    </xf>
    <xf numFmtId="1" fontId="7" fillId="3" borderId="8" xfId="0" applyNumberFormat="1" applyFont="1" applyFill="1" applyBorder="1" applyAlignment="1">
      <alignment horizontal="left"/>
    </xf>
    <xf numFmtId="1" fontId="7" fillId="3" borderId="9" xfId="0" applyNumberFormat="1" applyFont="1" applyFill="1" applyBorder="1" applyAlignment="1">
      <alignment horizontal="left"/>
    </xf>
    <xf numFmtId="1" fontId="9" fillId="3" borderId="4" xfId="0" applyNumberFormat="1" applyFont="1" applyFill="1" applyBorder="1" applyAlignment="1">
      <alignment horizontal="left"/>
    </xf>
    <xf numFmtId="1" fontId="9" fillId="3" borderId="8" xfId="0" applyNumberFormat="1" applyFont="1" applyFill="1" applyBorder="1" applyAlignment="1">
      <alignment horizontal="left"/>
    </xf>
    <xf numFmtId="1" fontId="9" fillId="3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/>
    </xf>
    <xf numFmtId="1" fontId="5" fillId="4" borderId="8" xfId="0" applyNumberFormat="1" applyFont="1" applyFill="1" applyBorder="1" applyAlignment="1">
      <alignment horizontal="left"/>
    </xf>
    <xf numFmtId="1" fontId="5" fillId="4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left" vertical="center" wrapText="1"/>
    </xf>
    <xf numFmtId="1" fontId="3" fillId="3" borderId="8" xfId="0" applyNumberFormat="1" applyFont="1" applyFill="1" applyBorder="1" applyAlignment="1">
      <alignment horizontal="left" vertical="center" wrapText="1"/>
    </xf>
    <xf numFmtId="1" fontId="3" fillId="3" borderId="9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8" xfId="0" applyNumberFormat="1" applyFont="1" applyFill="1" applyBorder="1" applyAlignment="1">
      <alignment horizontal="left" vertical="center" wrapText="1"/>
    </xf>
    <xf numFmtId="1" fontId="7" fillId="3" borderId="9" xfId="0" applyNumberFormat="1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1" fontId="3" fillId="3" borderId="9" xfId="0" applyNumberFormat="1" applyFont="1" applyFill="1" applyBorder="1" applyAlignment="1">
      <alignment horizontal="left"/>
    </xf>
    <xf numFmtId="1" fontId="4" fillId="4" borderId="4" xfId="0" applyNumberFormat="1" applyFont="1" applyFill="1" applyBorder="1" applyAlignment="1">
      <alignment horizontal="left"/>
    </xf>
    <xf numFmtId="1" fontId="4" fillId="4" borderId="8" xfId="0" applyNumberFormat="1" applyFont="1" applyFill="1" applyBorder="1" applyAlignment="1">
      <alignment horizontal="left"/>
    </xf>
    <xf numFmtId="1" fontId="4" fillId="4" borderId="9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 vertical="center" wrapText="1"/>
    </xf>
    <xf numFmtId="1" fontId="5" fillId="4" borderId="8" xfId="0" applyNumberFormat="1" applyFont="1" applyFill="1" applyBorder="1" applyAlignment="1">
      <alignment horizontal="left" vertical="center" wrapText="1"/>
    </xf>
    <xf numFmtId="1" fontId="5" fillId="4" borderId="9" xfId="0" applyNumberFormat="1" applyFont="1" applyFill="1" applyBorder="1" applyAlignment="1">
      <alignment horizontal="left" vertical="center" wrapText="1"/>
    </xf>
    <xf numFmtId="1" fontId="5" fillId="4" borderId="4" xfId="0" applyNumberFormat="1" applyFont="1" applyFill="1" applyBorder="1" applyAlignment="1"/>
    <xf numFmtId="1" fontId="5" fillId="4" borderId="8" xfId="0" applyNumberFormat="1" applyFont="1" applyFill="1" applyBorder="1" applyAlignment="1"/>
    <xf numFmtId="1" fontId="5" fillId="4" borderId="9" xfId="0" applyNumberFormat="1" applyFont="1" applyFill="1" applyBorder="1" applyAlignment="1"/>
    <xf numFmtId="1" fontId="3" fillId="3" borderId="4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left" vertical="center" wrapText="1"/>
    </xf>
    <xf numFmtId="1" fontId="3" fillId="4" borderId="8" xfId="0" applyNumberFormat="1" applyFont="1" applyFill="1" applyBorder="1" applyAlignment="1">
      <alignment horizontal="left" vertical="center" wrapText="1"/>
    </xf>
    <xf numFmtId="1" fontId="3" fillId="4" borderId="9" xfId="0" applyNumberFormat="1" applyFont="1" applyFill="1" applyBorder="1" applyAlignment="1">
      <alignment horizontal="left" vertical="center" wrapText="1"/>
    </xf>
    <xf numFmtId="1" fontId="9" fillId="4" borderId="4" xfId="0" applyNumberFormat="1" applyFont="1" applyFill="1" applyBorder="1" applyAlignment="1">
      <alignment horizontal="left" vertical="center" wrapText="1"/>
    </xf>
    <xf numFmtId="1" fontId="9" fillId="4" borderId="8" xfId="0" applyNumberFormat="1" applyFont="1" applyFill="1" applyBorder="1" applyAlignment="1">
      <alignment horizontal="left" vertical="center" wrapText="1"/>
    </xf>
    <xf numFmtId="1" fontId="9" fillId="4" borderId="9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 wrapText="1"/>
    </xf>
    <xf numFmtId="2" fontId="27" fillId="3" borderId="17" xfId="0" applyNumberFormat="1" applyFont="1" applyFill="1" applyBorder="1" applyAlignment="1">
      <alignment horizontal="center" vertical="center" wrapText="1"/>
    </xf>
    <xf numFmtId="2" fontId="27" fillId="3" borderId="5" xfId="0" applyNumberFormat="1" applyFont="1" applyFill="1" applyBorder="1" applyAlignment="1">
      <alignment horizontal="center" vertical="center" wrapText="1"/>
    </xf>
    <xf numFmtId="2" fontId="27" fillId="3" borderId="6" xfId="0" applyNumberFormat="1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textRotation="90" wrapText="1"/>
    </xf>
    <xf numFmtId="0" fontId="27" fillId="3" borderId="5" xfId="0" applyFont="1" applyFill="1" applyBorder="1" applyAlignment="1">
      <alignment horizontal="center" vertical="center" textRotation="90" wrapText="1"/>
    </xf>
    <xf numFmtId="0" fontId="27" fillId="3" borderId="6" xfId="0" applyFont="1" applyFill="1" applyBorder="1" applyAlignment="1">
      <alignment horizontal="center" vertical="center" textRotation="90" wrapText="1"/>
    </xf>
    <xf numFmtId="0" fontId="27" fillId="3" borderId="17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2" fontId="30" fillId="3" borderId="17" xfId="0" applyNumberFormat="1" applyFont="1" applyFill="1" applyBorder="1" applyAlignment="1">
      <alignment horizontal="center" vertical="center" textRotation="90" wrapText="1"/>
    </xf>
    <xf numFmtId="2" fontId="30" fillId="3" borderId="5" xfId="0" applyNumberFormat="1" applyFont="1" applyFill="1" applyBorder="1" applyAlignment="1">
      <alignment horizontal="center" vertical="center" textRotation="90" wrapText="1"/>
    </xf>
    <xf numFmtId="2" fontId="30" fillId="3" borderId="6" xfId="0" applyNumberFormat="1" applyFont="1" applyFill="1" applyBorder="1" applyAlignment="1">
      <alignment horizontal="center" vertical="center" textRotation="90" wrapText="1"/>
    </xf>
    <xf numFmtId="0" fontId="27" fillId="6" borderId="17" xfId="0" applyFont="1" applyFill="1" applyBorder="1" applyAlignment="1">
      <alignment horizontal="center" vertical="center" textRotation="90" wrapText="1"/>
    </xf>
    <xf numFmtId="0" fontId="27" fillId="6" borderId="6" xfId="0" applyFont="1" applyFill="1" applyBorder="1" applyAlignment="1">
      <alignment horizontal="center" vertical="center" textRotation="90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right"/>
    </xf>
    <xf numFmtId="0" fontId="27" fillId="6" borderId="5" xfId="0" applyFont="1" applyFill="1" applyBorder="1" applyAlignment="1">
      <alignment horizontal="center" vertical="center" textRotation="90" wrapText="1"/>
    </xf>
    <xf numFmtId="0" fontId="27" fillId="6" borderId="17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18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2" fontId="27" fillId="6" borderId="17" xfId="0" applyNumberFormat="1" applyFont="1" applyFill="1" applyBorder="1" applyAlignment="1">
      <alignment horizontal="center" vertical="center" textRotation="90" wrapText="1"/>
    </xf>
    <xf numFmtId="2" fontId="27" fillId="6" borderId="5" xfId="0" applyNumberFormat="1" applyFont="1" applyFill="1" applyBorder="1" applyAlignment="1">
      <alignment horizontal="center" vertical="center" textRotation="90" wrapText="1"/>
    </xf>
    <xf numFmtId="2" fontId="27" fillId="6" borderId="6" xfId="0" applyNumberFormat="1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4" fontId="22" fillId="0" borderId="0" xfId="1" applyNumberFormat="1" applyFont="1" applyAlignment="1">
      <alignment horizontal="center" wrapText="1"/>
    </xf>
    <xf numFmtId="0" fontId="22" fillId="0" borderId="0" xfId="0" applyFont="1" applyAlignment="1">
      <alignment horizontal="left"/>
    </xf>
    <xf numFmtId="0" fontId="17" fillId="0" borderId="20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/>
    </xf>
    <xf numFmtId="0" fontId="20" fillId="0" borderId="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right" vertical="center"/>
    </xf>
    <xf numFmtId="1" fontId="17" fillId="0" borderId="20" xfId="1" applyNumberFormat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21" fillId="0" borderId="24" xfId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0" borderId="19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23" fillId="0" borderId="10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right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21" fillId="4" borderId="0" xfId="0" applyNumberFormat="1" applyFont="1" applyFill="1" applyBorder="1" applyAlignment="1">
      <alignment horizontal="center"/>
    </xf>
    <xf numFmtId="0" fontId="41" fillId="4" borderId="3" xfId="0" applyFont="1" applyFill="1" applyBorder="1" applyAlignment="1">
      <alignment horizontal="center" vertical="center" wrapText="1"/>
    </xf>
  </cellXfs>
  <cellStyles count="27">
    <cellStyle name="Данные (редактируемые)" xfId="4"/>
    <cellStyle name="Данные (только для чтения)" xfId="5"/>
    <cellStyle name="Данные для удаления" xfId="6"/>
    <cellStyle name="Заголовки полей" xfId="7"/>
    <cellStyle name="Заголовки полей [печать]" xfId="8"/>
    <cellStyle name="Заголовок меры" xfId="9"/>
    <cellStyle name="Заголовок показателя [печать]" xfId="10"/>
    <cellStyle name="Заголовок показателя константы" xfId="11"/>
    <cellStyle name="Заголовок результата расчета" xfId="12"/>
    <cellStyle name="Заголовок свободного показателя" xfId="13"/>
    <cellStyle name="Значение фильтра" xfId="14"/>
    <cellStyle name="Значение фильтра [печать]" xfId="15"/>
    <cellStyle name="Информация о задаче" xfId="16"/>
    <cellStyle name="Обычный" xfId="0" builtinId="0"/>
    <cellStyle name="Обычный 2" xfId="3"/>
    <cellStyle name="Обычный_Сводка 2010 год" xfId="1"/>
    <cellStyle name="Отдельная ячейка" xfId="17"/>
    <cellStyle name="Отдельная ячейка - константа" xfId="18"/>
    <cellStyle name="Отдельная ячейка - константа [печать]" xfId="19"/>
    <cellStyle name="Отдельная ячейка [печать]" xfId="20"/>
    <cellStyle name="Отдельная ячейка-результат" xfId="21"/>
    <cellStyle name="Отдельная ячейка-результат [печать]" xfId="22"/>
    <cellStyle name="Свойства элементов измерения" xfId="23"/>
    <cellStyle name="Свойства элементов измерения [печать]" xfId="24"/>
    <cellStyle name="Финансовый" xfId="2" builtinId="3"/>
    <cellStyle name="Элементы осей" xfId="25"/>
    <cellStyle name="Элементы осей [печать]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Roaming/Microsoft/Excel/&#1056;&#1072;&#1089;&#1087;&#1088;&#1077;&#1076;&#1077;&#1083;&#1077;&#1085;&#1080;&#1077;/2017/&#1089;&#1086;&#1073;&#1089;&#1090;&#1074;.&#1088;&#1072;&#1089;&#1093;&#1086;&#1076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Roaming/Microsoft/Excel/&#1056;&#1072;&#1089;&#1087;&#1088;&#1077;&#1076;&#1077;&#1083;&#1077;&#1085;&#1080;&#1077;/2016/&#1089;&#1086;&#1073;&#1089;&#1090;&#1074;.&#1088;&#1072;&#1089;&#1093;&#1086;&#1076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6\d\Documents%20and%20Settings\Fin1\&#1052;&#1086;&#1080;%20&#1076;&#1086;&#1082;&#1091;&#1084;&#1077;&#1085;&#1090;&#1099;\&#1044;&#1086;&#1082;&#1091;&#1084;&#1077;&#1085;&#1090;&#1099;%20&#1040;&#1083;&#1076;&#1099;&#1085;&#1072;&#1081;\&#1044;&#1086;&#1093;&#1086;&#1076;&#1099;1\&#1056;&#1072;&#1089;&#1087;&#1088;&#1077;&#1076;&#1077;&#1083;&#1077;&#1085;&#1080;&#1077;\2008%20&#1075;&#1086;&#1076;\&#1089;&#1086;&#1073;&#1089;&#1090;&#1074;.&#1088;&#1072;&#1089;&#1093;&#1086;&#1076;&#1099;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Roaming/Microsoft/Excel/&#1056;&#1072;&#1089;&#1087;&#1088;&#1077;&#1076;&#1077;&#1083;&#1077;&#1085;&#1080;&#1077;/2019/&#1089;&#1086;&#1073;&#1089;&#1090;&#1074;.&#1088;&#1072;&#1089;&#1093;&#1086;&#1076;&#1099;%20&#1048;&#1057;&#105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G5">
            <v>0</v>
          </cell>
          <cell r="H5">
            <v>0</v>
          </cell>
        </row>
        <row r="7">
          <cell r="D7">
            <v>500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10200</v>
          </cell>
          <cell r="O7">
            <v>10200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222767.31</v>
          </cell>
          <cell r="E11">
            <v>0</v>
          </cell>
          <cell r="F11">
            <v>0</v>
          </cell>
          <cell r="G11">
            <v>47992.84</v>
          </cell>
          <cell r="J11">
            <v>0</v>
          </cell>
          <cell r="K11">
            <v>43976.1</v>
          </cell>
          <cell r="L11">
            <v>0</v>
          </cell>
          <cell r="M11">
            <v>922389.8</v>
          </cell>
          <cell r="N11">
            <v>30320</v>
          </cell>
          <cell r="O11">
            <v>952709.8</v>
          </cell>
          <cell r="P11">
            <v>482947</v>
          </cell>
          <cell r="Q11">
            <v>0</v>
          </cell>
          <cell r="R11">
            <v>46319.22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>
            <v>10500</v>
          </cell>
          <cell r="N13">
            <v>20000</v>
          </cell>
          <cell r="O13">
            <v>30500</v>
          </cell>
          <cell r="P13">
            <v>0</v>
          </cell>
          <cell r="Q13">
            <v>0</v>
          </cell>
          <cell r="R13">
            <v>0</v>
          </cell>
        </row>
        <row r="15">
          <cell r="N15">
            <v>20000</v>
          </cell>
          <cell r="O15">
            <v>20000</v>
          </cell>
        </row>
        <row r="16">
          <cell r="D16">
            <v>51952</v>
          </cell>
          <cell r="E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0</v>
          </cell>
          <cell r="M16">
            <v>515712</v>
          </cell>
          <cell r="N16">
            <v>0</v>
          </cell>
          <cell r="O16">
            <v>515712</v>
          </cell>
          <cell r="P16">
            <v>475107</v>
          </cell>
          <cell r="Q16">
            <v>0</v>
          </cell>
          <cell r="R16">
            <v>0</v>
          </cell>
        </row>
        <row r="18">
          <cell r="D18">
            <v>46372</v>
          </cell>
          <cell r="M18">
            <v>340792</v>
          </cell>
          <cell r="O18">
            <v>340792</v>
          </cell>
          <cell r="P18">
            <v>32154</v>
          </cell>
        </row>
        <row r="19">
          <cell r="D19">
            <v>5580</v>
          </cell>
          <cell r="M19">
            <v>174920</v>
          </cell>
          <cell r="O19">
            <v>174920</v>
          </cell>
          <cell r="P19">
            <v>11220</v>
          </cell>
        </row>
        <row r="20">
          <cell r="O20">
            <v>0</v>
          </cell>
        </row>
        <row r="21">
          <cell r="D21">
            <v>1300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  <cell r="K21">
            <v>1200</v>
          </cell>
          <cell r="L21">
            <v>0</v>
          </cell>
          <cell r="M21">
            <v>119940</v>
          </cell>
          <cell r="N21">
            <v>0</v>
          </cell>
          <cell r="O21">
            <v>119940</v>
          </cell>
          <cell r="P21">
            <v>7840</v>
          </cell>
          <cell r="Q21">
            <v>0</v>
          </cell>
          <cell r="R21">
            <v>0</v>
          </cell>
        </row>
        <row r="23">
          <cell r="D23">
            <v>1300</v>
          </cell>
          <cell r="P23">
            <v>7840</v>
          </cell>
        </row>
        <row r="24">
          <cell r="O24">
            <v>0</v>
          </cell>
        </row>
        <row r="25">
          <cell r="K25">
            <v>1200</v>
          </cell>
          <cell r="O25">
            <v>0</v>
          </cell>
        </row>
        <row r="26">
          <cell r="O26">
            <v>0</v>
          </cell>
        </row>
        <row r="27">
          <cell r="M27">
            <v>50000</v>
          </cell>
        </row>
        <row r="28">
          <cell r="O28">
            <v>0</v>
          </cell>
        </row>
        <row r="29">
          <cell r="D29">
            <v>127366.5</v>
          </cell>
          <cell r="E29">
            <v>0</v>
          </cell>
          <cell r="F29">
            <v>0</v>
          </cell>
          <cell r="G29">
            <v>34073.89</v>
          </cell>
          <cell r="H29">
            <v>0</v>
          </cell>
          <cell r="J29">
            <v>0</v>
          </cell>
          <cell r="K29">
            <v>35677</v>
          </cell>
          <cell r="L29">
            <v>0</v>
          </cell>
          <cell r="M29">
            <v>242283.89</v>
          </cell>
          <cell r="N29">
            <v>7540</v>
          </cell>
          <cell r="O29">
            <v>249823.89</v>
          </cell>
          <cell r="P29">
            <v>0</v>
          </cell>
          <cell r="Q29">
            <v>0</v>
          </cell>
          <cell r="R29">
            <v>42883</v>
          </cell>
        </row>
        <row r="31">
          <cell r="D31">
            <v>49061</v>
          </cell>
          <cell r="O31">
            <v>0</v>
          </cell>
          <cell r="R31">
            <v>23827</v>
          </cell>
        </row>
        <row r="32">
          <cell r="D32">
            <v>10500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14000</v>
          </cell>
          <cell r="O40">
            <v>14000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9">
          <cell r="O49">
            <v>0</v>
          </cell>
        </row>
        <row r="51">
          <cell r="O51">
            <v>0</v>
          </cell>
        </row>
        <row r="55">
          <cell r="O55">
            <v>0</v>
          </cell>
        </row>
        <row r="56">
          <cell r="O56">
            <v>0</v>
          </cell>
        </row>
        <row r="58">
          <cell r="M58">
            <v>199380</v>
          </cell>
          <cell r="N58">
            <v>7540</v>
          </cell>
          <cell r="O58">
            <v>206920</v>
          </cell>
        </row>
        <row r="59">
          <cell r="O59">
            <v>0</v>
          </cell>
        </row>
        <row r="60">
          <cell r="O60">
            <v>0</v>
          </cell>
        </row>
        <row r="64">
          <cell r="O64">
            <v>0</v>
          </cell>
        </row>
        <row r="66">
          <cell r="O66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6">
          <cell r="D76">
            <v>11100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8">
          <cell r="O78">
            <v>0</v>
          </cell>
        </row>
        <row r="80">
          <cell r="O80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D91">
            <v>13285</v>
          </cell>
          <cell r="E91">
            <v>0</v>
          </cell>
          <cell r="F91">
            <v>0</v>
          </cell>
          <cell r="G91">
            <v>0</v>
          </cell>
          <cell r="J91">
            <v>0</v>
          </cell>
          <cell r="K91">
            <v>2962</v>
          </cell>
          <cell r="L91">
            <v>0</v>
          </cell>
          <cell r="M91">
            <v>70123</v>
          </cell>
          <cell r="N91">
            <v>0</v>
          </cell>
          <cell r="O91">
            <v>70123</v>
          </cell>
          <cell r="P91">
            <v>2857</v>
          </cell>
          <cell r="Q91">
            <v>0</v>
          </cell>
        </row>
        <row r="93">
          <cell r="D93">
            <v>9850</v>
          </cell>
          <cell r="K93">
            <v>2962</v>
          </cell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3">
          <cell r="O103">
            <v>0</v>
          </cell>
        </row>
        <row r="105">
          <cell r="O105">
            <v>0</v>
          </cell>
        </row>
        <row r="106">
          <cell r="D106">
            <v>153957</v>
          </cell>
          <cell r="E106">
            <v>4320</v>
          </cell>
          <cell r="F106">
            <v>0</v>
          </cell>
          <cell r="G106">
            <v>14701</v>
          </cell>
          <cell r="H106">
            <v>0</v>
          </cell>
          <cell r="J106">
            <v>0</v>
          </cell>
          <cell r="K106">
            <v>6000</v>
          </cell>
          <cell r="L106">
            <v>0</v>
          </cell>
          <cell r="M106">
            <v>391599</v>
          </cell>
          <cell r="N106">
            <v>0</v>
          </cell>
          <cell r="O106">
            <v>391599</v>
          </cell>
          <cell r="P106">
            <v>0</v>
          </cell>
          <cell r="Q106">
            <v>0</v>
          </cell>
          <cell r="R106">
            <v>5400</v>
          </cell>
        </row>
        <row r="108">
          <cell r="M108">
            <v>260000</v>
          </cell>
          <cell r="O108">
            <v>260000</v>
          </cell>
        </row>
        <row r="109">
          <cell r="M109">
            <v>41500</v>
          </cell>
          <cell r="O109">
            <v>41500</v>
          </cell>
        </row>
        <row r="110">
          <cell r="M110">
            <v>10000</v>
          </cell>
        </row>
        <row r="111">
          <cell r="O111">
            <v>0</v>
          </cell>
        </row>
        <row r="115">
          <cell r="G115">
            <v>4761</v>
          </cell>
          <cell r="M115">
            <v>2000</v>
          </cell>
          <cell r="O115">
            <v>2000</v>
          </cell>
        </row>
        <row r="116">
          <cell r="O116">
            <v>0</v>
          </cell>
        </row>
        <row r="119">
          <cell r="O119">
            <v>0</v>
          </cell>
        </row>
        <row r="120">
          <cell r="D120">
            <v>111480</v>
          </cell>
          <cell r="M120">
            <v>78099</v>
          </cell>
          <cell r="O120">
            <v>78099</v>
          </cell>
        </row>
        <row r="121">
          <cell r="O121">
            <v>0</v>
          </cell>
        </row>
        <row r="123">
          <cell r="O123">
            <v>0</v>
          </cell>
        </row>
      </sheetData>
      <sheetData sheetId="19">
        <row r="5">
          <cell r="G5">
            <v>2300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2300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394996</v>
          </cell>
          <cell r="E11">
            <v>0</v>
          </cell>
          <cell r="F11">
            <v>0</v>
          </cell>
          <cell r="G11">
            <v>17320</v>
          </cell>
          <cell r="J11">
            <v>0</v>
          </cell>
          <cell r="K11">
            <v>46072.5</v>
          </cell>
          <cell r="L11">
            <v>84000</v>
          </cell>
          <cell r="M11">
            <v>483464</v>
          </cell>
          <cell r="N11">
            <v>11390.04</v>
          </cell>
          <cell r="O11">
            <v>494854.04</v>
          </cell>
          <cell r="P11">
            <v>449229</v>
          </cell>
          <cell r="Q11">
            <v>0</v>
          </cell>
          <cell r="R11">
            <v>39188.39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289752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483464</v>
          </cell>
          <cell r="N17">
            <v>0</v>
          </cell>
          <cell r="O17">
            <v>483464</v>
          </cell>
          <cell r="P17">
            <v>449229</v>
          </cell>
          <cell r="Q17">
            <v>0</v>
          </cell>
          <cell r="R17">
            <v>0</v>
          </cell>
        </row>
        <row r="19">
          <cell r="D19">
            <v>50000</v>
          </cell>
          <cell r="M19">
            <v>483464</v>
          </cell>
          <cell r="O19">
            <v>483464</v>
          </cell>
          <cell r="P19">
            <v>40179</v>
          </cell>
        </row>
        <row r="20">
          <cell r="O20">
            <v>0</v>
          </cell>
        </row>
        <row r="21"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3600</v>
          </cell>
        </row>
        <row r="24">
          <cell r="O24">
            <v>0</v>
          </cell>
        </row>
        <row r="25">
          <cell r="O25">
            <v>0</v>
          </cell>
        </row>
        <row r="29">
          <cell r="O29">
            <v>0</v>
          </cell>
        </row>
        <row r="30">
          <cell r="R30">
            <v>3600</v>
          </cell>
        </row>
        <row r="31">
          <cell r="D31">
            <v>105244</v>
          </cell>
          <cell r="E31">
            <v>0</v>
          </cell>
          <cell r="F31">
            <v>0</v>
          </cell>
          <cell r="G31">
            <v>17320</v>
          </cell>
          <cell r="H31">
            <v>0</v>
          </cell>
          <cell r="J31">
            <v>0</v>
          </cell>
          <cell r="K31">
            <v>32100</v>
          </cell>
          <cell r="L31">
            <v>84000</v>
          </cell>
          <cell r="M31">
            <v>0</v>
          </cell>
          <cell r="N31">
            <v>10000</v>
          </cell>
          <cell r="O31">
            <v>10000</v>
          </cell>
          <cell r="P31">
            <v>0</v>
          </cell>
          <cell r="Q31">
            <v>0</v>
          </cell>
          <cell r="R31">
            <v>28020</v>
          </cell>
        </row>
        <row r="33">
          <cell r="D33">
            <v>26437</v>
          </cell>
          <cell r="O33">
            <v>0</v>
          </cell>
          <cell r="R33">
            <v>28020</v>
          </cell>
        </row>
        <row r="34">
          <cell r="D34">
            <v>10000</v>
          </cell>
          <cell r="K34">
            <v>14000</v>
          </cell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8">
          <cell r="O38">
            <v>0</v>
          </cell>
        </row>
        <row r="40">
          <cell r="K40">
            <v>900</v>
          </cell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3">
          <cell r="O53">
            <v>0</v>
          </cell>
        </row>
        <row r="55">
          <cell r="O55">
            <v>0</v>
          </cell>
        </row>
        <row r="56">
          <cell r="D56">
            <v>9578</v>
          </cell>
        </row>
        <row r="57">
          <cell r="O57">
            <v>0</v>
          </cell>
        </row>
        <row r="58">
          <cell r="O58">
            <v>0</v>
          </cell>
        </row>
        <row r="61">
          <cell r="L61">
            <v>84000</v>
          </cell>
          <cell r="O61">
            <v>0</v>
          </cell>
        </row>
        <row r="64">
          <cell r="O64">
            <v>0</v>
          </cell>
        </row>
        <row r="68">
          <cell r="O68">
            <v>0</v>
          </cell>
        </row>
        <row r="71">
          <cell r="O71">
            <v>0</v>
          </cell>
        </row>
        <row r="72">
          <cell r="O72">
            <v>0</v>
          </cell>
        </row>
        <row r="76">
          <cell r="D76">
            <v>2000</v>
          </cell>
        </row>
        <row r="77">
          <cell r="D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81">
          <cell r="L81">
            <v>61850</v>
          </cell>
          <cell r="O81">
            <v>0</v>
          </cell>
        </row>
        <row r="86">
          <cell r="L86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D92">
            <v>800</v>
          </cell>
          <cell r="E92">
            <v>0</v>
          </cell>
          <cell r="F92">
            <v>0</v>
          </cell>
          <cell r="G92">
            <v>0</v>
          </cell>
          <cell r="J92">
            <v>0</v>
          </cell>
          <cell r="K92">
            <v>0</v>
          </cell>
          <cell r="L92">
            <v>0</v>
          </cell>
          <cell r="M92">
            <v>119750</v>
          </cell>
          <cell r="N92">
            <v>0</v>
          </cell>
          <cell r="O92">
            <v>119750</v>
          </cell>
          <cell r="P92">
            <v>47200</v>
          </cell>
          <cell r="Q92">
            <v>46800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2">
          <cell r="O102">
            <v>0</v>
          </cell>
        </row>
        <row r="103">
          <cell r="M103">
            <v>119000</v>
          </cell>
          <cell r="O103">
            <v>119000</v>
          </cell>
          <cell r="P103">
            <v>47200</v>
          </cell>
          <cell r="Q103">
            <v>46800</v>
          </cell>
        </row>
        <row r="104">
          <cell r="O104">
            <v>0</v>
          </cell>
        </row>
        <row r="105">
          <cell r="O105">
            <v>0</v>
          </cell>
        </row>
        <row r="107">
          <cell r="D107">
            <v>17200</v>
          </cell>
        </row>
        <row r="108">
          <cell r="O108">
            <v>0</v>
          </cell>
        </row>
        <row r="109">
          <cell r="D109">
            <v>75275</v>
          </cell>
          <cell r="E109">
            <v>0</v>
          </cell>
          <cell r="F109">
            <v>0</v>
          </cell>
          <cell r="G109">
            <v>6000</v>
          </cell>
          <cell r="H109">
            <v>0</v>
          </cell>
          <cell r="J109">
            <v>0</v>
          </cell>
          <cell r="K109">
            <v>1000</v>
          </cell>
          <cell r="L109">
            <v>0</v>
          </cell>
          <cell r="M109">
            <v>15000</v>
          </cell>
          <cell r="N109">
            <v>0</v>
          </cell>
          <cell r="O109">
            <v>15000</v>
          </cell>
          <cell r="P109">
            <v>0</v>
          </cell>
          <cell r="Q109">
            <v>0</v>
          </cell>
          <cell r="R109">
            <v>10800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D113">
            <v>25000</v>
          </cell>
          <cell r="G113">
            <v>6000</v>
          </cell>
          <cell r="M113">
            <v>15000</v>
          </cell>
          <cell r="O113">
            <v>15000</v>
          </cell>
          <cell r="R113">
            <v>5000</v>
          </cell>
        </row>
        <row r="114">
          <cell r="D114">
            <v>1675</v>
          </cell>
          <cell r="O114">
            <v>0</v>
          </cell>
          <cell r="R114">
            <v>800</v>
          </cell>
        </row>
        <row r="115">
          <cell r="O115">
            <v>0</v>
          </cell>
        </row>
        <row r="116">
          <cell r="D116">
            <v>3600</v>
          </cell>
          <cell r="K116">
            <v>1000</v>
          </cell>
          <cell r="O116">
            <v>0</v>
          </cell>
          <cell r="R116">
            <v>5000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2">
          <cell r="D122">
            <v>45000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</sheetData>
      <sheetData sheetId="20">
        <row r="5">
          <cell r="G5">
            <v>0</v>
          </cell>
          <cell r="H5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D11">
            <v>152262.16999999998</v>
          </cell>
          <cell r="E11">
            <v>0</v>
          </cell>
          <cell r="F11">
            <v>0</v>
          </cell>
          <cell r="G11">
            <v>14689.61</v>
          </cell>
          <cell r="J11">
            <v>0</v>
          </cell>
          <cell r="K11">
            <v>9217.5</v>
          </cell>
          <cell r="L11">
            <v>0</v>
          </cell>
          <cell r="M11">
            <v>888644.88</v>
          </cell>
          <cell r="N11">
            <v>3770</v>
          </cell>
          <cell r="O11">
            <v>892414.88</v>
          </cell>
          <cell r="P11">
            <v>596520</v>
          </cell>
          <cell r="Q11">
            <v>0</v>
          </cell>
          <cell r="R11">
            <v>43510</v>
          </cell>
        </row>
        <row r="13">
          <cell r="O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</row>
        <row r="16">
          <cell r="O16">
            <v>0</v>
          </cell>
        </row>
        <row r="17">
          <cell r="D17">
            <v>101385</v>
          </cell>
          <cell r="E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0</v>
          </cell>
          <cell r="M17">
            <v>749895.88</v>
          </cell>
          <cell r="N17">
            <v>0</v>
          </cell>
          <cell r="O17">
            <v>749895.88</v>
          </cell>
          <cell r="P17">
            <v>592945</v>
          </cell>
          <cell r="Q17">
            <v>0</v>
          </cell>
          <cell r="R17">
            <v>0</v>
          </cell>
        </row>
        <row r="19">
          <cell r="D19">
            <v>98595</v>
          </cell>
          <cell r="M19">
            <v>664828.88</v>
          </cell>
          <cell r="O19">
            <v>664828.88</v>
          </cell>
          <cell r="P19">
            <v>48878</v>
          </cell>
        </row>
        <row r="20">
          <cell r="D20">
            <v>2790</v>
          </cell>
          <cell r="M20">
            <v>85067</v>
          </cell>
          <cell r="O20">
            <v>85067</v>
          </cell>
          <cell r="P20">
            <v>5608</v>
          </cell>
        </row>
        <row r="21">
          <cell r="O21">
            <v>0</v>
          </cell>
        </row>
        <row r="22">
          <cell r="D22">
            <v>596</v>
          </cell>
          <cell r="E22">
            <v>0</v>
          </cell>
          <cell r="F22">
            <v>0</v>
          </cell>
          <cell r="G22">
            <v>700</v>
          </cell>
          <cell r="J22">
            <v>0</v>
          </cell>
          <cell r="K22">
            <v>0</v>
          </cell>
          <cell r="L22">
            <v>0</v>
          </cell>
          <cell r="M22">
            <v>31899</v>
          </cell>
          <cell r="N22">
            <v>0</v>
          </cell>
          <cell r="O22">
            <v>31899</v>
          </cell>
          <cell r="P22">
            <v>3575</v>
          </cell>
          <cell r="Q22">
            <v>0</v>
          </cell>
          <cell r="R22">
            <v>0</v>
          </cell>
        </row>
        <row r="25">
          <cell r="G25">
            <v>700</v>
          </cell>
          <cell r="O25">
            <v>0</v>
          </cell>
        </row>
        <row r="27">
          <cell r="O27">
            <v>0</v>
          </cell>
        </row>
        <row r="30">
          <cell r="D30">
            <v>20508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5569</v>
          </cell>
          <cell r="L30">
            <v>0</v>
          </cell>
          <cell r="M30">
            <v>106850</v>
          </cell>
          <cell r="N30">
            <v>3770</v>
          </cell>
          <cell r="O30">
            <v>110620</v>
          </cell>
          <cell r="P30">
            <v>0</v>
          </cell>
          <cell r="Q30">
            <v>0</v>
          </cell>
          <cell r="R30">
            <v>43510</v>
          </cell>
        </row>
        <row r="32">
          <cell r="O32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54">
          <cell r="O54">
            <v>0</v>
          </cell>
        </row>
        <row r="56">
          <cell r="O56">
            <v>0</v>
          </cell>
        </row>
        <row r="59">
          <cell r="M59">
            <v>103100</v>
          </cell>
          <cell r="N59">
            <v>3770</v>
          </cell>
          <cell r="O59">
            <v>106870</v>
          </cell>
        </row>
        <row r="60">
          <cell r="O60">
            <v>0</v>
          </cell>
        </row>
        <row r="61">
          <cell r="O61">
            <v>0</v>
          </cell>
        </row>
        <row r="74">
          <cell r="D74">
            <v>0</v>
          </cell>
          <cell r="G74">
            <v>0</v>
          </cell>
          <cell r="M74">
            <v>0</v>
          </cell>
          <cell r="O74">
            <v>0</v>
          </cell>
        </row>
        <row r="76">
          <cell r="O76">
            <v>0</v>
          </cell>
        </row>
        <row r="79">
          <cell r="O79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D88">
            <v>6184.33</v>
          </cell>
          <cell r="E88">
            <v>0</v>
          </cell>
          <cell r="F88">
            <v>0</v>
          </cell>
          <cell r="G88">
            <v>630</v>
          </cell>
          <cell r="J88">
            <v>0</v>
          </cell>
          <cell r="K88">
            <v>1527</v>
          </cell>
          <cell r="L88">
            <v>0</v>
          </cell>
          <cell r="M88">
            <v>179449</v>
          </cell>
          <cell r="N88">
            <v>0</v>
          </cell>
          <cell r="O88">
            <v>179449</v>
          </cell>
          <cell r="P88">
            <v>8788</v>
          </cell>
          <cell r="Q88">
            <v>33182</v>
          </cell>
        </row>
        <row r="90">
          <cell r="O90">
            <v>0</v>
          </cell>
          <cell r="Q90">
            <v>5432</v>
          </cell>
        </row>
        <row r="91">
          <cell r="O91">
            <v>0</v>
          </cell>
        </row>
        <row r="92">
          <cell r="O92">
            <v>0</v>
          </cell>
        </row>
        <row r="94">
          <cell r="O94">
            <v>0</v>
          </cell>
        </row>
        <row r="95">
          <cell r="O95">
            <v>0</v>
          </cell>
        </row>
        <row r="101">
          <cell r="O101">
            <v>0</v>
          </cell>
        </row>
        <row r="105">
          <cell r="O105">
            <v>0</v>
          </cell>
        </row>
        <row r="106">
          <cell r="D106">
            <v>25000</v>
          </cell>
          <cell r="G106">
            <v>6000</v>
          </cell>
          <cell r="K106">
            <v>6000</v>
          </cell>
          <cell r="M106">
            <v>5000</v>
          </cell>
          <cell r="O106">
            <v>5000</v>
          </cell>
        </row>
        <row r="107">
          <cell r="G107">
            <v>2665</v>
          </cell>
          <cell r="O107">
            <v>0</v>
          </cell>
        </row>
        <row r="108">
          <cell r="O108">
            <v>0</v>
          </cell>
        </row>
        <row r="110">
          <cell r="O110">
            <v>0</v>
          </cell>
        </row>
        <row r="112">
          <cell r="O112">
            <v>0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G4">
            <v>47525.15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D6">
            <v>506111</v>
          </cell>
          <cell r="O6">
            <v>0</v>
          </cell>
          <cell r="S6">
            <v>506111</v>
          </cell>
        </row>
        <row r="8">
          <cell r="N8">
            <v>14400</v>
          </cell>
          <cell r="O8">
            <v>14400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19261.86</v>
          </cell>
          <cell r="G12">
            <v>28286.15</v>
          </cell>
          <cell r="M12">
            <v>30611.379999999997</v>
          </cell>
          <cell r="N12">
            <v>2780</v>
          </cell>
          <cell r="O12">
            <v>33391.379999999997</v>
          </cell>
          <cell r="R12">
            <v>3461.17</v>
          </cell>
          <cell r="S12">
            <v>84400.56</v>
          </cell>
        </row>
        <row r="13">
          <cell r="S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S16">
            <v>1065484.9099999999</v>
          </cell>
        </row>
        <row r="17">
          <cell r="D17">
            <v>141479</v>
          </cell>
          <cell r="O17">
            <v>0</v>
          </cell>
          <cell r="P17">
            <v>404337</v>
          </cell>
        </row>
        <row r="18">
          <cell r="D18">
            <v>59886</v>
          </cell>
          <cell r="M18">
            <v>317180</v>
          </cell>
          <cell r="O18">
            <v>317180</v>
          </cell>
          <cell r="P18">
            <v>24139</v>
          </cell>
        </row>
        <row r="19">
          <cell r="D19">
            <v>4361.2</v>
          </cell>
          <cell r="M19">
            <v>108827.32</v>
          </cell>
          <cell r="O19">
            <v>108827.32</v>
          </cell>
          <cell r="P19">
            <v>5275.3899999999994</v>
          </cell>
        </row>
        <row r="20">
          <cell r="O20">
            <v>0</v>
          </cell>
        </row>
        <row r="21">
          <cell r="S21">
            <v>49940.86</v>
          </cell>
        </row>
        <row r="23">
          <cell r="D23">
            <v>591.53</v>
          </cell>
          <cell r="M23">
            <v>36616.36</v>
          </cell>
          <cell r="O23">
            <v>36616.36</v>
          </cell>
          <cell r="P23">
            <v>3582.97</v>
          </cell>
        </row>
        <row r="24">
          <cell r="O24">
            <v>0</v>
          </cell>
        </row>
        <row r="25">
          <cell r="D25">
            <v>4300</v>
          </cell>
          <cell r="O25">
            <v>0</v>
          </cell>
        </row>
        <row r="27">
          <cell r="O27">
            <v>0</v>
          </cell>
        </row>
        <row r="28">
          <cell r="M28">
            <v>2000</v>
          </cell>
          <cell r="O28">
            <v>2000</v>
          </cell>
          <cell r="R28">
            <v>2850</v>
          </cell>
        </row>
        <row r="29">
          <cell r="S29">
            <v>284435.79000000004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5">
          <cell r="O35">
            <v>0</v>
          </cell>
        </row>
        <row r="37">
          <cell r="D37">
            <v>16902.07</v>
          </cell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M40">
            <v>16030</v>
          </cell>
          <cell r="O40">
            <v>16030</v>
          </cell>
        </row>
        <row r="41">
          <cell r="O41">
            <v>0</v>
          </cell>
        </row>
        <row r="42">
          <cell r="D42">
            <v>7000</v>
          </cell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50">
          <cell r="O50">
            <v>0</v>
          </cell>
        </row>
        <row r="52">
          <cell r="M52">
            <v>3056.72</v>
          </cell>
        </row>
        <row r="54">
          <cell r="D54">
            <v>46928</v>
          </cell>
          <cell r="G54">
            <v>18839</v>
          </cell>
          <cell r="K54">
            <v>31138</v>
          </cell>
          <cell r="M54">
            <v>30562</v>
          </cell>
          <cell r="O54">
            <v>30562</v>
          </cell>
          <cell r="S54">
            <v>127467</v>
          </cell>
        </row>
        <row r="55">
          <cell r="D55">
            <v>7960</v>
          </cell>
          <cell r="K55">
            <v>8600</v>
          </cell>
          <cell r="M55">
            <v>93460</v>
          </cell>
          <cell r="N55">
            <v>3560</v>
          </cell>
          <cell r="O55">
            <v>97020</v>
          </cell>
        </row>
        <row r="57">
          <cell r="G57">
            <v>400</v>
          </cell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3">
          <cell r="O63">
            <v>0</v>
          </cell>
        </row>
        <row r="65">
          <cell r="O65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5">
          <cell r="O75">
            <v>0</v>
          </cell>
        </row>
        <row r="77">
          <cell r="O77">
            <v>0</v>
          </cell>
        </row>
        <row r="79">
          <cell r="L79">
            <v>31600</v>
          </cell>
          <cell r="O79">
            <v>0</v>
          </cell>
        </row>
        <row r="80">
          <cell r="L80">
            <v>60000</v>
          </cell>
        </row>
        <row r="85">
          <cell r="S85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0</v>
          </cell>
        </row>
        <row r="91">
          <cell r="S91">
            <v>134400</v>
          </cell>
        </row>
        <row r="92">
          <cell r="O92">
            <v>0</v>
          </cell>
        </row>
        <row r="93">
          <cell r="D93">
            <v>6000</v>
          </cell>
          <cell r="O93">
            <v>0</v>
          </cell>
        </row>
        <row r="94">
          <cell r="D94">
            <v>400</v>
          </cell>
          <cell r="O94">
            <v>0</v>
          </cell>
        </row>
        <row r="95">
          <cell r="D95">
            <v>32000</v>
          </cell>
          <cell r="O95">
            <v>0</v>
          </cell>
        </row>
        <row r="96">
          <cell r="O96">
            <v>0</v>
          </cell>
        </row>
        <row r="98">
          <cell r="M98">
            <v>62000</v>
          </cell>
          <cell r="O98">
            <v>62000</v>
          </cell>
        </row>
        <row r="99">
          <cell r="M99">
            <v>34000</v>
          </cell>
        </row>
        <row r="100">
          <cell r="O100">
            <v>0</v>
          </cell>
        </row>
        <row r="102">
          <cell r="O102">
            <v>0</v>
          </cell>
        </row>
        <row r="104">
          <cell r="L104">
            <v>100100</v>
          </cell>
          <cell r="O104">
            <v>0</v>
          </cell>
        </row>
        <row r="105">
          <cell r="O105">
            <v>0</v>
          </cell>
        </row>
        <row r="106">
          <cell r="S106">
            <v>377195</v>
          </cell>
        </row>
        <row r="107">
          <cell r="O107">
            <v>0</v>
          </cell>
        </row>
        <row r="108">
          <cell r="M108">
            <v>170000</v>
          </cell>
          <cell r="O108">
            <v>170000</v>
          </cell>
        </row>
        <row r="110">
          <cell r="D110">
            <v>25000</v>
          </cell>
          <cell r="G110">
            <v>5600</v>
          </cell>
          <cell r="K110">
            <v>6000</v>
          </cell>
          <cell r="M110">
            <v>20000</v>
          </cell>
          <cell r="O110">
            <v>20000</v>
          </cell>
        </row>
        <row r="111">
          <cell r="O111">
            <v>0</v>
          </cell>
        </row>
        <row r="114">
          <cell r="O114">
            <v>0</v>
          </cell>
        </row>
        <row r="115">
          <cell r="G115">
            <v>3000</v>
          </cell>
          <cell r="K115">
            <v>6500</v>
          </cell>
          <cell r="M115">
            <v>21075</v>
          </cell>
          <cell r="O115">
            <v>21075</v>
          </cell>
          <cell r="R115">
            <v>3000</v>
          </cell>
        </row>
        <row r="117">
          <cell r="G117">
            <v>260</v>
          </cell>
          <cell r="M117">
            <v>17460</v>
          </cell>
          <cell r="O117">
            <v>17460</v>
          </cell>
          <cell r="R117">
            <v>1800</v>
          </cell>
        </row>
        <row r="119">
          <cell r="O119">
            <v>0</v>
          </cell>
        </row>
        <row r="120">
          <cell r="D120">
            <v>47500</v>
          </cell>
          <cell r="M120">
            <v>20000</v>
          </cell>
          <cell r="O120">
            <v>20000</v>
          </cell>
          <cell r="R120">
            <v>30000</v>
          </cell>
        </row>
        <row r="122">
          <cell r="O122">
            <v>0</v>
          </cell>
        </row>
        <row r="124">
          <cell r="C124">
            <v>925680.66</v>
          </cell>
          <cell r="D124">
            <v>925680.66</v>
          </cell>
          <cell r="E124">
            <v>0</v>
          </cell>
          <cell r="F124">
            <v>0</v>
          </cell>
          <cell r="G124">
            <v>56385.15</v>
          </cell>
          <cell r="H124">
            <v>0</v>
          </cell>
          <cell r="J124">
            <v>0</v>
          </cell>
          <cell r="K124">
            <v>52238</v>
          </cell>
          <cell r="L124">
            <v>191700</v>
          </cell>
          <cell r="M124">
            <v>982878.78</v>
          </cell>
          <cell r="N124">
            <v>20740</v>
          </cell>
          <cell r="O124">
            <v>1003618.78</v>
          </cell>
          <cell r="P124">
            <v>437334.36</v>
          </cell>
          <cell r="Q124">
            <v>0</v>
          </cell>
          <cell r="R124">
            <v>41111.17</v>
          </cell>
          <cell r="S124">
            <v>2708068.12</v>
          </cell>
        </row>
        <row r="129">
          <cell r="S129">
            <v>7587739.1400000006</v>
          </cell>
        </row>
      </sheetData>
      <sheetData sheetId="19">
        <row r="4">
          <cell r="G4">
            <v>200640.72</v>
          </cell>
          <cell r="H4">
            <v>0</v>
          </cell>
        </row>
        <row r="5">
          <cell r="G5">
            <v>146397</v>
          </cell>
          <cell r="H5">
            <v>0</v>
          </cell>
        </row>
        <row r="6">
          <cell r="D6">
            <v>713653</v>
          </cell>
          <cell r="G6">
            <v>144397</v>
          </cell>
          <cell r="K6">
            <v>159948</v>
          </cell>
          <cell r="O6">
            <v>0</v>
          </cell>
          <cell r="R6">
            <v>93807</v>
          </cell>
          <cell r="S6">
            <v>1111805</v>
          </cell>
        </row>
        <row r="8">
          <cell r="G8">
            <v>2000</v>
          </cell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K12">
            <v>7149.97</v>
          </cell>
          <cell r="M12">
            <v>7848.26</v>
          </cell>
          <cell r="O12">
            <v>7848.26</v>
          </cell>
          <cell r="R12">
            <v>10670.2</v>
          </cell>
          <cell r="S12">
            <v>25668.43</v>
          </cell>
        </row>
        <row r="13">
          <cell r="O13">
            <v>0</v>
          </cell>
        </row>
        <row r="14">
          <cell r="S14">
            <v>10900</v>
          </cell>
        </row>
        <row r="15">
          <cell r="M15">
            <v>10000</v>
          </cell>
          <cell r="O15">
            <v>10000</v>
          </cell>
        </row>
        <row r="16">
          <cell r="M16">
            <v>900</v>
          </cell>
          <cell r="O16">
            <v>900</v>
          </cell>
        </row>
        <row r="17">
          <cell r="S17">
            <v>868207</v>
          </cell>
        </row>
        <row r="18">
          <cell r="M18">
            <v>270000</v>
          </cell>
          <cell r="O18">
            <v>270000</v>
          </cell>
          <cell r="P18">
            <v>59110</v>
          </cell>
        </row>
        <row r="19">
          <cell r="D19">
            <v>48323</v>
          </cell>
          <cell r="M19">
            <v>377826</v>
          </cell>
          <cell r="O19">
            <v>377826</v>
          </cell>
          <cell r="P19">
            <v>23462</v>
          </cell>
        </row>
        <row r="20">
          <cell r="D20">
            <v>1276</v>
          </cell>
          <cell r="M20">
            <v>82600</v>
          </cell>
          <cell r="O20">
            <v>82600</v>
          </cell>
          <cell r="P20">
            <v>5610</v>
          </cell>
        </row>
        <row r="21">
          <cell r="O21">
            <v>0</v>
          </cell>
        </row>
        <row r="22">
          <cell r="S22">
            <v>38175</v>
          </cell>
        </row>
        <row r="23">
          <cell r="O23">
            <v>0</v>
          </cell>
        </row>
        <row r="24">
          <cell r="D24">
            <v>595</v>
          </cell>
          <cell r="M24">
            <v>32310</v>
          </cell>
          <cell r="O24">
            <v>32310</v>
          </cell>
          <cell r="P24">
            <v>3570</v>
          </cell>
        </row>
        <row r="27">
          <cell r="D27">
            <v>1300</v>
          </cell>
        </row>
        <row r="28">
          <cell r="O28">
            <v>0</v>
          </cell>
        </row>
        <row r="30">
          <cell r="O30">
            <v>0</v>
          </cell>
        </row>
        <row r="31">
          <cell r="S31">
            <v>537311.52</v>
          </cell>
        </row>
        <row r="32">
          <cell r="G32">
            <v>8084</v>
          </cell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7">
          <cell r="O37">
            <v>0</v>
          </cell>
        </row>
        <row r="39">
          <cell r="D39">
            <v>10000</v>
          </cell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2">
          <cell r="O52">
            <v>0</v>
          </cell>
        </row>
        <row r="54">
          <cell r="D54">
            <v>6947.1</v>
          </cell>
          <cell r="G54">
            <v>3706.72</v>
          </cell>
          <cell r="O54">
            <v>0</v>
          </cell>
        </row>
        <row r="55">
          <cell r="D55">
            <v>85000</v>
          </cell>
        </row>
        <row r="56">
          <cell r="G56">
            <v>42453</v>
          </cell>
          <cell r="K56">
            <v>17793</v>
          </cell>
          <cell r="M56">
            <v>18600</v>
          </cell>
          <cell r="N56">
            <v>16000</v>
          </cell>
          <cell r="O56">
            <v>34600</v>
          </cell>
          <cell r="R56">
            <v>21695</v>
          </cell>
          <cell r="S56">
            <v>116541</v>
          </cell>
        </row>
        <row r="57">
          <cell r="M57">
            <v>25000</v>
          </cell>
          <cell r="O57">
            <v>25000</v>
          </cell>
        </row>
        <row r="60">
          <cell r="D60">
            <v>15405.279999999999</v>
          </cell>
          <cell r="M60">
            <v>180737.13</v>
          </cell>
          <cell r="N60">
            <v>6890.29</v>
          </cell>
          <cell r="O60">
            <v>187627.42</v>
          </cell>
        </row>
        <row r="61">
          <cell r="L61">
            <v>79000</v>
          </cell>
        </row>
        <row r="67">
          <cell r="O67">
            <v>0</v>
          </cell>
        </row>
        <row r="70">
          <cell r="O70">
            <v>0</v>
          </cell>
        </row>
        <row r="71">
          <cell r="O71">
            <v>0</v>
          </cell>
        </row>
        <row r="76">
          <cell r="O76">
            <v>0</v>
          </cell>
        </row>
        <row r="80">
          <cell r="L80">
            <v>54688</v>
          </cell>
          <cell r="O80">
            <v>0</v>
          </cell>
        </row>
        <row r="85">
          <cell r="L85">
            <v>5000</v>
          </cell>
        </row>
        <row r="86">
          <cell r="S86">
            <v>0</v>
          </cell>
        </row>
        <row r="88">
          <cell r="O88">
            <v>0</v>
          </cell>
        </row>
        <row r="89">
          <cell r="O89">
            <v>0</v>
          </cell>
        </row>
        <row r="91">
          <cell r="O91">
            <v>0</v>
          </cell>
        </row>
        <row r="92">
          <cell r="S92">
            <v>187500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1">
          <cell r="O101">
            <v>0</v>
          </cell>
        </row>
        <row r="102">
          <cell r="M102">
            <v>9100</v>
          </cell>
          <cell r="O102">
            <v>9100</v>
          </cell>
          <cell r="P102">
            <v>40000</v>
          </cell>
          <cell r="Q102">
            <v>34900</v>
          </cell>
        </row>
        <row r="103">
          <cell r="M103">
            <v>103500</v>
          </cell>
          <cell r="O103">
            <v>103500</v>
          </cell>
        </row>
        <row r="104">
          <cell r="O104">
            <v>0</v>
          </cell>
        </row>
        <row r="106">
          <cell r="D106">
            <v>94015</v>
          </cell>
        </row>
        <row r="107">
          <cell r="O107">
            <v>0</v>
          </cell>
        </row>
        <row r="108">
          <cell r="M108">
            <v>15000</v>
          </cell>
          <cell r="O108">
            <v>15000</v>
          </cell>
        </row>
        <row r="109">
          <cell r="S109">
            <v>263015</v>
          </cell>
        </row>
        <row r="110">
          <cell r="M110">
            <v>10000</v>
          </cell>
          <cell r="O110">
            <v>10000</v>
          </cell>
        </row>
        <row r="111">
          <cell r="M111">
            <v>130000</v>
          </cell>
          <cell r="O111">
            <v>130000</v>
          </cell>
        </row>
        <row r="112">
          <cell r="M112">
            <v>36500</v>
          </cell>
          <cell r="O112">
            <v>36500</v>
          </cell>
        </row>
        <row r="113">
          <cell r="G113">
            <v>6000</v>
          </cell>
          <cell r="K113">
            <v>6000</v>
          </cell>
          <cell r="M113">
            <v>10000</v>
          </cell>
          <cell r="O113">
            <v>10000</v>
          </cell>
          <cell r="R113">
            <v>5000</v>
          </cell>
        </row>
        <row r="114">
          <cell r="D114">
            <v>8945</v>
          </cell>
          <cell r="G114">
            <v>780</v>
          </cell>
          <cell r="O114">
            <v>0</v>
          </cell>
        </row>
        <row r="115">
          <cell r="D115">
            <v>12000</v>
          </cell>
          <cell r="O115">
            <v>0</v>
          </cell>
        </row>
        <row r="116">
          <cell r="G116">
            <v>1250</v>
          </cell>
          <cell r="M116">
            <v>12500</v>
          </cell>
          <cell r="O116">
            <v>12500</v>
          </cell>
          <cell r="R116">
            <v>1000</v>
          </cell>
        </row>
        <row r="117">
          <cell r="O117">
            <v>0</v>
          </cell>
        </row>
        <row r="118">
          <cell r="G118">
            <v>2040</v>
          </cell>
          <cell r="M118">
            <v>11000</v>
          </cell>
          <cell r="O118">
            <v>11000</v>
          </cell>
        </row>
        <row r="121">
          <cell r="O121">
            <v>0</v>
          </cell>
        </row>
        <row r="122">
          <cell r="D122">
            <v>10000</v>
          </cell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6">
          <cell r="C126">
            <v>1007459.38</v>
          </cell>
          <cell r="D126">
            <v>1007459.38</v>
          </cell>
          <cell r="E126">
            <v>0</v>
          </cell>
          <cell r="F126">
            <v>0</v>
          </cell>
          <cell r="G126">
            <v>210710.72</v>
          </cell>
          <cell r="H126">
            <v>0</v>
          </cell>
          <cell r="J126">
            <v>0</v>
          </cell>
          <cell r="K126">
            <v>191290.97</v>
          </cell>
          <cell r="L126">
            <v>138688</v>
          </cell>
          <cell r="M126">
            <v>1343421.3900000001</v>
          </cell>
          <cell r="N126">
            <v>22890.29</v>
          </cell>
          <cell r="O126">
            <v>1366311.6800000002</v>
          </cell>
          <cell r="P126">
            <v>131752</v>
          </cell>
          <cell r="Q126">
            <v>34900</v>
          </cell>
          <cell r="R126">
            <v>132172.20000000001</v>
          </cell>
          <cell r="S126">
            <v>3213284.9500000007</v>
          </cell>
        </row>
      </sheetData>
      <sheetData sheetId="20">
        <row r="4">
          <cell r="G4">
            <v>14414.15</v>
          </cell>
          <cell r="H4">
            <v>0</v>
          </cell>
        </row>
        <row r="5">
          <cell r="G5">
            <v>0</v>
          </cell>
          <cell r="H5">
            <v>0</v>
          </cell>
        </row>
        <row r="6">
          <cell r="O6">
            <v>0</v>
          </cell>
          <cell r="S6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2">
          <cell r="D12">
            <v>29833.61</v>
          </cell>
          <cell r="G12">
            <v>13838.15</v>
          </cell>
          <cell r="O12">
            <v>0</v>
          </cell>
          <cell r="S12">
            <v>43671.76</v>
          </cell>
        </row>
        <row r="13">
          <cell r="O13">
            <v>0</v>
          </cell>
        </row>
        <row r="14">
          <cell r="S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S17">
            <v>1015851.31</v>
          </cell>
        </row>
        <row r="18">
          <cell r="O18">
            <v>0</v>
          </cell>
          <cell r="P18">
            <v>289085.31</v>
          </cell>
        </row>
        <row r="19">
          <cell r="D19">
            <v>50415</v>
          </cell>
          <cell r="M19">
            <v>429880</v>
          </cell>
          <cell r="O19">
            <v>429880</v>
          </cell>
          <cell r="P19">
            <v>48506</v>
          </cell>
        </row>
        <row r="20">
          <cell r="D20">
            <v>6842</v>
          </cell>
          <cell r="M20">
            <v>179795</v>
          </cell>
          <cell r="O20">
            <v>179795</v>
          </cell>
          <cell r="P20">
            <v>11328</v>
          </cell>
        </row>
        <row r="21">
          <cell r="O21">
            <v>0</v>
          </cell>
        </row>
        <row r="22">
          <cell r="S22">
            <v>71557</v>
          </cell>
        </row>
        <row r="24">
          <cell r="D24">
            <v>1196</v>
          </cell>
          <cell r="M24">
            <v>61317</v>
          </cell>
          <cell r="O24">
            <v>61317</v>
          </cell>
          <cell r="P24">
            <v>7144</v>
          </cell>
        </row>
        <row r="25">
          <cell r="K25">
            <v>400</v>
          </cell>
        </row>
        <row r="26">
          <cell r="O26">
            <v>0</v>
          </cell>
        </row>
        <row r="29">
          <cell r="M29">
            <v>1500</v>
          </cell>
          <cell r="O29">
            <v>1500</v>
          </cell>
        </row>
        <row r="30">
          <cell r="S30">
            <v>174541</v>
          </cell>
        </row>
        <row r="31">
          <cell r="O31">
            <v>0</v>
          </cell>
        </row>
        <row r="34">
          <cell r="O34">
            <v>0</v>
          </cell>
          <cell r="R34">
            <v>54529</v>
          </cell>
        </row>
        <row r="36">
          <cell r="O36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53">
          <cell r="O53">
            <v>0</v>
          </cell>
        </row>
        <row r="55">
          <cell r="D55">
            <v>13082</v>
          </cell>
          <cell r="K55">
            <v>1950</v>
          </cell>
          <cell r="O55">
            <v>0</v>
          </cell>
          <cell r="S55">
            <v>15032</v>
          </cell>
        </row>
        <row r="58">
          <cell r="O58">
            <v>0</v>
          </cell>
        </row>
        <row r="59">
          <cell r="D59">
            <v>7960</v>
          </cell>
          <cell r="M59">
            <v>93460</v>
          </cell>
          <cell r="N59">
            <v>3560</v>
          </cell>
          <cell r="O59">
            <v>97020</v>
          </cell>
        </row>
        <row r="60">
          <cell r="O60">
            <v>0</v>
          </cell>
        </row>
        <row r="75">
          <cell r="O75">
            <v>0</v>
          </cell>
        </row>
        <row r="77">
          <cell r="L77">
            <v>64339</v>
          </cell>
        </row>
        <row r="78">
          <cell r="O78">
            <v>0</v>
          </cell>
        </row>
        <row r="83">
          <cell r="S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S88">
            <v>202026</v>
          </cell>
        </row>
        <row r="89">
          <cell r="D89">
            <v>2349</v>
          </cell>
          <cell r="G89">
            <v>576</v>
          </cell>
          <cell r="K89">
            <v>477</v>
          </cell>
          <cell r="M89">
            <v>136265</v>
          </cell>
          <cell r="O89">
            <v>136265</v>
          </cell>
          <cell r="P89">
            <v>8063</v>
          </cell>
          <cell r="R89">
            <v>1796</v>
          </cell>
        </row>
        <row r="90">
          <cell r="D90">
            <v>2500</v>
          </cell>
          <cell r="O90">
            <v>0</v>
          </cell>
        </row>
        <row r="91">
          <cell r="O91">
            <v>0</v>
          </cell>
        </row>
        <row r="93">
          <cell r="O93">
            <v>0</v>
          </cell>
        </row>
        <row r="94">
          <cell r="O94">
            <v>0</v>
          </cell>
        </row>
        <row r="96">
          <cell r="M96">
            <v>50000</v>
          </cell>
          <cell r="O96">
            <v>50000</v>
          </cell>
        </row>
        <row r="100">
          <cell r="O100">
            <v>0</v>
          </cell>
        </row>
        <row r="102">
          <cell r="S102">
            <v>94400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D106">
            <v>30000</v>
          </cell>
          <cell r="G106">
            <v>5000</v>
          </cell>
          <cell r="K106">
            <v>5000</v>
          </cell>
          <cell r="M106">
            <v>10000</v>
          </cell>
          <cell r="O106">
            <v>10000</v>
          </cell>
        </row>
        <row r="107">
          <cell r="D107">
            <v>36660</v>
          </cell>
          <cell r="O107">
            <v>0</v>
          </cell>
        </row>
        <row r="109">
          <cell r="K109">
            <v>2000</v>
          </cell>
          <cell r="M109">
            <v>2000</v>
          </cell>
          <cell r="O109">
            <v>2000</v>
          </cell>
        </row>
        <row r="111">
          <cell r="D111">
            <v>3740</v>
          </cell>
          <cell r="O111">
            <v>0</v>
          </cell>
        </row>
        <row r="117">
          <cell r="C117">
            <v>184577.61</v>
          </cell>
          <cell r="D117">
            <v>184577.61</v>
          </cell>
          <cell r="E117">
            <v>0</v>
          </cell>
          <cell r="F117">
            <v>0</v>
          </cell>
          <cell r="G117">
            <v>19414.150000000001</v>
          </cell>
          <cell r="H117">
            <v>0</v>
          </cell>
          <cell r="J117">
            <v>0</v>
          </cell>
          <cell r="K117">
            <v>9827</v>
          </cell>
          <cell r="L117">
            <v>64339</v>
          </cell>
          <cell r="M117">
            <v>964217</v>
          </cell>
          <cell r="N117">
            <v>3560</v>
          </cell>
          <cell r="O117">
            <v>967777</v>
          </cell>
          <cell r="P117">
            <v>364126.31</v>
          </cell>
          <cell r="Q117">
            <v>0</v>
          </cell>
          <cell r="R117">
            <v>56325</v>
          </cell>
          <cell r="S117">
            <v>1666386.07</v>
          </cell>
        </row>
      </sheetData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6"/>
      <sheetName val="май"/>
      <sheetName val="апр"/>
      <sheetName val="1 кв"/>
      <sheetName val="март"/>
      <sheetName val="фев"/>
      <sheetName val="янв"/>
      <sheetName val="Лист1"/>
      <sheetName val="01"/>
      <sheetName val="02"/>
      <sheetName val="03"/>
      <sheetName val="1кв"/>
      <sheetName val="04"/>
      <sheetName val="05"/>
      <sheetName val="06"/>
      <sheetName val="2кв"/>
      <sheetName val="полуг"/>
      <sheetName val="07"/>
      <sheetName val="08"/>
      <sheetName val="09"/>
      <sheetName val="10"/>
      <sheetName val="11"/>
      <sheetName val="12"/>
      <sheetName val="4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2">
          <cell r="N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2">
          <cell r="N42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од"/>
      <sheetName val="4 кв"/>
      <sheetName val="дек"/>
      <sheetName val="ноябрь"/>
      <sheetName val="октябрь"/>
      <sheetName val="9мес"/>
      <sheetName val="3кв"/>
      <sheetName val="сентябрь"/>
      <sheetName val="август"/>
      <sheetName val="Лист1 (2)"/>
      <sheetName val="июль"/>
      <sheetName val="июль (2)"/>
      <sheetName val="1 полуг"/>
      <sheetName val="2 кв"/>
      <sheetName val="июнь"/>
      <sheetName val="май"/>
      <sheetName val="апр"/>
      <sheetName val="1 кв"/>
      <sheetName val="март"/>
      <sheetName val="фев"/>
      <sheetName val="ян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U4">
            <v>6153922.5299999993</v>
          </cell>
        </row>
        <row r="6">
          <cell r="E6">
            <v>0</v>
          </cell>
          <cell r="F6">
            <v>0</v>
          </cell>
          <cell r="I6">
            <v>0</v>
          </cell>
          <cell r="M6">
            <v>0</v>
          </cell>
          <cell r="P6">
            <v>0</v>
          </cell>
          <cell r="T6">
            <v>0</v>
          </cell>
        </row>
        <row r="8">
          <cell r="E8">
            <v>0</v>
          </cell>
          <cell r="F8">
            <v>0</v>
          </cell>
          <cell r="I8">
            <v>0</v>
          </cell>
          <cell r="L8">
            <v>0</v>
          </cell>
          <cell r="M8">
            <v>0</v>
          </cell>
          <cell r="N8">
            <v>0</v>
          </cell>
          <cell r="T8">
            <v>0</v>
          </cell>
        </row>
        <row r="9">
          <cell r="E9">
            <v>0</v>
          </cell>
          <cell r="F9">
            <v>0</v>
          </cell>
          <cell r="H9">
            <v>0</v>
          </cell>
          <cell r="I9">
            <v>0</v>
          </cell>
          <cell r="L9">
            <v>0</v>
          </cell>
          <cell r="M9">
            <v>0</v>
          </cell>
          <cell r="N9">
            <v>0</v>
          </cell>
          <cell r="P9">
            <v>0</v>
          </cell>
          <cell r="R9">
            <v>0</v>
          </cell>
          <cell r="T9">
            <v>0</v>
          </cell>
        </row>
        <row r="10">
          <cell r="L10">
            <v>0</v>
          </cell>
          <cell r="M10">
            <v>0</v>
          </cell>
          <cell r="N10">
            <v>0</v>
          </cell>
        </row>
        <row r="12">
          <cell r="E12">
            <v>0</v>
          </cell>
          <cell r="F12">
            <v>0</v>
          </cell>
          <cell r="I12">
            <v>0</v>
          </cell>
          <cell r="M12">
            <v>0</v>
          </cell>
        </row>
        <row r="14">
          <cell r="E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P14">
            <v>0</v>
          </cell>
          <cell r="R14">
            <v>0</v>
          </cell>
          <cell r="S14">
            <v>0</v>
          </cell>
        </row>
        <row r="15">
          <cell r="E15">
            <v>0</v>
          </cell>
          <cell r="H15">
            <v>0</v>
          </cell>
          <cell r="I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  <cell r="L17">
            <v>0</v>
          </cell>
          <cell r="M17">
            <v>0</v>
          </cell>
          <cell r="P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  <cell r="L18">
            <v>0</v>
          </cell>
          <cell r="P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  <cell r="P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H20">
            <v>0</v>
          </cell>
          <cell r="I20">
            <v>0</v>
          </cell>
          <cell r="L20">
            <v>0</v>
          </cell>
          <cell r="M20">
            <v>0</v>
          </cell>
          <cell r="R20">
            <v>0</v>
          </cell>
        </row>
        <row r="22">
          <cell r="H22">
            <v>0</v>
          </cell>
          <cell r="L22">
            <v>0</v>
          </cell>
          <cell r="P22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L23">
            <v>0</v>
          </cell>
          <cell r="M23">
            <v>0</v>
          </cell>
          <cell r="P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G25">
            <v>0</v>
          </cell>
          <cell r="H25">
            <v>0</v>
          </cell>
          <cell r="I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P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H27">
            <v>0</v>
          </cell>
          <cell r="I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R27">
            <v>0</v>
          </cell>
          <cell r="S27">
            <v>0</v>
          </cell>
          <cell r="T27">
            <v>0</v>
          </cell>
        </row>
        <row r="29">
          <cell r="E29">
            <v>0</v>
          </cell>
          <cell r="F29">
            <v>0</v>
          </cell>
          <cell r="H29">
            <v>0</v>
          </cell>
          <cell r="I29">
            <v>0</v>
          </cell>
          <cell r="M29">
            <v>0</v>
          </cell>
          <cell r="R29">
            <v>0</v>
          </cell>
          <cell r="S29">
            <v>0</v>
          </cell>
        </row>
        <row r="31">
          <cell r="E31">
            <v>0</v>
          </cell>
          <cell r="F31">
            <v>0</v>
          </cell>
          <cell r="I31">
            <v>0</v>
          </cell>
          <cell r="L31">
            <v>0</v>
          </cell>
          <cell r="M31">
            <v>0</v>
          </cell>
          <cell r="P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F32">
            <v>0</v>
          </cell>
          <cell r="G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  <cell r="L33">
            <v>0</v>
          </cell>
          <cell r="M33">
            <v>0</v>
          </cell>
          <cell r="P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H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O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S36">
            <v>0</v>
          </cell>
        </row>
        <row r="38">
          <cell r="E38">
            <v>0</v>
          </cell>
          <cell r="F38">
            <v>0</v>
          </cell>
          <cell r="H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R38">
            <v>0</v>
          </cell>
          <cell r="S38">
            <v>0</v>
          </cell>
          <cell r="T38">
            <v>0</v>
          </cell>
        </row>
        <row r="40">
          <cell r="F40">
            <v>0</v>
          </cell>
        </row>
        <row r="41">
          <cell r="H41">
            <v>0</v>
          </cell>
        </row>
        <row r="42">
          <cell r="E42">
            <v>0</v>
          </cell>
          <cell r="F42">
            <v>0</v>
          </cell>
          <cell r="H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H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S43">
            <v>0</v>
          </cell>
          <cell r="T43">
            <v>0</v>
          </cell>
        </row>
        <row r="45">
          <cell r="E45">
            <v>0</v>
          </cell>
          <cell r="F45">
            <v>0</v>
          </cell>
          <cell r="H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R45">
            <v>0</v>
          </cell>
          <cell r="S45">
            <v>0</v>
          </cell>
          <cell r="T45">
            <v>0</v>
          </cell>
        </row>
        <row r="54">
          <cell r="E54">
            <v>0</v>
          </cell>
          <cell r="F54">
            <v>0</v>
          </cell>
          <cell r="I54">
            <v>0</v>
          </cell>
          <cell r="M54">
            <v>0</v>
          </cell>
          <cell r="R54">
            <v>0</v>
          </cell>
        </row>
        <row r="55">
          <cell r="E55">
            <v>0</v>
          </cell>
          <cell r="H55">
            <v>0</v>
          </cell>
          <cell r="I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R55">
            <v>0</v>
          </cell>
          <cell r="S55">
            <v>0</v>
          </cell>
          <cell r="T55">
            <v>0</v>
          </cell>
        </row>
        <row r="57">
          <cell r="E57">
            <v>0</v>
          </cell>
          <cell r="F57">
            <v>0</v>
          </cell>
          <cell r="H57">
            <v>0</v>
          </cell>
          <cell r="I57">
            <v>0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H58">
            <v>0</v>
          </cell>
          <cell r="I58">
            <v>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H59">
            <v>0</v>
          </cell>
          <cell r="I59">
            <v>0</v>
          </cell>
          <cell r="L59">
            <v>0</v>
          </cell>
          <cell r="M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H60">
            <v>0</v>
          </cell>
          <cell r="I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H61">
            <v>0</v>
          </cell>
          <cell r="I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E62">
            <v>0</v>
          </cell>
          <cell r="F62">
            <v>0</v>
          </cell>
          <cell r="H62">
            <v>0</v>
          </cell>
          <cell r="I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G63">
            <v>0</v>
          </cell>
        </row>
        <row r="65">
          <cell r="E65">
            <v>0</v>
          </cell>
          <cell r="F65">
            <v>0</v>
          </cell>
          <cell r="H65">
            <v>0</v>
          </cell>
          <cell r="I65">
            <v>0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R65">
            <v>0</v>
          </cell>
          <cell r="S65">
            <v>0</v>
          </cell>
          <cell r="T65">
            <v>0</v>
          </cell>
        </row>
        <row r="67">
          <cell r="E67">
            <v>0</v>
          </cell>
          <cell r="H67">
            <v>0</v>
          </cell>
          <cell r="I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R67">
            <v>0</v>
          </cell>
          <cell r="S67">
            <v>0</v>
          </cell>
          <cell r="T67">
            <v>0</v>
          </cell>
        </row>
        <row r="74">
          <cell r="E74">
            <v>0</v>
          </cell>
          <cell r="F74">
            <v>0</v>
          </cell>
          <cell r="H74">
            <v>0</v>
          </cell>
          <cell r="I74">
            <v>0</v>
          </cell>
          <cell r="L74">
            <v>0</v>
          </cell>
          <cell r="N74">
            <v>0</v>
          </cell>
          <cell r="P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M75">
            <v>0</v>
          </cell>
        </row>
        <row r="76">
          <cell r="E76">
            <v>0</v>
          </cell>
          <cell r="F76">
            <v>0</v>
          </cell>
          <cell r="H76">
            <v>0</v>
          </cell>
          <cell r="I76">
            <v>0</v>
          </cell>
          <cell r="L76">
            <v>0</v>
          </cell>
          <cell r="N76">
            <v>0</v>
          </cell>
          <cell r="P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R77">
            <v>0</v>
          </cell>
        </row>
        <row r="80">
          <cell r="E80">
            <v>0</v>
          </cell>
          <cell r="F80">
            <v>0</v>
          </cell>
          <cell r="H80">
            <v>0</v>
          </cell>
          <cell r="I80">
            <v>0</v>
          </cell>
          <cell r="L80">
            <v>0</v>
          </cell>
          <cell r="M80">
            <v>0</v>
          </cell>
          <cell r="N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E81">
            <v>0</v>
          </cell>
          <cell r="F81">
            <v>0</v>
          </cell>
          <cell r="H81">
            <v>0</v>
          </cell>
          <cell r="I81">
            <v>0</v>
          </cell>
          <cell r="L81">
            <v>0</v>
          </cell>
          <cell r="M81">
            <v>0</v>
          </cell>
          <cell r="N81">
            <v>0</v>
          </cell>
          <cell r="P81">
            <v>0</v>
          </cell>
          <cell r="S81">
            <v>0</v>
          </cell>
        </row>
        <row r="82">
          <cell r="N82">
            <v>0</v>
          </cell>
        </row>
        <row r="84">
          <cell r="E84">
            <v>0</v>
          </cell>
          <cell r="F84">
            <v>0</v>
          </cell>
          <cell r="H84">
            <v>0</v>
          </cell>
          <cell r="I84">
            <v>0</v>
          </cell>
          <cell r="L84">
            <v>0</v>
          </cell>
          <cell r="M84">
            <v>0</v>
          </cell>
          <cell r="N84">
            <v>0</v>
          </cell>
          <cell r="P84">
            <v>0</v>
          </cell>
          <cell r="R84">
            <v>0</v>
          </cell>
          <cell r="S84">
            <v>0</v>
          </cell>
          <cell r="T84">
            <v>0</v>
          </cell>
        </row>
        <row r="86">
          <cell r="E86">
            <v>0</v>
          </cell>
          <cell r="F86">
            <v>0</v>
          </cell>
          <cell r="I86">
            <v>0</v>
          </cell>
          <cell r="P86">
            <v>0</v>
          </cell>
        </row>
        <row r="87">
          <cell r="E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L88">
            <v>0</v>
          </cell>
          <cell r="P88">
            <v>0</v>
          </cell>
          <cell r="R88">
            <v>0</v>
          </cell>
          <cell r="T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  <cell r="L89">
            <v>0</v>
          </cell>
          <cell r="M89">
            <v>0</v>
          </cell>
          <cell r="N89">
            <v>0</v>
          </cell>
          <cell r="P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  <cell r="L90">
            <v>0</v>
          </cell>
          <cell r="P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E91">
            <v>0</v>
          </cell>
          <cell r="F91">
            <v>0</v>
          </cell>
          <cell r="H91">
            <v>0</v>
          </cell>
          <cell r="I91">
            <v>0</v>
          </cell>
          <cell r="L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  <cell r="L92">
            <v>0</v>
          </cell>
          <cell r="M92">
            <v>0</v>
          </cell>
          <cell r="N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P93">
            <v>0</v>
          </cell>
          <cell r="R93">
            <v>0</v>
          </cell>
          <cell r="S93">
            <v>0</v>
          </cell>
          <cell r="T93">
            <v>0</v>
          </cell>
        </row>
        <row r="95">
          <cell r="N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>
            <v>0</v>
          </cell>
          <cell r="I96">
            <v>0</v>
          </cell>
          <cell r="L96">
            <v>0</v>
          </cell>
          <cell r="P96">
            <v>0</v>
          </cell>
        </row>
        <row r="99">
          <cell r="O99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  <cell r="P101">
            <v>0</v>
          </cell>
          <cell r="R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  <cell r="L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  <cell r="M104">
            <v>0</v>
          </cell>
          <cell r="P104">
            <v>0</v>
          </cell>
          <cell r="R104">
            <v>0</v>
          </cell>
          <cell r="S104">
            <v>0</v>
          </cell>
        </row>
        <row r="106">
          <cell r="E106">
            <v>0</v>
          </cell>
          <cell r="I106">
            <v>0</v>
          </cell>
          <cell r="L106">
            <v>0</v>
          </cell>
          <cell r="M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  <cell r="L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E109">
            <v>0</v>
          </cell>
          <cell r="I109">
            <v>0</v>
          </cell>
          <cell r="R109">
            <v>0</v>
          </cell>
          <cell r="S109">
            <v>0</v>
          </cell>
        </row>
        <row r="110">
          <cell r="M110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  <cell r="L112">
            <v>0</v>
          </cell>
          <cell r="M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  <cell r="L113">
            <v>0</v>
          </cell>
          <cell r="P113">
            <v>0</v>
          </cell>
          <cell r="R113">
            <v>0</v>
          </cell>
          <cell r="S113">
            <v>0</v>
          </cell>
          <cell r="T113">
            <v>0</v>
          </cell>
        </row>
        <row r="115">
          <cell r="C115">
            <v>1482146.3499999999</v>
          </cell>
          <cell r="D115">
            <v>1482146.3499999999</v>
          </cell>
          <cell r="E115">
            <v>0</v>
          </cell>
          <cell r="G115">
            <v>226000</v>
          </cell>
          <cell r="H115">
            <v>136463.26</v>
          </cell>
          <cell r="I115">
            <v>0</v>
          </cell>
          <cell r="L115">
            <v>46605.11</v>
          </cell>
          <cell r="M115">
            <v>922758.51</v>
          </cell>
          <cell r="N115">
            <v>2195933.6999999997</v>
          </cell>
          <cell r="O115">
            <v>1422080.5</v>
          </cell>
          <cell r="P115">
            <v>8656</v>
          </cell>
          <cell r="Q115">
            <v>3626670.1999999997</v>
          </cell>
          <cell r="R115">
            <v>204745</v>
          </cell>
          <cell r="S115">
            <v>270546.8</v>
          </cell>
          <cell r="T115">
            <v>176488.68</v>
          </cell>
        </row>
      </sheetData>
      <sheetData sheetId="7">
        <row r="30">
          <cell r="M30">
            <v>1290650.1399999999</v>
          </cell>
        </row>
        <row r="111">
          <cell r="C111">
            <v>1482146.3499999999</v>
          </cell>
          <cell r="D111">
            <v>1482146.3499999999</v>
          </cell>
          <cell r="E111">
            <v>0</v>
          </cell>
          <cell r="F111">
            <v>226000</v>
          </cell>
          <cell r="G111">
            <v>136463.26</v>
          </cell>
          <cell r="H111">
            <v>0</v>
          </cell>
          <cell r="I111">
            <v>0</v>
          </cell>
          <cell r="J111">
            <v>46605.11</v>
          </cell>
          <cell r="K111">
            <v>922758.51</v>
          </cell>
          <cell r="L111">
            <v>2195933.6999999997</v>
          </cell>
          <cell r="M111">
            <v>1422080.5</v>
          </cell>
          <cell r="N111">
            <v>8656</v>
          </cell>
          <cell r="O111">
            <v>3626670.1999999997</v>
          </cell>
          <cell r="P111">
            <v>204745</v>
          </cell>
          <cell r="Q111">
            <v>270546.8</v>
          </cell>
          <cell r="S111">
            <v>7092423.9099999992</v>
          </cell>
        </row>
      </sheetData>
      <sheetData sheetId="8"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</sheetData>
      <sheetData sheetId="9"/>
      <sheetData sheetId="10"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S113">
            <v>0</v>
          </cell>
        </row>
      </sheetData>
      <sheetData sheetId="11"/>
      <sheetData sheetId="12">
        <row r="4">
          <cell r="T4">
            <v>13815070.820000002</v>
          </cell>
        </row>
        <row r="6">
          <cell r="E6">
            <v>0</v>
          </cell>
          <cell r="F6">
            <v>0</v>
          </cell>
          <cell r="H6">
            <v>0</v>
          </cell>
          <cell r="K6">
            <v>0</v>
          </cell>
          <cell r="N6">
            <v>0</v>
          </cell>
          <cell r="R6">
            <v>0</v>
          </cell>
          <cell r="S6">
            <v>0</v>
          </cell>
        </row>
        <row r="8">
          <cell r="E8">
            <v>0</v>
          </cell>
          <cell r="F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  <cell r="S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P9">
            <v>0</v>
          </cell>
          <cell r="S9">
            <v>0</v>
          </cell>
        </row>
        <row r="10">
          <cell r="E10">
            <v>0</v>
          </cell>
          <cell r="F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</row>
        <row r="12">
          <cell r="E12">
            <v>0</v>
          </cell>
          <cell r="F12">
            <v>0</v>
          </cell>
          <cell r="H12">
            <v>0</v>
          </cell>
          <cell r="K12">
            <v>0</v>
          </cell>
        </row>
        <row r="15">
          <cell r="E15">
            <v>0</v>
          </cell>
          <cell r="G15">
            <v>0</v>
          </cell>
          <cell r="H15">
            <v>0</v>
          </cell>
          <cell r="J15">
            <v>0</v>
          </cell>
          <cell r="N15">
            <v>0</v>
          </cell>
          <cell r="P15">
            <v>0</v>
          </cell>
          <cell r="R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R16">
            <v>0</v>
          </cell>
          <cell r="S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N18">
            <v>0</v>
          </cell>
          <cell r="S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N19">
            <v>0</v>
          </cell>
          <cell r="S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N20">
            <v>0</v>
          </cell>
          <cell r="S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  <cell r="N21">
            <v>0</v>
          </cell>
          <cell r="P21">
            <v>0</v>
          </cell>
          <cell r="R21">
            <v>0</v>
          </cell>
          <cell r="S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J23">
            <v>0</v>
          </cell>
          <cell r="K23">
            <v>0</v>
          </cell>
          <cell r="N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N24">
            <v>0</v>
          </cell>
          <cell r="R24">
            <v>0</v>
          </cell>
          <cell r="S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P25">
            <v>0</v>
          </cell>
          <cell r="R25">
            <v>0</v>
          </cell>
          <cell r="S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L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  <cell r="P28">
            <v>0</v>
          </cell>
          <cell r="Q28">
            <v>0</v>
          </cell>
        </row>
        <row r="29">
          <cell r="N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5070.57</v>
          </cell>
          <cell r="N30">
            <v>0</v>
          </cell>
          <cell r="R30">
            <v>0</v>
          </cell>
          <cell r="S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  <cell r="P31">
            <v>0</v>
          </cell>
          <cell r="R31">
            <v>0</v>
          </cell>
          <cell r="S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  <cell r="N32">
            <v>0</v>
          </cell>
          <cell r="P32">
            <v>0</v>
          </cell>
          <cell r="R32">
            <v>0</v>
          </cell>
          <cell r="S32">
            <v>0</v>
          </cell>
        </row>
        <row r="33">
          <cell r="G33">
            <v>0</v>
          </cell>
          <cell r="K33">
            <v>0</v>
          </cell>
          <cell r="M33">
            <v>0</v>
          </cell>
          <cell r="N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N34">
            <v>0</v>
          </cell>
          <cell r="P34">
            <v>0</v>
          </cell>
          <cell r="R34">
            <v>0</v>
          </cell>
          <cell r="S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K35">
            <v>0</v>
          </cell>
          <cell r="M35">
            <v>0</v>
          </cell>
          <cell r="P35">
            <v>0</v>
          </cell>
          <cell r="R35">
            <v>0</v>
          </cell>
        </row>
        <row r="37">
          <cell r="E37">
            <v>0</v>
          </cell>
          <cell r="F37">
            <v>0</v>
          </cell>
          <cell r="H37">
            <v>0</v>
          </cell>
          <cell r="J37">
            <v>0</v>
          </cell>
          <cell r="K37">
            <v>0</v>
          </cell>
          <cell r="N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E38">
            <v>0</v>
          </cell>
          <cell r="H38">
            <v>0</v>
          </cell>
          <cell r="J38">
            <v>0</v>
          </cell>
          <cell r="N38">
            <v>0</v>
          </cell>
          <cell r="R38">
            <v>0</v>
          </cell>
        </row>
        <row r="39">
          <cell r="G39">
            <v>0</v>
          </cell>
          <cell r="L39">
            <v>0</v>
          </cell>
          <cell r="N39">
            <v>0</v>
          </cell>
        </row>
        <row r="40">
          <cell r="E40">
            <v>0</v>
          </cell>
          <cell r="F40">
            <v>0</v>
          </cell>
          <cell r="H40">
            <v>0</v>
          </cell>
          <cell r="J40">
            <v>0</v>
          </cell>
          <cell r="K40">
            <v>0</v>
          </cell>
          <cell r="N40">
            <v>0</v>
          </cell>
          <cell r="P40">
            <v>0</v>
          </cell>
          <cell r="R40">
            <v>0</v>
          </cell>
          <cell r="S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S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P42">
            <v>0</v>
          </cell>
          <cell r="R42">
            <v>0</v>
          </cell>
          <cell r="S42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N44">
            <v>0</v>
          </cell>
          <cell r="P44">
            <v>0</v>
          </cell>
          <cell r="R44">
            <v>0</v>
          </cell>
          <cell r="S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P45">
            <v>0</v>
          </cell>
          <cell r="R45">
            <v>0</v>
          </cell>
          <cell r="S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R46">
            <v>0</v>
          </cell>
          <cell r="S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P47">
            <v>0</v>
          </cell>
          <cell r="R47">
            <v>0</v>
          </cell>
          <cell r="S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R48">
            <v>0</v>
          </cell>
          <cell r="S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N49">
            <v>0</v>
          </cell>
          <cell r="P49">
            <v>0</v>
          </cell>
          <cell r="R49">
            <v>0</v>
          </cell>
          <cell r="S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P50">
            <v>0</v>
          </cell>
          <cell r="R50">
            <v>0</v>
          </cell>
          <cell r="S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S51">
            <v>0</v>
          </cell>
        </row>
        <row r="52">
          <cell r="E52">
            <v>0</v>
          </cell>
          <cell r="F52">
            <v>0</v>
          </cell>
          <cell r="H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S52">
            <v>0</v>
          </cell>
        </row>
        <row r="54">
          <cell r="E54">
            <v>0</v>
          </cell>
          <cell r="F54">
            <v>0</v>
          </cell>
          <cell r="H54">
            <v>0</v>
          </cell>
          <cell r="K54">
            <v>0</v>
          </cell>
          <cell r="P54">
            <v>0</v>
          </cell>
          <cell r="Q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K55">
            <v>0</v>
          </cell>
          <cell r="L55">
            <v>0</v>
          </cell>
          <cell r="N55">
            <v>0</v>
          </cell>
          <cell r="R55">
            <v>0</v>
          </cell>
          <cell r="S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S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P57">
            <v>0</v>
          </cell>
          <cell r="R57">
            <v>0</v>
          </cell>
          <cell r="S57">
            <v>0</v>
          </cell>
        </row>
        <row r="58">
          <cell r="E58">
            <v>0</v>
          </cell>
          <cell r="F58">
            <v>0</v>
          </cell>
          <cell r="H58">
            <v>0</v>
          </cell>
          <cell r="J58">
            <v>0</v>
          </cell>
          <cell r="L58">
            <v>0</v>
          </cell>
          <cell r="N58">
            <v>0</v>
          </cell>
          <cell r="P58">
            <v>0</v>
          </cell>
          <cell r="R58">
            <v>0</v>
          </cell>
          <cell r="S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P59">
            <v>0</v>
          </cell>
          <cell r="R59">
            <v>0</v>
          </cell>
          <cell r="S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P60">
            <v>0</v>
          </cell>
          <cell r="R60">
            <v>0</v>
          </cell>
          <cell r="S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  <cell r="S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P62">
            <v>0</v>
          </cell>
          <cell r="R62">
            <v>0</v>
          </cell>
          <cell r="S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P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P65">
            <v>0</v>
          </cell>
          <cell r="R65">
            <v>0</v>
          </cell>
          <cell r="S65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P67">
            <v>0</v>
          </cell>
          <cell r="R67">
            <v>0</v>
          </cell>
          <cell r="S67">
            <v>0</v>
          </cell>
        </row>
        <row r="68">
          <cell r="E68">
            <v>0</v>
          </cell>
          <cell r="G68">
            <v>0</v>
          </cell>
          <cell r="H68">
            <v>0</v>
          </cell>
          <cell r="P68">
            <v>0</v>
          </cell>
          <cell r="Q68">
            <v>0</v>
          </cell>
          <cell r="R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P72">
            <v>0</v>
          </cell>
          <cell r="R72">
            <v>0</v>
          </cell>
          <cell r="S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P73">
            <v>0</v>
          </cell>
          <cell r="R73">
            <v>0</v>
          </cell>
          <cell r="S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P74">
            <v>0</v>
          </cell>
          <cell r="R74">
            <v>0</v>
          </cell>
          <cell r="S74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R80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P82">
            <v>0</v>
          </cell>
          <cell r="R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P83">
            <v>0</v>
          </cell>
          <cell r="R83">
            <v>0</v>
          </cell>
          <cell r="S83">
            <v>0</v>
          </cell>
        </row>
        <row r="85">
          <cell r="E85">
            <v>0</v>
          </cell>
          <cell r="F85">
            <v>0</v>
          </cell>
          <cell r="H85">
            <v>0</v>
          </cell>
          <cell r="N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K86">
            <v>0</v>
          </cell>
          <cell r="N86">
            <v>0</v>
          </cell>
          <cell r="P86">
            <v>0</v>
          </cell>
          <cell r="R86">
            <v>0</v>
          </cell>
          <cell r="S86">
            <v>0</v>
          </cell>
        </row>
        <row r="87">
          <cell r="E87">
            <v>0</v>
          </cell>
          <cell r="F87">
            <v>0</v>
          </cell>
          <cell r="H87">
            <v>0</v>
          </cell>
          <cell r="J87">
            <v>0</v>
          </cell>
          <cell r="K87">
            <v>0</v>
          </cell>
          <cell r="N87">
            <v>0</v>
          </cell>
          <cell r="P87">
            <v>0</v>
          </cell>
          <cell r="R87">
            <v>0</v>
          </cell>
          <cell r="S87">
            <v>0</v>
          </cell>
        </row>
        <row r="88">
          <cell r="E88">
            <v>0</v>
          </cell>
          <cell r="F88">
            <v>0</v>
          </cell>
          <cell r="H88">
            <v>0</v>
          </cell>
          <cell r="J88">
            <v>0</v>
          </cell>
          <cell r="N88">
            <v>0</v>
          </cell>
          <cell r="P88">
            <v>0</v>
          </cell>
          <cell r="R88">
            <v>0</v>
          </cell>
          <cell r="S88">
            <v>0</v>
          </cell>
        </row>
        <row r="89">
          <cell r="E89">
            <v>0</v>
          </cell>
          <cell r="F89">
            <v>0</v>
          </cell>
          <cell r="H89">
            <v>0</v>
          </cell>
          <cell r="J89">
            <v>0</v>
          </cell>
          <cell r="N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E90">
            <v>0</v>
          </cell>
          <cell r="F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P90">
            <v>0</v>
          </cell>
          <cell r="R90">
            <v>0</v>
          </cell>
          <cell r="S90">
            <v>0</v>
          </cell>
        </row>
        <row r="91">
          <cell r="E91">
            <v>0</v>
          </cell>
          <cell r="F91">
            <v>0</v>
          </cell>
          <cell r="H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P91">
            <v>0</v>
          </cell>
          <cell r="R91">
            <v>0</v>
          </cell>
          <cell r="S91">
            <v>0</v>
          </cell>
        </row>
        <row r="92">
          <cell r="E92">
            <v>0</v>
          </cell>
          <cell r="F92">
            <v>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R92">
            <v>0</v>
          </cell>
          <cell r="S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N93">
            <v>0</v>
          </cell>
          <cell r="P93">
            <v>0</v>
          </cell>
          <cell r="S93">
            <v>0</v>
          </cell>
        </row>
        <row r="94">
          <cell r="E94">
            <v>0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P94">
            <v>0</v>
          </cell>
          <cell r="R94">
            <v>0</v>
          </cell>
          <cell r="S94">
            <v>0</v>
          </cell>
        </row>
        <row r="95">
          <cell r="E95">
            <v>0</v>
          </cell>
          <cell r="F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P95">
            <v>0</v>
          </cell>
          <cell r="R95">
            <v>0</v>
          </cell>
          <cell r="S95">
            <v>0</v>
          </cell>
        </row>
        <row r="96">
          <cell r="E96">
            <v>0</v>
          </cell>
          <cell r="F96">
            <v>0</v>
          </cell>
          <cell r="H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P96">
            <v>0</v>
          </cell>
          <cell r="R96">
            <v>0</v>
          </cell>
          <cell r="S96">
            <v>0</v>
          </cell>
        </row>
        <row r="99">
          <cell r="M99">
            <v>0</v>
          </cell>
          <cell r="N99">
            <v>0</v>
          </cell>
          <cell r="P99">
            <v>0</v>
          </cell>
          <cell r="R99">
            <v>0</v>
          </cell>
          <cell r="S99">
            <v>0</v>
          </cell>
        </row>
        <row r="100">
          <cell r="N100">
            <v>0</v>
          </cell>
          <cell r="P100">
            <v>0</v>
          </cell>
          <cell r="R100">
            <v>0</v>
          </cell>
          <cell r="S100">
            <v>0</v>
          </cell>
        </row>
        <row r="101">
          <cell r="N101">
            <v>0</v>
          </cell>
          <cell r="P101">
            <v>0</v>
          </cell>
          <cell r="R101">
            <v>0</v>
          </cell>
          <cell r="S101">
            <v>0</v>
          </cell>
        </row>
        <row r="102">
          <cell r="E102">
            <v>0</v>
          </cell>
          <cell r="H102">
            <v>0</v>
          </cell>
          <cell r="J102">
            <v>0</v>
          </cell>
          <cell r="N102">
            <v>0</v>
          </cell>
        </row>
        <row r="105">
          <cell r="N105">
            <v>0</v>
          </cell>
          <cell r="P105">
            <v>0</v>
          </cell>
          <cell r="R105">
            <v>0</v>
          </cell>
          <cell r="S105">
            <v>0</v>
          </cell>
        </row>
        <row r="107">
          <cell r="E107">
            <v>0</v>
          </cell>
          <cell r="F107">
            <v>0</v>
          </cell>
          <cell r="H107">
            <v>0</v>
          </cell>
          <cell r="J107">
            <v>0</v>
          </cell>
          <cell r="N107">
            <v>0</v>
          </cell>
          <cell r="P107">
            <v>0</v>
          </cell>
          <cell r="R107">
            <v>0</v>
          </cell>
          <cell r="S107">
            <v>0</v>
          </cell>
        </row>
        <row r="108">
          <cell r="E108">
            <v>0</v>
          </cell>
          <cell r="F108">
            <v>0</v>
          </cell>
          <cell r="H108">
            <v>0</v>
          </cell>
          <cell r="J108">
            <v>0</v>
          </cell>
          <cell r="N108">
            <v>0</v>
          </cell>
          <cell r="P108">
            <v>0</v>
          </cell>
          <cell r="S108">
            <v>0</v>
          </cell>
        </row>
        <row r="109">
          <cell r="E109">
            <v>0</v>
          </cell>
          <cell r="F109">
            <v>0</v>
          </cell>
          <cell r="H109">
            <v>0</v>
          </cell>
          <cell r="J109">
            <v>0</v>
          </cell>
          <cell r="N109">
            <v>0</v>
          </cell>
          <cell r="P109">
            <v>0</v>
          </cell>
          <cell r="R109">
            <v>0</v>
          </cell>
          <cell r="S109">
            <v>0</v>
          </cell>
        </row>
        <row r="110">
          <cell r="E110">
            <v>0</v>
          </cell>
          <cell r="F110">
            <v>0</v>
          </cell>
          <cell r="H110">
            <v>0</v>
          </cell>
          <cell r="N110">
            <v>0</v>
          </cell>
          <cell r="P110">
            <v>0</v>
          </cell>
        </row>
        <row r="111">
          <cell r="E111">
            <v>0</v>
          </cell>
          <cell r="F111">
            <v>0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S111">
            <v>0</v>
          </cell>
        </row>
        <row r="112">
          <cell r="E112">
            <v>0</v>
          </cell>
          <cell r="F112">
            <v>0</v>
          </cell>
          <cell r="H112">
            <v>0</v>
          </cell>
          <cell r="J112">
            <v>0</v>
          </cell>
          <cell r="P112">
            <v>0</v>
          </cell>
          <cell r="R112">
            <v>0</v>
          </cell>
          <cell r="S112">
            <v>0</v>
          </cell>
        </row>
        <row r="113">
          <cell r="E113">
            <v>0</v>
          </cell>
          <cell r="F113">
            <v>0</v>
          </cell>
          <cell r="H113">
            <v>0</v>
          </cell>
          <cell r="K113">
            <v>0</v>
          </cell>
          <cell r="M113">
            <v>0</v>
          </cell>
          <cell r="N113">
            <v>0</v>
          </cell>
          <cell r="P113">
            <v>0</v>
          </cell>
          <cell r="R113">
            <v>0</v>
          </cell>
        </row>
        <row r="114">
          <cell r="E114">
            <v>0</v>
          </cell>
          <cell r="H114">
            <v>0</v>
          </cell>
          <cell r="J114">
            <v>0</v>
          </cell>
          <cell r="K114">
            <v>0</v>
          </cell>
          <cell r="N114">
            <v>0</v>
          </cell>
          <cell r="P114">
            <v>0</v>
          </cell>
          <cell r="R114">
            <v>0</v>
          </cell>
          <cell r="S114">
            <v>0</v>
          </cell>
        </row>
        <row r="115">
          <cell r="E115">
            <v>0</v>
          </cell>
          <cell r="H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P115">
            <v>0</v>
          </cell>
          <cell r="R115">
            <v>0</v>
          </cell>
          <cell r="S115">
            <v>0</v>
          </cell>
        </row>
        <row r="116">
          <cell r="E116">
            <v>0</v>
          </cell>
          <cell r="F116">
            <v>0</v>
          </cell>
          <cell r="H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P116">
            <v>0</v>
          </cell>
          <cell r="R116">
            <v>0</v>
          </cell>
          <cell r="S116">
            <v>0</v>
          </cell>
        </row>
        <row r="117">
          <cell r="E117">
            <v>0</v>
          </cell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P117">
            <v>0</v>
          </cell>
          <cell r="R117">
            <v>0</v>
          </cell>
          <cell r="S117">
            <v>0</v>
          </cell>
        </row>
        <row r="118">
          <cell r="K118">
            <v>0</v>
          </cell>
          <cell r="N118">
            <v>0</v>
          </cell>
        </row>
        <row r="120">
          <cell r="E120">
            <v>0</v>
          </cell>
          <cell r="H120">
            <v>0</v>
          </cell>
          <cell r="P120">
            <v>0</v>
          </cell>
          <cell r="R120">
            <v>0</v>
          </cell>
        </row>
        <row r="121">
          <cell r="E121">
            <v>0</v>
          </cell>
        </row>
        <row r="122">
          <cell r="F122">
            <v>0</v>
          </cell>
          <cell r="H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R122">
            <v>0</v>
          </cell>
          <cell r="S122">
            <v>0</v>
          </cell>
        </row>
        <row r="123">
          <cell r="E123">
            <v>0</v>
          </cell>
          <cell r="F123">
            <v>0</v>
          </cell>
          <cell r="H123">
            <v>0</v>
          </cell>
          <cell r="J123">
            <v>0</v>
          </cell>
          <cell r="N123">
            <v>0</v>
          </cell>
          <cell r="P123">
            <v>0</v>
          </cell>
          <cell r="R123">
            <v>0</v>
          </cell>
          <cell r="S123">
            <v>0</v>
          </cell>
        </row>
        <row r="124">
          <cell r="C124">
            <v>4525090.41</v>
          </cell>
          <cell r="D124">
            <v>4525090.41</v>
          </cell>
          <cell r="E124">
            <v>0</v>
          </cell>
          <cell r="F124">
            <v>180395</v>
          </cell>
          <cell r="G124">
            <v>358562.77</v>
          </cell>
          <cell r="I124">
            <v>0</v>
          </cell>
          <cell r="J124">
            <v>122758.48</v>
          </cell>
          <cell r="K124">
            <v>1613946.8</v>
          </cell>
          <cell r="L124">
            <v>7250438.29</v>
          </cell>
          <cell r="M124">
            <v>385470.89</v>
          </cell>
          <cell r="N124">
            <v>58561.46</v>
          </cell>
          <cell r="O124">
            <v>7694470.6399999997</v>
          </cell>
          <cell r="P124">
            <v>2807365</v>
          </cell>
          <cell r="Q124">
            <v>0</v>
          </cell>
          <cell r="R124">
            <v>966428</v>
          </cell>
          <cell r="S124">
            <v>602870.52</v>
          </cell>
        </row>
      </sheetData>
      <sheetData sheetId="13"/>
      <sheetData sheetId="14">
        <row r="109">
          <cell r="N109">
            <v>0</v>
          </cell>
          <cell r="P109">
            <v>0</v>
          </cell>
        </row>
      </sheetData>
      <sheetData sheetId="15">
        <row r="103">
          <cell r="N103">
            <v>0</v>
          </cell>
          <cell r="P103">
            <v>0</v>
          </cell>
        </row>
      </sheetData>
      <sheetData sheetId="16">
        <row r="99">
          <cell r="M99">
            <v>0</v>
          </cell>
        </row>
      </sheetData>
      <sheetData sheetId="17">
        <row r="67">
          <cell r="A67" t="str">
            <v xml:space="preserve"> - аттестация рабочих мест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155"/>
  <sheetViews>
    <sheetView view="pageBreakPreview" zoomScale="84" zoomScaleSheetLayoutView="84" workbookViewId="0">
      <pane xSplit="3" ySplit="6" topLeftCell="F99" activePane="bottomRight" state="frozen"/>
      <selection pane="topRight" activeCell="C1" sqref="C1"/>
      <selection pane="bottomLeft" activeCell="A7" sqref="A7"/>
      <selection pane="bottomRight" activeCell="F137" sqref="F137"/>
    </sheetView>
  </sheetViews>
  <sheetFormatPr defaultColWidth="9.109375" defaultRowHeight="13.2"/>
  <cols>
    <col min="1" max="1" width="4.6640625" style="359" customWidth="1"/>
    <col min="2" max="2" width="15.44140625" style="359" hidden="1" customWidth="1"/>
    <col min="3" max="3" width="39.44140625" style="359" customWidth="1"/>
    <col min="4" max="4" width="9.6640625" style="359" hidden="1" customWidth="1"/>
    <col min="5" max="5" width="10" style="359" hidden="1" customWidth="1"/>
    <col min="6" max="6" width="11.44140625" style="359" customWidth="1"/>
    <col min="7" max="7" width="12.44140625" style="359" customWidth="1"/>
    <col min="8" max="9" width="11.33203125" style="359" customWidth="1"/>
    <col min="10" max="10" width="9.33203125" style="359" hidden="1" customWidth="1"/>
    <col min="11" max="11" width="12.44140625" style="359" customWidth="1"/>
    <col min="12" max="12" width="12" style="359" customWidth="1"/>
    <col min="13" max="16384" width="9.109375" style="359"/>
  </cols>
  <sheetData>
    <row r="1" spans="1:12">
      <c r="J1" s="385" t="s">
        <v>559</v>
      </c>
    </row>
    <row r="2" spans="1:12" ht="37.5" customHeight="1">
      <c r="A2" s="358"/>
      <c r="B2" s="358" t="s">
        <v>771</v>
      </c>
      <c r="C2" s="440" t="s">
        <v>760</v>
      </c>
      <c r="D2" s="440"/>
      <c r="E2" s="440"/>
      <c r="F2" s="440"/>
      <c r="G2" s="440"/>
      <c r="H2" s="440"/>
      <c r="I2" s="440"/>
      <c r="J2" s="440"/>
      <c r="K2" s="440"/>
      <c r="L2" s="440"/>
    </row>
    <row r="3" spans="1:12" ht="5.25" customHeight="1">
      <c r="A3" s="441" t="s">
        <v>286</v>
      </c>
      <c r="B3" s="403"/>
      <c r="C3" s="444" t="s">
        <v>287</v>
      </c>
      <c r="D3" s="447" t="s">
        <v>288</v>
      </c>
      <c r="E3" s="448"/>
      <c r="F3" s="448"/>
      <c r="G3" s="448"/>
      <c r="H3" s="448"/>
      <c r="I3" s="449"/>
      <c r="J3" s="453" t="s">
        <v>628</v>
      </c>
      <c r="K3" s="456" t="s">
        <v>768</v>
      </c>
      <c r="L3" s="456" t="s">
        <v>769</v>
      </c>
    </row>
    <row r="4" spans="1:12" ht="9" customHeight="1">
      <c r="A4" s="442"/>
      <c r="B4" s="404"/>
      <c r="C4" s="445"/>
      <c r="D4" s="450"/>
      <c r="E4" s="451"/>
      <c r="F4" s="451"/>
      <c r="G4" s="451"/>
      <c r="H4" s="451"/>
      <c r="I4" s="452"/>
      <c r="J4" s="454"/>
      <c r="K4" s="457"/>
      <c r="L4" s="457"/>
    </row>
    <row r="5" spans="1:12" ht="39" customHeight="1">
      <c r="A5" s="443"/>
      <c r="B5" s="405"/>
      <c r="C5" s="446"/>
      <c r="D5" s="386" t="s">
        <v>560</v>
      </c>
      <c r="E5" s="387" t="s">
        <v>622</v>
      </c>
      <c r="F5" s="386" t="s">
        <v>623</v>
      </c>
      <c r="G5" s="386" t="s">
        <v>754</v>
      </c>
      <c r="H5" s="386" t="s">
        <v>745</v>
      </c>
      <c r="I5" s="386" t="s">
        <v>761</v>
      </c>
      <c r="J5" s="455"/>
      <c r="K5" s="458"/>
      <c r="L5" s="458"/>
    </row>
    <row r="6" spans="1:12" ht="12.75" customHeight="1">
      <c r="A6" s="388" t="s">
        <v>289</v>
      </c>
      <c r="B6" s="388"/>
      <c r="C6" s="389" t="s">
        <v>290</v>
      </c>
      <c r="D6" s="390">
        <f t="shared" ref="D6" si="0">SUM(D8:D19)</f>
        <v>0</v>
      </c>
      <c r="E6" s="390">
        <f t="shared" ref="E6" si="1">SUM(E8:E19)</f>
        <v>0</v>
      </c>
      <c r="F6" s="390">
        <f t="shared" ref="F6:G6" si="2">SUM(F8:F19)</f>
        <v>0</v>
      </c>
      <c r="G6" s="390">
        <f t="shared" si="2"/>
        <v>0</v>
      </c>
      <c r="H6" s="390">
        <f>SUM(H7:H19)</f>
        <v>0.73736000000000002</v>
      </c>
      <c r="I6" s="390">
        <f>SUM(I7:I19)</f>
        <v>620.80665999999997</v>
      </c>
      <c r="J6" s="391">
        <f>H6-F6</f>
        <v>0.73736000000000002</v>
      </c>
      <c r="K6" s="392">
        <v>0</v>
      </c>
      <c r="L6" s="392">
        <f>I6-H6</f>
        <v>620.0693</v>
      </c>
    </row>
    <row r="7" spans="1:12" ht="12.75" customHeight="1">
      <c r="A7" s="407"/>
      <c r="B7" s="408" t="s">
        <v>772</v>
      </c>
      <c r="C7" s="393" t="s">
        <v>773</v>
      </c>
      <c r="D7" s="409"/>
      <c r="E7" s="409"/>
      <c r="F7" s="409">
        <v>0</v>
      </c>
      <c r="G7" s="409">
        <v>0</v>
      </c>
      <c r="H7" s="409">
        <v>0</v>
      </c>
      <c r="I7" s="354">
        <v>620.80665999999997</v>
      </c>
      <c r="J7" s="357"/>
      <c r="K7" s="402">
        <v>0</v>
      </c>
      <c r="L7" s="402">
        <f>I7-H7</f>
        <v>620.80665999999997</v>
      </c>
    </row>
    <row r="8" spans="1:12" hidden="1">
      <c r="A8" s="353"/>
      <c r="B8" s="353"/>
      <c r="C8" s="353" t="s">
        <v>291</v>
      </c>
      <c r="D8" s="356"/>
      <c r="E8" s="354"/>
      <c r="F8" s="356"/>
      <c r="G8" s="356"/>
      <c r="H8" s="356"/>
      <c r="I8" s="356"/>
      <c r="J8" s="391">
        <f t="shared" ref="J8:J74" si="3">H8-F8</f>
        <v>0</v>
      </c>
      <c r="K8" s="402" t="e">
        <f t="shared" ref="K8:K72" si="4">I8/G8</f>
        <v>#DIV/0!</v>
      </c>
      <c r="L8" s="402">
        <f t="shared" ref="L8:L72" si="5">I8-H8</f>
        <v>0</v>
      </c>
    </row>
    <row r="9" spans="1:12" ht="14.25" hidden="1" customHeight="1">
      <c r="A9" s="353"/>
      <c r="B9" s="353"/>
      <c r="C9" s="353" t="s">
        <v>292</v>
      </c>
      <c r="D9" s="350"/>
      <c r="E9" s="349"/>
      <c r="F9" s="350"/>
      <c r="G9" s="350"/>
      <c r="H9" s="350"/>
      <c r="I9" s="350"/>
      <c r="J9" s="391">
        <f t="shared" si="3"/>
        <v>0</v>
      </c>
      <c r="K9" s="402" t="e">
        <f t="shared" si="4"/>
        <v>#DIV/0!</v>
      </c>
      <c r="L9" s="402">
        <f t="shared" si="5"/>
        <v>0</v>
      </c>
    </row>
    <row r="10" spans="1:12" ht="14.25" hidden="1" customHeight="1">
      <c r="A10" s="353"/>
      <c r="B10" s="353"/>
      <c r="C10" s="393" t="s">
        <v>516</v>
      </c>
      <c r="D10" s="350"/>
      <c r="E10" s="349"/>
      <c r="F10" s="350"/>
      <c r="G10" s="350"/>
      <c r="H10" s="350"/>
      <c r="I10" s="350"/>
      <c r="J10" s="391">
        <f t="shared" si="3"/>
        <v>0</v>
      </c>
      <c r="K10" s="402" t="e">
        <f t="shared" si="4"/>
        <v>#DIV/0!</v>
      </c>
      <c r="L10" s="402">
        <f t="shared" si="5"/>
        <v>0</v>
      </c>
    </row>
    <row r="11" spans="1:12" ht="14.25" hidden="1" customHeight="1">
      <c r="A11" s="353"/>
      <c r="B11" s="353"/>
      <c r="C11" s="393" t="s">
        <v>293</v>
      </c>
      <c r="D11" s="350"/>
      <c r="E11" s="349"/>
      <c r="F11" s="350"/>
      <c r="G11" s="350"/>
      <c r="H11" s="350"/>
      <c r="I11" s="350"/>
      <c r="J11" s="391">
        <f t="shared" si="3"/>
        <v>0</v>
      </c>
      <c r="K11" s="402" t="e">
        <f t="shared" si="4"/>
        <v>#DIV/0!</v>
      </c>
      <c r="L11" s="402">
        <f t="shared" si="5"/>
        <v>0</v>
      </c>
    </row>
    <row r="12" spans="1:12" ht="14.25" hidden="1" customHeight="1">
      <c r="A12" s="353"/>
      <c r="B12" s="353"/>
      <c r="C12" s="393" t="s">
        <v>562</v>
      </c>
      <c r="D12" s="350"/>
      <c r="E12" s="349"/>
      <c r="F12" s="350"/>
      <c r="G12" s="350"/>
      <c r="H12" s="350"/>
      <c r="I12" s="350"/>
      <c r="J12" s="391">
        <f t="shared" si="3"/>
        <v>0</v>
      </c>
      <c r="K12" s="402" t="e">
        <f t="shared" si="4"/>
        <v>#DIV/0!</v>
      </c>
      <c r="L12" s="402">
        <f t="shared" si="5"/>
        <v>0</v>
      </c>
    </row>
    <row r="13" spans="1:12" ht="14.25" customHeight="1">
      <c r="A13" s="353"/>
      <c r="B13" s="353"/>
      <c r="C13" s="393" t="s">
        <v>770</v>
      </c>
      <c r="D13" s="350"/>
      <c r="E13" s="349"/>
      <c r="F13" s="350"/>
      <c r="G13" s="350"/>
      <c r="H13" s="350">
        <v>0.73736000000000002</v>
      </c>
      <c r="I13" s="350"/>
      <c r="J13" s="391">
        <f t="shared" si="3"/>
        <v>0.73736000000000002</v>
      </c>
      <c r="K13" s="402">
        <v>0</v>
      </c>
      <c r="L13" s="402">
        <f t="shared" si="5"/>
        <v>-0.73736000000000002</v>
      </c>
    </row>
    <row r="14" spans="1:12" ht="14.25" hidden="1" customHeight="1">
      <c r="A14" s="353"/>
      <c r="B14" s="353"/>
      <c r="C14" s="393" t="s">
        <v>518</v>
      </c>
      <c r="D14" s="350"/>
      <c r="E14" s="349"/>
      <c r="F14" s="350"/>
      <c r="G14" s="350"/>
      <c r="H14" s="350"/>
      <c r="I14" s="350"/>
      <c r="J14" s="391">
        <f t="shared" si="3"/>
        <v>0</v>
      </c>
      <c r="K14" s="392" t="e">
        <f t="shared" si="4"/>
        <v>#DIV/0!</v>
      </c>
      <c r="L14" s="392">
        <f t="shared" si="5"/>
        <v>0</v>
      </c>
    </row>
    <row r="15" spans="1:12" ht="14.25" hidden="1" customHeight="1">
      <c r="A15" s="353"/>
      <c r="B15" s="353"/>
      <c r="C15" s="394" t="s">
        <v>755</v>
      </c>
      <c r="D15" s="350"/>
      <c r="E15" s="349"/>
      <c r="F15" s="350"/>
      <c r="G15" s="350"/>
      <c r="H15" s="350"/>
      <c r="I15" s="350"/>
      <c r="J15" s="391">
        <f t="shared" si="3"/>
        <v>0</v>
      </c>
      <c r="K15" s="392" t="e">
        <f t="shared" si="4"/>
        <v>#DIV/0!</v>
      </c>
      <c r="L15" s="392">
        <f t="shared" si="5"/>
        <v>0</v>
      </c>
    </row>
    <row r="16" spans="1:12" ht="14.25" hidden="1" customHeight="1">
      <c r="A16" s="353"/>
      <c r="B16" s="353"/>
      <c r="C16" s="393" t="s">
        <v>294</v>
      </c>
      <c r="D16" s="350"/>
      <c r="E16" s="349"/>
      <c r="F16" s="350"/>
      <c r="G16" s="350"/>
      <c r="H16" s="350"/>
      <c r="I16" s="350"/>
      <c r="J16" s="391">
        <f t="shared" si="3"/>
        <v>0</v>
      </c>
      <c r="K16" s="392" t="e">
        <f t="shared" si="4"/>
        <v>#DIV/0!</v>
      </c>
      <c r="L16" s="392">
        <f t="shared" si="5"/>
        <v>0</v>
      </c>
    </row>
    <row r="17" spans="1:17" ht="14.25" hidden="1" customHeight="1">
      <c r="A17" s="353"/>
      <c r="B17" s="353"/>
      <c r="C17" s="393" t="s">
        <v>295</v>
      </c>
      <c r="D17" s="350"/>
      <c r="E17" s="349"/>
      <c r="F17" s="350"/>
      <c r="G17" s="350"/>
      <c r="H17" s="350"/>
      <c r="I17" s="350"/>
      <c r="J17" s="391">
        <f t="shared" si="3"/>
        <v>0</v>
      </c>
      <c r="K17" s="392" t="e">
        <f t="shared" si="4"/>
        <v>#DIV/0!</v>
      </c>
      <c r="L17" s="392">
        <f t="shared" si="5"/>
        <v>0</v>
      </c>
    </row>
    <row r="18" spans="1:17" ht="14.25" hidden="1" customHeight="1">
      <c r="A18" s="353"/>
      <c r="B18" s="353"/>
      <c r="C18" s="393" t="s">
        <v>296</v>
      </c>
      <c r="D18" s="350"/>
      <c r="E18" s="349"/>
      <c r="F18" s="350"/>
      <c r="G18" s="350"/>
      <c r="H18" s="350"/>
      <c r="I18" s="350"/>
      <c r="J18" s="391">
        <f t="shared" si="3"/>
        <v>0</v>
      </c>
      <c r="K18" s="392" t="e">
        <f t="shared" si="4"/>
        <v>#DIV/0!</v>
      </c>
      <c r="L18" s="392">
        <f t="shared" si="5"/>
        <v>0</v>
      </c>
    </row>
    <row r="19" spans="1:17" ht="14.25" hidden="1" customHeight="1">
      <c r="A19" s="353"/>
      <c r="B19" s="353"/>
      <c r="C19" s="393" t="s">
        <v>519</v>
      </c>
      <c r="D19" s="355"/>
      <c r="E19" s="349"/>
      <c r="F19" s="355"/>
      <c r="G19" s="355"/>
      <c r="H19" s="355"/>
      <c r="I19" s="355"/>
      <c r="J19" s="391">
        <f t="shared" si="3"/>
        <v>0</v>
      </c>
      <c r="K19" s="392" t="e">
        <f t="shared" si="4"/>
        <v>#DIV/0!</v>
      </c>
      <c r="L19" s="392">
        <f t="shared" si="5"/>
        <v>0</v>
      </c>
    </row>
    <row r="20" spans="1:17" ht="14.25" customHeight="1">
      <c r="A20" s="388" t="s">
        <v>297</v>
      </c>
      <c r="B20" s="388"/>
      <c r="C20" s="389" t="s">
        <v>298</v>
      </c>
      <c r="D20" s="395">
        <f t="shared" ref="D20:I20" si="6">SUM(D21:D37)</f>
        <v>0.6</v>
      </c>
      <c r="E20" s="395">
        <f t="shared" si="6"/>
        <v>10.52</v>
      </c>
      <c r="F20" s="395">
        <f t="shared" ref="F20:G20" si="7">SUM(F21:F37)</f>
        <v>0</v>
      </c>
      <c r="G20" s="395">
        <f t="shared" si="7"/>
        <v>6.91</v>
      </c>
      <c r="H20" s="395">
        <f t="shared" si="6"/>
        <v>7.4</v>
      </c>
      <c r="I20" s="395">
        <f t="shared" si="6"/>
        <v>41.184449999999998</v>
      </c>
      <c r="J20" s="391">
        <f t="shared" si="3"/>
        <v>7.4</v>
      </c>
      <c r="K20" s="392">
        <f t="shared" si="4"/>
        <v>5.9601230101302454</v>
      </c>
      <c r="L20" s="392">
        <f t="shared" si="5"/>
        <v>33.78445</v>
      </c>
    </row>
    <row r="21" spans="1:17" ht="14.25" customHeight="1">
      <c r="A21" s="353"/>
      <c r="B21" s="406" t="s">
        <v>786</v>
      </c>
      <c r="C21" s="353" t="s">
        <v>299</v>
      </c>
      <c r="D21" s="350"/>
      <c r="E21" s="350"/>
      <c r="F21" s="350"/>
      <c r="G21" s="350"/>
      <c r="H21" s="350"/>
      <c r="I21" s="350">
        <v>3.9630100000000001</v>
      </c>
      <c r="J21" s="391">
        <f t="shared" si="3"/>
        <v>0</v>
      </c>
      <c r="K21" s="402">
        <v>0</v>
      </c>
      <c r="L21" s="402">
        <f t="shared" si="5"/>
        <v>3.9630100000000001</v>
      </c>
      <c r="Q21" s="406" t="s">
        <v>772</v>
      </c>
    </row>
    <row r="22" spans="1:17" ht="14.25" customHeight="1">
      <c r="A22" s="353"/>
      <c r="B22" s="353"/>
      <c r="C22" s="393" t="s">
        <v>300</v>
      </c>
      <c r="D22" s="350"/>
      <c r="E22" s="350"/>
      <c r="F22" s="350"/>
      <c r="G22" s="350">
        <v>4.6900000000000004</v>
      </c>
      <c r="H22" s="350"/>
      <c r="I22" s="350"/>
      <c r="J22" s="391">
        <f t="shared" si="3"/>
        <v>0</v>
      </c>
      <c r="K22" s="402">
        <f t="shared" si="4"/>
        <v>0</v>
      </c>
      <c r="L22" s="402">
        <f t="shared" si="5"/>
        <v>0</v>
      </c>
    </row>
    <row r="23" spans="1:17" ht="14.25" customHeight="1">
      <c r="A23" s="353"/>
      <c r="B23" s="353"/>
      <c r="C23" s="393" t="s">
        <v>563</v>
      </c>
      <c r="D23" s="350"/>
      <c r="E23" s="350"/>
      <c r="F23" s="350"/>
      <c r="G23" s="350">
        <v>2.2200000000000002</v>
      </c>
      <c r="H23" s="350"/>
      <c r="I23" s="350"/>
      <c r="J23" s="391">
        <f t="shared" si="3"/>
        <v>0</v>
      </c>
      <c r="K23" s="402">
        <f t="shared" si="4"/>
        <v>0</v>
      </c>
      <c r="L23" s="402">
        <f t="shared" si="5"/>
        <v>0</v>
      </c>
    </row>
    <row r="24" spans="1:17" ht="14.25" hidden="1" customHeight="1">
      <c r="A24" s="353"/>
      <c r="B24" s="353"/>
      <c r="C24" s="396" t="s">
        <v>301</v>
      </c>
      <c r="D24" s="350">
        <v>0</v>
      </c>
      <c r="E24" s="350">
        <v>10.52</v>
      </c>
      <c r="F24" s="350"/>
      <c r="G24" s="350"/>
      <c r="H24" s="350"/>
      <c r="I24" s="350"/>
      <c r="J24" s="391">
        <f t="shared" si="3"/>
        <v>0</v>
      </c>
      <c r="K24" s="402" t="e">
        <f t="shared" si="4"/>
        <v>#DIV/0!</v>
      </c>
      <c r="L24" s="402">
        <f t="shared" si="5"/>
        <v>0</v>
      </c>
    </row>
    <row r="25" spans="1:17" ht="14.25" customHeight="1">
      <c r="A25" s="353"/>
      <c r="B25" s="353"/>
      <c r="C25" s="353" t="s">
        <v>564</v>
      </c>
      <c r="D25" s="350"/>
      <c r="E25" s="350"/>
      <c r="F25" s="350"/>
      <c r="G25" s="350"/>
      <c r="H25" s="350"/>
      <c r="I25" s="350">
        <v>0.35686000000000001</v>
      </c>
      <c r="J25" s="391">
        <f t="shared" si="3"/>
        <v>0</v>
      </c>
      <c r="K25" s="402">
        <v>0</v>
      </c>
      <c r="L25" s="402">
        <f t="shared" si="5"/>
        <v>0.35686000000000001</v>
      </c>
    </row>
    <row r="26" spans="1:17" ht="14.25" customHeight="1">
      <c r="A26" s="353"/>
      <c r="B26" s="406" t="s">
        <v>789</v>
      </c>
      <c r="C26" s="393" t="s">
        <v>520</v>
      </c>
      <c r="D26" s="350"/>
      <c r="E26" s="350"/>
      <c r="F26" s="350"/>
      <c r="G26" s="350"/>
      <c r="H26" s="350"/>
      <c r="I26" s="350">
        <v>36.864579999999997</v>
      </c>
      <c r="J26" s="391">
        <f t="shared" si="3"/>
        <v>0</v>
      </c>
      <c r="K26" s="402">
        <v>0</v>
      </c>
      <c r="L26" s="402">
        <f t="shared" si="5"/>
        <v>36.864579999999997</v>
      </c>
    </row>
    <row r="27" spans="1:17" ht="14.25" customHeight="1">
      <c r="A27" s="353"/>
      <c r="B27" s="353"/>
      <c r="C27" s="353" t="s">
        <v>597</v>
      </c>
      <c r="D27" s="350"/>
      <c r="E27" s="350"/>
      <c r="F27" s="350"/>
      <c r="G27" s="350"/>
      <c r="H27" s="350"/>
      <c r="I27" s="350"/>
      <c r="J27" s="391">
        <f t="shared" si="3"/>
        <v>0</v>
      </c>
      <c r="K27" s="402">
        <v>0</v>
      </c>
      <c r="L27" s="402">
        <f t="shared" si="5"/>
        <v>0</v>
      </c>
    </row>
    <row r="28" spans="1:17" ht="14.25" customHeight="1">
      <c r="A28" s="353"/>
      <c r="B28" s="353"/>
      <c r="C28" s="393" t="s">
        <v>521</v>
      </c>
      <c r="D28" s="350"/>
      <c r="E28" s="350"/>
      <c r="F28" s="350"/>
      <c r="G28" s="350"/>
      <c r="H28" s="350">
        <v>7.4</v>
      </c>
      <c r="I28" s="350"/>
      <c r="J28" s="391">
        <f t="shared" si="3"/>
        <v>7.4</v>
      </c>
      <c r="K28" s="402">
        <v>0</v>
      </c>
      <c r="L28" s="402">
        <f t="shared" si="5"/>
        <v>-7.4</v>
      </c>
    </row>
    <row r="29" spans="1:17" ht="14.25" hidden="1" customHeight="1">
      <c r="A29" s="353"/>
      <c r="B29" s="353"/>
      <c r="C29" s="393" t="s">
        <v>565</v>
      </c>
      <c r="D29" s="350"/>
      <c r="E29" s="350"/>
      <c r="F29" s="350"/>
      <c r="G29" s="350"/>
      <c r="H29" s="350"/>
      <c r="I29" s="350"/>
      <c r="J29" s="391">
        <f t="shared" si="3"/>
        <v>0</v>
      </c>
      <c r="K29" s="402" t="e">
        <f t="shared" si="4"/>
        <v>#DIV/0!</v>
      </c>
      <c r="L29" s="402">
        <f t="shared" si="5"/>
        <v>0</v>
      </c>
    </row>
    <row r="30" spans="1:17" ht="14.25" hidden="1" customHeight="1">
      <c r="A30" s="353"/>
      <c r="B30" s="353"/>
      <c r="C30" s="393" t="s">
        <v>302</v>
      </c>
      <c r="D30" s="350"/>
      <c r="E30" s="350"/>
      <c r="F30" s="350"/>
      <c r="G30" s="350"/>
      <c r="H30" s="350"/>
      <c r="I30" s="350"/>
      <c r="J30" s="391">
        <f t="shared" si="3"/>
        <v>0</v>
      </c>
      <c r="K30" s="402" t="e">
        <f t="shared" si="4"/>
        <v>#DIV/0!</v>
      </c>
      <c r="L30" s="402">
        <f t="shared" si="5"/>
        <v>0</v>
      </c>
    </row>
    <row r="31" spans="1:17" ht="14.25" hidden="1" customHeight="1">
      <c r="A31" s="353"/>
      <c r="B31" s="353"/>
      <c r="C31" s="393" t="s">
        <v>303</v>
      </c>
      <c r="D31" s="350"/>
      <c r="E31" s="350"/>
      <c r="F31" s="350"/>
      <c r="G31" s="350"/>
      <c r="H31" s="350"/>
      <c r="I31" s="350"/>
      <c r="J31" s="391">
        <f t="shared" si="3"/>
        <v>0</v>
      </c>
      <c r="K31" s="402" t="e">
        <f t="shared" si="4"/>
        <v>#DIV/0!</v>
      </c>
      <c r="L31" s="402">
        <f t="shared" si="5"/>
        <v>0</v>
      </c>
    </row>
    <row r="32" spans="1:17" ht="14.25" hidden="1" customHeight="1">
      <c r="A32" s="353"/>
      <c r="B32" s="353"/>
      <c r="C32" s="393" t="s">
        <v>304</v>
      </c>
      <c r="D32" s="350"/>
      <c r="E32" s="350"/>
      <c r="F32" s="350"/>
      <c r="G32" s="350"/>
      <c r="H32" s="350"/>
      <c r="I32" s="350"/>
      <c r="J32" s="391">
        <f t="shared" si="3"/>
        <v>0</v>
      </c>
      <c r="K32" s="402" t="e">
        <f t="shared" si="4"/>
        <v>#DIV/0!</v>
      </c>
      <c r="L32" s="402">
        <f t="shared" si="5"/>
        <v>0</v>
      </c>
    </row>
    <row r="33" spans="1:12" ht="14.25" hidden="1" customHeight="1">
      <c r="A33" s="353"/>
      <c r="B33" s="353"/>
      <c r="C33" s="393" t="s">
        <v>305</v>
      </c>
      <c r="D33" s="350"/>
      <c r="E33" s="350"/>
      <c r="F33" s="350"/>
      <c r="G33" s="350"/>
      <c r="H33" s="350"/>
      <c r="I33" s="350"/>
      <c r="J33" s="391">
        <f t="shared" si="3"/>
        <v>0</v>
      </c>
      <c r="K33" s="402" t="e">
        <f t="shared" si="4"/>
        <v>#DIV/0!</v>
      </c>
      <c r="L33" s="402">
        <f t="shared" si="5"/>
        <v>0</v>
      </c>
    </row>
    <row r="34" spans="1:12" ht="14.25" hidden="1" customHeight="1">
      <c r="A34" s="353"/>
      <c r="B34" s="353"/>
      <c r="C34" s="393" t="s">
        <v>566</v>
      </c>
      <c r="D34" s="350"/>
      <c r="E34" s="350"/>
      <c r="F34" s="350"/>
      <c r="G34" s="350"/>
      <c r="H34" s="350"/>
      <c r="I34" s="350"/>
      <c r="J34" s="391">
        <f t="shared" si="3"/>
        <v>0</v>
      </c>
      <c r="K34" s="402" t="e">
        <f t="shared" si="4"/>
        <v>#DIV/0!</v>
      </c>
      <c r="L34" s="402">
        <f t="shared" si="5"/>
        <v>0</v>
      </c>
    </row>
    <row r="35" spans="1:12" ht="14.25" hidden="1" customHeight="1">
      <c r="A35" s="353"/>
      <c r="B35" s="353"/>
      <c r="C35" s="353" t="s">
        <v>522</v>
      </c>
      <c r="D35" s="350"/>
      <c r="E35" s="350"/>
      <c r="F35" s="350"/>
      <c r="G35" s="350"/>
      <c r="H35" s="350"/>
      <c r="I35" s="350"/>
      <c r="J35" s="391">
        <f t="shared" si="3"/>
        <v>0</v>
      </c>
      <c r="K35" s="392" t="e">
        <f t="shared" si="4"/>
        <v>#DIV/0!</v>
      </c>
      <c r="L35" s="392">
        <f t="shared" si="5"/>
        <v>0</v>
      </c>
    </row>
    <row r="36" spans="1:12" ht="14.25" hidden="1" customHeight="1">
      <c r="A36" s="353"/>
      <c r="B36" s="353"/>
      <c r="C36" s="353" t="s">
        <v>306</v>
      </c>
      <c r="D36" s="350"/>
      <c r="E36" s="350"/>
      <c r="F36" s="350"/>
      <c r="G36" s="350"/>
      <c r="H36" s="350"/>
      <c r="I36" s="350"/>
      <c r="J36" s="391">
        <f t="shared" si="3"/>
        <v>0</v>
      </c>
      <c r="K36" s="392" t="e">
        <f t="shared" si="4"/>
        <v>#DIV/0!</v>
      </c>
      <c r="L36" s="392">
        <f t="shared" si="5"/>
        <v>0</v>
      </c>
    </row>
    <row r="37" spans="1:12" ht="14.25" hidden="1" customHeight="1">
      <c r="A37" s="353"/>
      <c r="B37" s="353"/>
      <c r="C37" s="353" t="s">
        <v>523</v>
      </c>
      <c r="D37" s="355">
        <v>0.6</v>
      </c>
      <c r="E37" s="350"/>
      <c r="F37" s="355"/>
      <c r="G37" s="355"/>
      <c r="H37" s="355"/>
      <c r="I37" s="355"/>
      <c r="J37" s="391">
        <f t="shared" si="3"/>
        <v>0</v>
      </c>
      <c r="K37" s="392" t="e">
        <f t="shared" si="4"/>
        <v>#DIV/0!</v>
      </c>
      <c r="L37" s="392">
        <f t="shared" si="5"/>
        <v>0</v>
      </c>
    </row>
    <row r="38" spans="1:12" ht="14.25" customHeight="1">
      <c r="A38" s="388" t="s">
        <v>307</v>
      </c>
      <c r="B38" s="388"/>
      <c r="C38" s="389" t="s">
        <v>308</v>
      </c>
      <c r="D38" s="395">
        <f>SUM(D40:D76)</f>
        <v>34.4</v>
      </c>
      <c r="E38" s="395">
        <f>SUM(E40:E76)</f>
        <v>79.360000000000014</v>
      </c>
      <c r="F38" s="395">
        <f t="shared" ref="F38:I38" si="8">SUM(F40:F76)</f>
        <v>147.92000000000002</v>
      </c>
      <c r="G38" s="395">
        <f t="shared" si="8"/>
        <v>171.31</v>
      </c>
      <c r="H38" s="395">
        <f t="shared" si="8"/>
        <v>468.5</v>
      </c>
      <c r="I38" s="395">
        <f t="shared" si="8"/>
        <v>91.502389999999991</v>
      </c>
      <c r="J38" s="391">
        <f t="shared" si="3"/>
        <v>320.58</v>
      </c>
      <c r="K38" s="392">
        <f t="shared" si="4"/>
        <v>0.53413338392388066</v>
      </c>
      <c r="L38" s="392">
        <f t="shared" si="5"/>
        <v>-376.99761000000001</v>
      </c>
    </row>
    <row r="39" spans="1:12" ht="14.25" customHeight="1">
      <c r="A39" s="388"/>
      <c r="B39" s="388"/>
      <c r="C39" s="389" t="s">
        <v>309</v>
      </c>
      <c r="D39" s="397">
        <f t="shared" ref="D39:E39" si="9">SUM(D40:D62)</f>
        <v>0</v>
      </c>
      <c r="E39" s="395">
        <f t="shared" si="9"/>
        <v>3.09</v>
      </c>
      <c r="F39" s="395">
        <f t="shared" ref="F39:I39" si="10">SUM(F40:F62)</f>
        <v>7.98</v>
      </c>
      <c r="G39" s="395">
        <f t="shared" si="10"/>
        <v>3.18</v>
      </c>
      <c r="H39" s="395">
        <f t="shared" si="10"/>
        <v>0</v>
      </c>
      <c r="I39" s="395">
        <f t="shared" si="10"/>
        <v>6.5895099999999998</v>
      </c>
      <c r="J39" s="391">
        <f t="shared" si="3"/>
        <v>-7.98</v>
      </c>
      <c r="K39" s="392">
        <f t="shared" si="4"/>
        <v>2.0721729559748425</v>
      </c>
      <c r="L39" s="392">
        <f t="shared" si="5"/>
        <v>6.5895099999999998</v>
      </c>
    </row>
    <row r="40" spans="1:12" ht="14.25" customHeight="1">
      <c r="A40" s="353"/>
      <c r="B40" s="353"/>
      <c r="C40" s="393" t="s">
        <v>310</v>
      </c>
      <c r="D40" s="398"/>
      <c r="E40" s="350">
        <v>1.46</v>
      </c>
      <c r="F40" s="398">
        <v>0</v>
      </c>
      <c r="G40" s="398">
        <v>0.2</v>
      </c>
      <c r="H40" s="398">
        <v>0</v>
      </c>
      <c r="I40" s="398">
        <v>0</v>
      </c>
      <c r="J40" s="391">
        <f t="shared" si="3"/>
        <v>0</v>
      </c>
      <c r="K40" s="402">
        <f t="shared" si="4"/>
        <v>0</v>
      </c>
      <c r="L40" s="402">
        <f t="shared" si="5"/>
        <v>0</v>
      </c>
    </row>
    <row r="41" spans="1:12" ht="14.25" hidden="1" customHeight="1">
      <c r="A41" s="353"/>
      <c r="B41" s="353"/>
      <c r="C41" s="393" t="s">
        <v>311</v>
      </c>
      <c r="D41" s="398"/>
      <c r="E41" s="350"/>
      <c r="F41" s="398"/>
      <c r="G41" s="398"/>
      <c r="H41" s="398"/>
      <c r="I41" s="398"/>
      <c r="J41" s="391">
        <f t="shared" si="3"/>
        <v>0</v>
      </c>
      <c r="K41" s="402" t="e">
        <f t="shared" si="4"/>
        <v>#DIV/0!</v>
      </c>
      <c r="L41" s="402">
        <f t="shared" si="5"/>
        <v>0</v>
      </c>
    </row>
    <row r="42" spans="1:12" ht="14.25" hidden="1" customHeight="1">
      <c r="A42" s="353"/>
      <c r="B42" s="353"/>
      <c r="C42" s="393" t="s">
        <v>312</v>
      </c>
      <c r="D42" s="398"/>
      <c r="E42" s="350"/>
      <c r="F42" s="398"/>
      <c r="G42" s="398"/>
      <c r="H42" s="398"/>
      <c r="I42" s="398"/>
      <c r="J42" s="391">
        <f t="shared" si="3"/>
        <v>0</v>
      </c>
      <c r="K42" s="402" t="e">
        <f t="shared" si="4"/>
        <v>#DIV/0!</v>
      </c>
      <c r="L42" s="402">
        <f t="shared" si="5"/>
        <v>0</v>
      </c>
    </row>
    <row r="43" spans="1:12" ht="14.25" hidden="1" customHeight="1">
      <c r="A43" s="353"/>
      <c r="B43" s="353"/>
      <c r="C43" s="353" t="s">
        <v>313</v>
      </c>
      <c r="D43" s="398"/>
      <c r="E43" s="350"/>
      <c r="F43" s="398"/>
      <c r="G43" s="398"/>
      <c r="H43" s="398"/>
      <c r="I43" s="398"/>
      <c r="J43" s="391">
        <f t="shared" si="3"/>
        <v>0</v>
      </c>
      <c r="K43" s="402" t="e">
        <f t="shared" si="4"/>
        <v>#DIV/0!</v>
      </c>
      <c r="L43" s="402">
        <f t="shared" si="5"/>
        <v>0</v>
      </c>
    </row>
    <row r="44" spans="1:12" ht="14.25" hidden="1" customHeight="1">
      <c r="A44" s="353"/>
      <c r="B44" s="353"/>
      <c r="C44" s="353" t="s">
        <v>314</v>
      </c>
      <c r="D44" s="398"/>
      <c r="E44" s="350"/>
      <c r="F44" s="398"/>
      <c r="G44" s="398"/>
      <c r="H44" s="398"/>
      <c r="I44" s="398"/>
      <c r="J44" s="391">
        <f t="shared" si="3"/>
        <v>0</v>
      </c>
      <c r="K44" s="402" t="e">
        <f t="shared" si="4"/>
        <v>#DIV/0!</v>
      </c>
      <c r="L44" s="402">
        <f t="shared" si="5"/>
        <v>0</v>
      </c>
    </row>
    <row r="45" spans="1:12" ht="14.25" hidden="1" customHeight="1">
      <c r="A45" s="353"/>
      <c r="B45" s="353"/>
      <c r="C45" s="353" t="s">
        <v>315</v>
      </c>
      <c r="D45" s="398"/>
      <c r="E45" s="350"/>
      <c r="F45" s="398"/>
      <c r="G45" s="398"/>
      <c r="H45" s="398"/>
      <c r="I45" s="398"/>
      <c r="J45" s="391">
        <f t="shared" si="3"/>
        <v>0</v>
      </c>
      <c r="K45" s="402" t="e">
        <f t="shared" si="4"/>
        <v>#DIV/0!</v>
      </c>
      <c r="L45" s="402">
        <f t="shared" si="5"/>
        <v>0</v>
      </c>
    </row>
    <row r="46" spans="1:12" ht="14.25" customHeight="1">
      <c r="A46" s="353"/>
      <c r="B46" s="353"/>
      <c r="C46" s="353" t="s">
        <v>316</v>
      </c>
      <c r="D46" s="398"/>
      <c r="E46" s="350"/>
      <c r="F46" s="398">
        <v>5.7</v>
      </c>
      <c r="G46" s="398"/>
      <c r="H46" s="398">
        <v>0</v>
      </c>
      <c r="I46" s="398">
        <v>0</v>
      </c>
      <c r="J46" s="391">
        <f t="shared" si="3"/>
        <v>-5.7</v>
      </c>
      <c r="K46" s="402">
        <v>0</v>
      </c>
      <c r="L46" s="402">
        <f t="shared" si="5"/>
        <v>0</v>
      </c>
    </row>
    <row r="47" spans="1:12" ht="14.25" customHeight="1">
      <c r="A47" s="353"/>
      <c r="B47" s="406" t="s">
        <v>776</v>
      </c>
      <c r="C47" s="353" t="s">
        <v>317</v>
      </c>
      <c r="D47" s="398"/>
      <c r="E47" s="350"/>
      <c r="F47" s="398">
        <v>0</v>
      </c>
      <c r="G47" s="398">
        <v>0</v>
      </c>
      <c r="H47" s="398">
        <v>0</v>
      </c>
      <c r="I47" s="398">
        <v>5.36259</v>
      </c>
      <c r="J47" s="391">
        <f t="shared" si="3"/>
        <v>0</v>
      </c>
      <c r="K47" s="402">
        <v>0</v>
      </c>
      <c r="L47" s="402">
        <f t="shared" si="5"/>
        <v>5.36259</v>
      </c>
    </row>
    <row r="48" spans="1:12" ht="14.25" hidden="1" customHeight="1">
      <c r="A48" s="353"/>
      <c r="B48" s="353"/>
      <c r="C48" s="353" t="s">
        <v>318</v>
      </c>
      <c r="D48" s="398"/>
      <c r="E48" s="350"/>
      <c r="F48" s="398"/>
      <c r="G48" s="398"/>
      <c r="H48" s="398"/>
      <c r="I48" s="398"/>
      <c r="J48" s="391">
        <f t="shared" si="3"/>
        <v>0</v>
      </c>
      <c r="K48" s="402" t="e">
        <f t="shared" si="4"/>
        <v>#DIV/0!</v>
      </c>
      <c r="L48" s="402">
        <f t="shared" si="5"/>
        <v>0</v>
      </c>
    </row>
    <row r="49" spans="1:12" ht="14.25" customHeight="1">
      <c r="A49" s="353"/>
      <c r="B49" s="353"/>
      <c r="C49" s="353" t="s">
        <v>319</v>
      </c>
      <c r="D49" s="398"/>
      <c r="E49" s="350"/>
      <c r="F49" s="398">
        <v>0.3</v>
      </c>
      <c r="G49" s="398">
        <v>2.98</v>
      </c>
      <c r="H49" s="398">
        <v>0</v>
      </c>
      <c r="I49" s="398">
        <v>0</v>
      </c>
      <c r="J49" s="391">
        <f t="shared" si="3"/>
        <v>-0.3</v>
      </c>
      <c r="K49" s="402">
        <f t="shared" si="4"/>
        <v>0</v>
      </c>
      <c r="L49" s="402">
        <f t="shared" si="5"/>
        <v>0</v>
      </c>
    </row>
    <row r="50" spans="1:12" ht="14.25" hidden="1" customHeight="1">
      <c r="A50" s="353"/>
      <c r="B50" s="353"/>
      <c r="C50" s="353" t="s">
        <v>320</v>
      </c>
      <c r="D50" s="398"/>
      <c r="E50" s="350"/>
      <c r="F50" s="398"/>
      <c r="G50" s="398"/>
      <c r="H50" s="398"/>
      <c r="I50" s="398"/>
      <c r="J50" s="391">
        <f t="shared" si="3"/>
        <v>0</v>
      </c>
      <c r="K50" s="402" t="e">
        <f t="shared" si="4"/>
        <v>#DIV/0!</v>
      </c>
      <c r="L50" s="402">
        <f t="shared" si="5"/>
        <v>0</v>
      </c>
    </row>
    <row r="51" spans="1:12" ht="14.25" hidden="1" customHeight="1">
      <c r="A51" s="353"/>
      <c r="B51" s="353"/>
      <c r="C51" s="399" t="s">
        <v>321</v>
      </c>
      <c r="D51" s="398"/>
      <c r="E51" s="350"/>
      <c r="F51" s="398"/>
      <c r="G51" s="398"/>
      <c r="H51" s="398"/>
      <c r="I51" s="398"/>
      <c r="J51" s="391">
        <f t="shared" si="3"/>
        <v>0</v>
      </c>
      <c r="K51" s="402" t="e">
        <f t="shared" si="4"/>
        <v>#DIV/0!</v>
      </c>
      <c r="L51" s="402">
        <f t="shared" si="5"/>
        <v>0</v>
      </c>
    </row>
    <row r="52" spans="1:12" ht="14.25" hidden="1" customHeight="1">
      <c r="A52" s="353"/>
      <c r="B52" s="353"/>
      <c r="C52" s="353" t="s">
        <v>524</v>
      </c>
      <c r="D52" s="355"/>
      <c r="E52" s="350"/>
      <c r="F52" s="355"/>
      <c r="G52" s="355"/>
      <c r="H52" s="355"/>
      <c r="I52" s="355"/>
      <c r="J52" s="391">
        <f t="shared" si="3"/>
        <v>0</v>
      </c>
      <c r="K52" s="402" t="e">
        <f t="shared" si="4"/>
        <v>#DIV/0!</v>
      </c>
      <c r="L52" s="402">
        <f t="shared" si="5"/>
        <v>0</v>
      </c>
    </row>
    <row r="53" spans="1:12" ht="14.25" customHeight="1">
      <c r="A53" s="353"/>
      <c r="B53" s="353"/>
      <c r="C53" s="353" t="s">
        <v>322</v>
      </c>
      <c r="D53" s="398"/>
      <c r="E53" s="350"/>
      <c r="F53" s="398">
        <v>1.98</v>
      </c>
      <c r="G53" s="398">
        <v>0</v>
      </c>
      <c r="H53" s="398">
        <v>0</v>
      </c>
      <c r="I53" s="398">
        <v>0</v>
      </c>
      <c r="J53" s="391">
        <f t="shared" si="3"/>
        <v>-1.98</v>
      </c>
      <c r="K53" s="402">
        <v>0</v>
      </c>
      <c r="L53" s="402">
        <f t="shared" si="5"/>
        <v>0</v>
      </c>
    </row>
    <row r="54" spans="1:12" ht="14.25" customHeight="1">
      <c r="A54" s="353"/>
      <c r="B54" s="353"/>
      <c r="C54" s="353" t="s">
        <v>675</v>
      </c>
      <c r="D54" s="398"/>
      <c r="E54" s="350"/>
      <c r="F54" s="398">
        <v>0</v>
      </c>
      <c r="G54" s="398">
        <v>0</v>
      </c>
      <c r="H54" s="398">
        <v>0</v>
      </c>
      <c r="I54" s="398">
        <v>1.22692</v>
      </c>
      <c r="J54" s="391"/>
      <c r="K54" s="402">
        <v>0</v>
      </c>
      <c r="L54" s="402">
        <f t="shared" si="5"/>
        <v>1.22692</v>
      </c>
    </row>
    <row r="55" spans="1:12" ht="14.25" hidden="1" customHeight="1">
      <c r="A55" s="353"/>
      <c r="B55" s="353"/>
      <c r="C55" s="353" t="s">
        <v>323</v>
      </c>
      <c r="D55" s="398"/>
      <c r="E55" s="350"/>
      <c r="F55" s="398"/>
      <c r="G55" s="398"/>
      <c r="H55" s="398"/>
      <c r="I55" s="398"/>
      <c r="J55" s="391">
        <f t="shared" si="3"/>
        <v>0</v>
      </c>
      <c r="K55" s="402" t="e">
        <f t="shared" si="4"/>
        <v>#DIV/0!</v>
      </c>
      <c r="L55" s="402">
        <f t="shared" si="5"/>
        <v>0</v>
      </c>
    </row>
    <row r="56" spans="1:12" ht="14.25" hidden="1" customHeight="1">
      <c r="A56" s="353"/>
      <c r="B56" s="353"/>
      <c r="C56" s="353" t="s">
        <v>756</v>
      </c>
      <c r="D56" s="398"/>
      <c r="E56" s="350"/>
      <c r="F56" s="398"/>
      <c r="G56" s="398"/>
      <c r="H56" s="398"/>
      <c r="I56" s="398"/>
      <c r="J56" s="391">
        <f t="shared" si="3"/>
        <v>0</v>
      </c>
      <c r="K56" s="402" t="e">
        <f t="shared" si="4"/>
        <v>#DIV/0!</v>
      </c>
      <c r="L56" s="402">
        <f t="shared" si="5"/>
        <v>0</v>
      </c>
    </row>
    <row r="57" spans="1:12" ht="14.25" hidden="1" customHeight="1">
      <c r="A57" s="353"/>
      <c r="B57" s="353"/>
      <c r="C57" s="353" t="s">
        <v>757</v>
      </c>
      <c r="D57" s="398"/>
      <c r="E57" s="350"/>
      <c r="F57" s="398"/>
      <c r="G57" s="398"/>
      <c r="H57" s="398"/>
      <c r="I57" s="398"/>
      <c r="J57" s="391">
        <f t="shared" si="3"/>
        <v>0</v>
      </c>
      <c r="K57" s="402" t="e">
        <f t="shared" si="4"/>
        <v>#DIV/0!</v>
      </c>
      <c r="L57" s="402">
        <f t="shared" si="5"/>
        <v>0</v>
      </c>
    </row>
    <row r="58" spans="1:12" ht="14.25" hidden="1" customHeight="1">
      <c r="A58" s="353"/>
      <c r="B58" s="353"/>
      <c r="C58" s="399" t="s">
        <v>324</v>
      </c>
      <c r="D58" s="398"/>
      <c r="E58" s="350"/>
      <c r="F58" s="398"/>
      <c r="G58" s="398"/>
      <c r="H58" s="398"/>
      <c r="I58" s="398"/>
      <c r="J58" s="391">
        <f t="shared" si="3"/>
        <v>0</v>
      </c>
      <c r="K58" s="402" t="e">
        <f t="shared" si="4"/>
        <v>#DIV/0!</v>
      </c>
      <c r="L58" s="402">
        <f t="shared" si="5"/>
        <v>0</v>
      </c>
    </row>
    <row r="59" spans="1:12" ht="14.25" hidden="1" customHeight="1">
      <c r="A59" s="353"/>
      <c r="B59" s="353"/>
      <c r="C59" s="353" t="s">
        <v>325</v>
      </c>
      <c r="D59" s="398"/>
      <c r="E59" s="350">
        <v>1.63</v>
      </c>
      <c r="F59" s="398"/>
      <c r="G59" s="398"/>
      <c r="H59" s="398"/>
      <c r="I59" s="398"/>
      <c r="J59" s="391">
        <f t="shared" si="3"/>
        <v>0</v>
      </c>
      <c r="K59" s="402" t="e">
        <f t="shared" si="4"/>
        <v>#DIV/0!</v>
      </c>
      <c r="L59" s="402">
        <f t="shared" si="5"/>
        <v>0</v>
      </c>
    </row>
    <row r="60" spans="1:12" ht="14.25" hidden="1" customHeight="1">
      <c r="A60" s="353"/>
      <c r="B60" s="353"/>
      <c r="C60" s="353" t="s">
        <v>326</v>
      </c>
      <c r="D60" s="398"/>
      <c r="E60" s="350"/>
      <c r="F60" s="398"/>
      <c r="G60" s="398"/>
      <c r="H60" s="398"/>
      <c r="I60" s="398"/>
      <c r="J60" s="391">
        <f t="shared" si="3"/>
        <v>0</v>
      </c>
      <c r="K60" s="402" t="e">
        <f t="shared" si="4"/>
        <v>#DIV/0!</v>
      </c>
      <c r="L60" s="402">
        <f t="shared" si="5"/>
        <v>0</v>
      </c>
    </row>
    <row r="61" spans="1:12" ht="14.25" hidden="1" customHeight="1">
      <c r="A61" s="353"/>
      <c r="B61" s="353"/>
      <c r="C61" s="399" t="s">
        <v>327</v>
      </c>
      <c r="D61" s="398"/>
      <c r="E61" s="350"/>
      <c r="F61" s="398"/>
      <c r="G61" s="398"/>
      <c r="H61" s="398"/>
      <c r="I61" s="398"/>
      <c r="J61" s="391">
        <f t="shared" si="3"/>
        <v>0</v>
      </c>
      <c r="K61" s="402" t="e">
        <f t="shared" si="4"/>
        <v>#DIV/0!</v>
      </c>
      <c r="L61" s="402">
        <f t="shared" si="5"/>
        <v>0</v>
      </c>
    </row>
    <row r="62" spans="1:12" ht="14.25" hidden="1" customHeight="1">
      <c r="A62" s="353"/>
      <c r="B62" s="353"/>
      <c r="C62" s="353" t="s">
        <v>72</v>
      </c>
      <c r="D62" s="398"/>
      <c r="E62" s="350"/>
      <c r="F62" s="398"/>
      <c r="G62" s="398"/>
      <c r="H62" s="398"/>
      <c r="I62" s="398"/>
      <c r="J62" s="391">
        <f t="shared" si="3"/>
        <v>0</v>
      </c>
      <c r="K62" s="402" t="e">
        <f t="shared" si="4"/>
        <v>#DIV/0!</v>
      </c>
      <c r="L62" s="402">
        <f t="shared" si="5"/>
        <v>0</v>
      </c>
    </row>
    <row r="63" spans="1:12" ht="14.25" customHeight="1">
      <c r="A63" s="353"/>
      <c r="B63" s="353"/>
      <c r="C63" s="353" t="s">
        <v>567</v>
      </c>
      <c r="D63" s="350"/>
      <c r="E63" s="350"/>
      <c r="F63" s="350">
        <v>9.43</v>
      </c>
      <c r="G63" s="350">
        <v>9.4</v>
      </c>
      <c r="H63" s="350">
        <v>45.6</v>
      </c>
      <c r="I63" s="350">
        <v>9.8070699999999995</v>
      </c>
      <c r="J63" s="391">
        <f t="shared" si="3"/>
        <v>36.17</v>
      </c>
      <c r="K63" s="402">
        <f t="shared" si="4"/>
        <v>1.0433053191489361</v>
      </c>
      <c r="L63" s="402">
        <f t="shared" si="5"/>
        <v>-35.792929999999998</v>
      </c>
    </row>
    <row r="64" spans="1:12" ht="14.25" customHeight="1">
      <c r="A64" s="353"/>
      <c r="B64" s="353"/>
      <c r="C64" s="353" t="s">
        <v>568</v>
      </c>
      <c r="D64" s="350"/>
      <c r="E64" s="350">
        <v>4.0599999999999996</v>
      </c>
      <c r="F64" s="350">
        <v>0</v>
      </c>
      <c r="G64" s="350">
        <v>19.11</v>
      </c>
      <c r="H64" s="350">
        <v>262.89999999999998</v>
      </c>
      <c r="I64" s="350">
        <v>0</v>
      </c>
      <c r="J64" s="391">
        <f t="shared" si="3"/>
        <v>262.89999999999998</v>
      </c>
      <c r="K64" s="402">
        <f t="shared" si="4"/>
        <v>0</v>
      </c>
      <c r="L64" s="402">
        <f t="shared" si="5"/>
        <v>-262.89999999999998</v>
      </c>
    </row>
    <row r="65" spans="1:12" ht="14.25" customHeight="1">
      <c r="A65" s="353"/>
      <c r="B65" s="353"/>
      <c r="C65" s="353" t="s">
        <v>569</v>
      </c>
      <c r="D65" s="350"/>
      <c r="E65" s="350"/>
      <c r="F65" s="350">
        <v>0</v>
      </c>
      <c r="G65" s="350">
        <v>0</v>
      </c>
      <c r="H65" s="350">
        <v>0</v>
      </c>
      <c r="I65" s="350">
        <v>0</v>
      </c>
      <c r="J65" s="391">
        <f t="shared" si="3"/>
        <v>0</v>
      </c>
      <c r="K65" s="402">
        <v>0</v>
      </c>
      <c r="L65" s="402">
        <f t="shared" si="5"/>
        <v>0</v>
      </c>
    </row>
    <row r="66" spans="1:12" ht="14.25" customHeight="1">
      <c r="A66" s="353"/>
      <c r="B66" s="406" t="s">
        <v>791</v>
      </c>
      <c r="C66" s="353" t="s">
        <v>570</v>
      </c>
      <c r="D66" s="350"/>
      <c r="E66" s="350">
        <v>9.86</v>
      </c>
      <c r="F66" s="350">
        <v>19.3</v>
      </c>
      <c r="G66" s="350">
        <v>18.62</v>
      </c>
      <c r="H66" s="350">
        <v>40</v>
      </c>
      <c r="I66" s="350">
        <v>21.711919999999999</v>
      </c>
      <c r="J66" s="391">
        <f t="shared" si="3"/>
        <v>20.7</v>
      </c>
      <c r="K66" s="402">
        <f t="shared" si="4"/>
        <v>1.1660537056928033</v>
      </c>
      <c r="L66" s="402">
        <f t="shared" si="5"/>
        <v>-18.288080000000001</v>
      </c>
    </row>
    <row r="67" spans="1:12" ht="14.25" customHeight="1">
      <c r="A67" s="353"/>
      <c r="B67" s="353"/>
      <c r="C67" s="353" t="s">
        <v>762</v>
      </c>
      <c r="D67" s="350"/>
      <c r="E67" s="350"/>
      <c r="F67" s="350"/>
      <c r="G67" s="350"/>
      <c r="H67" s="350">
        <v>1</v>
      </c>
      <c r="I67" s="350"/>
      <c r="J67" s="391"/>
      <c r="K67" s="402">
        <v>0</v>
      </c>
      <c r="L67" s="402">
        <f t="shared" si="5"/>
        <v>-1</v>
      </c>
    </row>
    <row r="68" spans="1:12" ht="14.25" customHeight="1">
      <c r="A68" s="353"/>
      <c r="B68" s="406" t="s">
        <v>783</v>
      </c>
      <c r="C68" s="353" t="s">
        <v>527</v>
      </c>
      <c r="D68" s="398"/>
      <c r="E68" s="350"/>
      <c r="F68" s="398">
        <v>23.4</v>
      </c>
      <c r="G68" s="398">
        <v>26.24</v>
      </c>
      <c r="H68" s="398">
        <v>22.8</v>
      </c>
      <c r="I68" s="398">
        <v>28.788139999999999</v>
      </c>
      <c r="J68" s="391">
        <f t="shared" si="3"/>
        <v>-0.59999999999999787</v>
      </c>
      <c r="K68" s="402">
        <f t="shared" si="4"/>
        <v>1.097108993902439</v>
      </c>
      <c r="L68" s="402">
        <f t="shared" si="5"/>
        <v>5.9881399999999978</v>
      </c>
    </row>
    <row r="69" spans="1:12" ht="14.25" customHeight="1">
      <c r="A69" s="353"/>
      <c r="B69" s="406" t="s">
        <v>777</v>
      </c>
      <c r="C69" s="393" t="s">
        <v>571</v>
      </c>
      <c r="D69" s="350"/>
      <c r="E69" s="350">
        <v>9.86</v>
      </c>
      <c r="F69" s="350">
        <v>5.73</v>
      </c>
      <c r="G69" s="350">
        <v>5.73</v>
      </c>
      <c r="H69" s="350">
        <v>42.9</v>
      </c>
      <c r="I69" s="350">
        <v>5.6600700000000002</v>
      </c>
      <c r="J69" s="391">
        <f t="shared" si="3"/>
        <v>37.17</v>
      </c>
      <c r="K69" s="402">
        <f t="shared" si="4"/>
        <v>0.98779581151832452</v>
      </c>
      <c r="L69" s="402">
        <f t="shared" si="5"/>
        <v>-37.239930000000001</v>
      </c>
    </row>
    <row r="70" spans="1:12" ht="14.25" customHeight="1">
      <c r="A70" s="353"/>
      <c r="B70" s="406" t="s">
        <v>778</v>
      </c>
      <c r="C70" s="393" t="s">
        <v>328</v>
      </c>
      <c r="D70" s="350">
        <v>3.7</v>
      </c>
      <c r="E70" s="350">
        <v>7.6</v>
      </c>
      <c r="F70" s="350">
        <v>30.93</v>
      </c>
      <c r="G70" s="350">
        <v>29.67</v>
      </c>
      <c r="H70" s="350">
        <v>14</v>
      </c>
      <c r="I70" s="350">
        <v>11.165139999999999</v>
      </c>
      <c r="J70" s="391">
        <f t="shared" si="3"/>
        <v>-16.93</v>
      </c>
      <c r="K70" s="402">
        <f t="shared" si="4"/>
        <v>0.37631075160094368</v>
      </c>
      <c r="L70" s="402">
        <f t="shared" si="5"/>
        <v>-2.8348600000000008</v>
      </c>
    </row>
    <row r="71" spans="1:12" ht="14.25" customHeight="1">
      <c r="A71" s="353"/>
      <c r="B71" s="353"/>
      <c r="C71" s="393" t="s">
        <v>572</v>
      </c>
      <c r="D71" s="398"/>
      <c r="E71" s="350">
        <v>2.4900000000000002</v>
      </c>
      <c r="F71" s="398">
        <v>4.1500000000000004</v>
      </c>
      <c r="G71" s="398">
        <v>4.1500000000000004</v>
      </c>
      <c r="H71" s="398">
        <v>0</v>
      </c>
      <c r="I71" s="398">
        <v>0</v>
      </c>
      <c r="J71" s="391">
        <f t="shared" si="3"/>
        <v>-4.1500000000000004</v>
      </c>
      <c r="K71" s="402">
        <f t="shared" si="4"/>
        <v>0</v>
      </c>
      <c r="L71" s="402">
        <f t="shared" si="5"/>
        <v>0</v>
      </c>
    </row>
    <row r="72" spans="1:12" ht="14.25" hidden="1" customHeight="1">
      <c r="A72" s="353"/>
      <c r="B72" s="353"/>
      <c r="C72" s="393" t="s">
        <v>573</v>
      </c>
      <c r="D72" s="398"/>
      <c r="E72" s="350"/>
      <c r="F72" s="398"/>
      <c r="G72" s="398"/>
      <c r="H72" s="398"/>
      <c r="I72" s="398"/>
      <c r="J72" s="391">
        <f t="shared" si="3"/>
        <v>0</v>
      </c>
      <c r="K72" s="402" t="e">
        <f t="shared" si="4"/>
        <v>#DIV/0!</v>
      </c>
      <c r="L72" s="402">
        <f t="shared" si="5"/>
        <v>0</v>
      </c>
    </row>
    <row r="73" spans="1:12" ht="14.25" hidden="1" customHeight="1">
      <c r="A73" s="353"/>
      <c r="B73" s="353"/>
      <c r="C73" s="393" t="s">
        <v>329</v>
      </c>
      <c r="D73" s="350">
        <v>3.7</v>
      </c>
      <c r="E73" s="350"/>
      <c r="F73" s="398"/>
      <c r="G73" s="398"/>
      <c r="H73" s="398"/>
      <c r="I73" s="398"/>
      <c r="J73" s="391">
        <f t="shared" si="3"/>
        <v>0</v>
      </c>
      <c r="K73" s="402" t="e">
        <f t="shared" ref="K73:K138" si="11">I73/G73</f>
        <v>#DIV/0!</v>
      </c>
      <c r="L73" s="402">
        <f t="shared" ref="L73:L138" si="12">I73-H73</f>
        <v>0</v>
      </c>
    </row>
    <row r="74" spans="1:12" ht="14.25" hidden="1" customHeight="1">
      <c r="A74" s="353"/>
      <c r="B74" s="353"/>
      <c r="C74" s="393" t="s">
        <v>530</v>
      </c>
      <c r="D74" s="398"/>
      <c r="E74" s="350"/>
      <c r="F74" s="398"/>
      <c r="G74" s="398"/>
      <c r="H74" s="398"/>
      <c r="I74" s="398"/>
      <c r="J74" s="391">
        <f t="shared" si="3"/>
        <v>0</v>
      </c>
      <c r="K74" s="402" t="e">
        <f t="shared" si="11"/>
        <v>#DIV/0!</v>
      </c>
      <c r="L74" s="402">
        <f t="shared" si="12"/>
        <v>0</v>
      </c>
    </row>
    <row r="75" spans="1:12" ht="14.25" customHeight="1">
      <c r="A75" s="353"/>
      <c r="B75" s="406" t="s">
        <v>782</v>
      </c>
      <c r="C75" s="393" t="s">
        <v>373</v>
      </c>
      <c r="D75" s="398">
        <v>27</v>
      </c>
      <c r="E75" s="350">
        <v>28.5</v>
      </c>
      <c r="F75" s="398">
        <v>38.9</v>
      </c>
      <c r="G75" s="398">
        <v>47.14</v>
      </c>
      <c r="H75" s="398">
        <v>39.299999999999997</v>
      </c>
      <c r="I75" s="398">
        <v>0.20230999999999999</v>
      </c>
      <c r="J75" s="391">
        <f t="shared" ref="J75:J143" si="13">H75-F75</f>
        <v>0.39999999999999858</v>
      </c>
      <c r="K75" s="402">
        <f t="shared" si="11"/>
        <v>4.2916843445057274E-3</v>
      </c>
      <c r="L75" s="402">
        <f t="shared" si="12"/>
        <v>-39.09769</v>
      </c>
    </row>
    <row r="76" spans="1:12" ht="14.25" customHeight="1">
      <c r="A76" s="353"/>
      <c r="B76" s="406" t="s">
        <v>781</v>
      </c>
      <c r="C76" s="393" t="s">
        <v>330</v>
      </c>
      <c r="D76" s="398"/>
      <c r="E76" s="350">
        <v>13.9</v>
      </c>
      <c r="F76" s="398">
        <v>8.1</v>
      </c>
      <c r="G76" s="398">
        <v>8.07</v>
      </c>
      <c r="H76" s="398"/>
      <c r="I76" s="398">
        <v>7.5782299999999996</v>
      </c>
      <c r="J76" s="391">
        <f t="shared" si="13"/>
        <v>-8.1</v>
      </c>
      <c r="K76" s="402">
        <f t="shared" si="11"/>
        <v>0.93906195786864921</v>
      </c>
      <c r="L76" s="402">
        <f t="shared" si="12"/>
        <v>7.5782299999999996</v>
      </c>
    </row>
    <row r="77" spans="1:12" ht="14.25" hidden="1" customHeight="1">
      <c r="A77" s="400"/>
      <c r="B77" s="400"/>
      <c r="C77" s="401" t="s">
        <v>331</v>
      </c>
      <c r="D77" s="397">
        <f>SUM(D78:D84)</f>
        <v>0</v>
      </c>
      <c r="E77" s="397">
        <f>SUM(E78:E84)</f>
        <v>0</v>
      </c>
      <c r="F77" s="397">
        <f>SUM(F78:F84)</f>
        <v>0</v>
      </c>
      <c r="G77" s="397"/>
      <c r="H77" s="397">
        <f>SUM(H78:H84)</f>
        <v>0</v>
      </c>
      <c r="I77" s="397"/>
      <c r="J77" s="391">
        <f t="shared" si="13"/>
        <v>0</v>
      </c>
      <c r="K77" s="392" t="e">
        <f t="shared" si="11"/>
        <v>#DIV/0!</v>
      </c>
      <c r="L77" s="392">
        <f t="shared" si="12"/>
        <v>0</v>
      </c>
    </row>
    <row r="78" spans="1:12" ht="14.25" hidden="1" customHeight="1">
      <c r="A78" s="353"/>
      <c r="B78" s="353"/>
      <c r="C78" s="353" t="s">
        <v>332</v>
      </c>
      <c r="D78" s="355"/>
      <c r="E78" s="349"/>
      <c r="F78" s="355">
        <f>L78+P78+T78+X78+AB78+AM78+AQ78+AU78+AY78+BG78+BK78+CA78+CI78+CM78+CQ78+CU78+CY78+DC78+BC78+BO78+BW78</f>
        <v>0</v>
      </c>
      <c r="G78" s="355"/>
      <c r="H78" s="355">
        <f>N78+R78+V78+Z78+AD78+AO78+AS78+AW78+BA78+BI78+BM78+CC78+CK78+CO78+CS78+CW78+DA78+DE78+BE78+BQ78+BY78</f>
        <v>0</v>
      </c>
      <c r="I78" s="355"/>
      <c r="J78" s="391">
        <f t="shared" si="13"/>
        <v>0</v>
      </c>
      <c r="K78" s="392" t="e">
        <f t="shared" si="11"/>
        <v>#DIV/0!</v>
      </c>
      <c r="L78" s="392">
        <f t="shared" si="12"/>
        <v>0</v>
      </c>
    </row>
    <row r="79" spans="1:12" ht="14.25" hidden="1" customHeight="1">
      <c r="A79" s="353"/>
      <c r="B79" s="353"/>
      <c r="C79" s="353" t="s">
        <v>574</v>
      </c>
      <c r="D79" s="355"/>
      <c r="E79" s="349"/>
      <c r="F79" s="355">
        <f t="shared" ref="F79:H84" si="14">L79+P79+T79+X79+AB79+AM79+AQ79+AU79+AY79+BG79+BK79+CA79+CI79+CM79+CQ79+CU79+CY79+DC79+BO79+BW79</f>
        <v>0</v>
      </c>
      <c r="G79" s="355"/>
      <c r="H79" s="355">
        <f t="shared" si="14"/>
        <v>0</v>
      </c>
      <c r="I79" s="355"/>
      <c r="J79" s="391">
        <f t="shared" si="13"/>
        <v>0</v>
      </c>
      <c r="K79" s="392" t="e">
        <f t="shared" si="11"/>
        <v>#DIV/0!</v>
      </c>
      <c r="L79" s="392">
        <f t="shared" si="12"/>
        <v>0</v>
      </c>
    </row>
    <row r="80" spans="1:12" ht="14.25" hidden="1" customHeight="1">
      <c r="A80" s="353"/>
      <c r="B80" s="353"/>
      <c r="C80" s="353" t="s">
        <v>333</v>
      </c>
      <c r="D80" s="355"/>
      <c r="E80" s="349"/>
      <c r="F80" s="355">
        <f t="shared" si="14"/>
        <v>0</v>
      </c>
      <c r="G80" s="355"/>
      <c r="H80" s="355">
        <f t="shared" si="14"/>
        <v>0</v>
      </c>
      <c r="I80" s="355"/>
      <c r="J80" s="391">
        <f t="shared" si="13"/>
        <v>0</v>
      </c>
      <c r="K80" s="392" t="e">
        <f t="shared" si="11"/>
        <v>#DIV/0!</v>
      </c>
      <c r="L80" s="392">
        <f t="shared" si="12"/>
        <v>0</v>
      </c>
    </row>
    <row r="81" spans="1:12" ht="14.25" hidden="1" customHeight="1">
      <c r="A81" s="353"/>
      <c r="B81" s="353"/>
      <c r="C81" s="353" t="s">
        <v>334</v>
      </c>
      <c r="D81" s="355"/>
      <c r="E81" s="349"/>
      <c r="F81" s="355">
        <f t="shared" si="14"/>
        <v>0</v>
      </c>
      <c r="G81" s="355"/>
      <c r="H81" s="355">
        <f t="shared" si="14"/>
        <v>0</v>
      </c>
      <c r="I81" s="355"/>
      <c r="J81" s="391">
        <f t="shared" si="13"/>
        <v>0</v>
      </c>
      <c r="K81" s="392" t="e">
        <f t="shared" si="11"/>
        <v>#DIV/0!</v>
      </c>
      <c r="L81" s="392">
        <f t="shared" si="12"/>
        <v>0</v>
      </c>
    </row>
    <row r="82" spans="1:12" ht="14.25" hidden="1" customHeight="1">
      <c r="A82" s="353"/>
      <c r="B82" s="353"/>
      <c r="C82" s="353" t="s">
        <v>335</v>
      </c>
      <c r="D82" s="355"/>
      <c r="E82" s="349"/>
      <c r="F82" s="355">
        <f t="shared" si="14"/>
        <v>0</v>
      </c>
      <c r="G82" s="355"/>
      <c r="H82" s="355">
        <f t="shared" si="14"/>
        <v>0</v>
      </c>
      <c r="I82" s="355"/>
      <c r="J82" s="391">
        <f t="shared" si="13"/>
        <v>0</v>
      </c>
      <c r="K82" s="392" t="e">
        <f t="shared" si="11"/>
        <v>#DIV/0!</v>
      </c>
      <c r="L82" s="392">
        <f t="shared" si="12"/>
        <v>0</v>
      </c>
    </row>
    <row r="83" spans="1:12" ht="14.25" hidden="1" customHeight="1">
      <c r="A83" s="353"/>
      <c r="B83" s="353"/>
      <c r="C83" s="353" t="s">
        <v>336</v>
      </c>
      <c r="D83" s="355"/>
      <c r="E83" s="349"/>
      <c r="F83" s="355">
        <f t="shared" si="14"/>
        <v>0</v>
      </c>
      <c r="G83" s="355"/>
      <c r="H83" s="355">
        <f t="shared" si="14"/>
        <v>0</v>
      </c>
      <c r="I83" s="355"/>
      <c r="J83" s="391">
        <f t="shared" si="13"/>
        <v>0</v>
      </c>
      <c r="K83" s="392" t="e">
        <f t="shared" si="11"/>
        <v>#DIV/0!</v>
      </c>
      <c r="L83" s="392">
        <f t="shared" si="12"/>
        <v>0</v>
      </c>
    </row>
    <row r="84" spans="1:12" ht="14.25" hidden="1" customHeight="1">
      <c r="A84" s="353"/>
      <c r="B84" s="353"/>
      <c r="C84" s="353" t="s">
        <v>337</v>
      </c>
      <c r="D84" s="355"/>
      <c r="E84" s="349"/>
      <c r="F84" s="355">
        <f t="shared" si="14"/>
        <v>0</v>
      </c>
      <c r="G84" s="355"/>
      <c r="H84" s="355">
        <f t="shared" si="14"/>
        <v>0</v>
      </c>
      <c r="I84" s="355"/>
      <c r="J84" s="391">
        <f t="shared" si="13"/>
        <v>0</v>
      </c>
      <c r="K84" s="392" t="e">
        <f t="shared" si="11"/>
        <v>#DIV/0!</v>
      </c>
      <c r="L84" s="392">
        <f t="shared" si="12"/>
        <v>0</v>
      </c>
    </row>
    <row r="85" spans="1:12" ht="14.25" customHeight="1">
      <c r="A85" s="388" t="s">
        <v>338</v>
      </c>
      <c r="B85" s="388"/>
      <c r="C85" s="389" t="s">
        <v>339</v>
      </c>
      <c r="D85" s="397">
        <f>SUM(D86:D95)</f>
        <v>2687.25</v>
      </c>
      <c r="E85" s="395">
        <f>SUM(E86:E95)</f>
        <v>3676.66</v>
      </c>
      <c r="F85" s="395">
        <f t="shared" ref="F85:G85" si="15">SUM(F86:F95)</f>
        <v>2632.8</v>
      </c>
      <c r="G85" s="395">
        <f t="shared" si="15"/>
        <v>2605.87</v>
      </c>
      <c r="H85" s="395">
        <f>SUM(H86:H95)</f>
        <v>181.64000000000001</v>
      </c>
      <c r="I85" s="395">
        <f>SUM(I86:I95)</f>
        <v>2.1188099999999999</v>
      </c>
      <c r="J85" s="391">
        <f t="shared" si="13"/>
        <v>-2451.1600000000003</v>
      </c>
      <c r="K85" s="392">
        <f t="shared" si="11"/>
        <v>8.1309121329920528E-4</v>
      </c>
      <c r="L85" s="392">
        <f t="shared" si="12"/>
        <v>-179.52119000000002</v>
      </c>
    </row>
    <row r="86" spans="1:12" ht="14.25" hidden="1" customHeight="1">
      <c r="A86" s="353"/>
      <c r="B86" s="353"/>
      <c r="C86" s="353" t="s">
        <v>340</v>
      </c>
      <c r="D86" s="355"/>
      <c r="E86" s="349"/>
      <c r="F86" s="350"/>
      <c r="G86" s="355"/>
      <c r="H86" s="350"/>
      <c r="I86" s="355"/>
      <c r="J86" s="391">
        <f t="shared" si="13"/>
        <v>0</v>
      </c>
      <c r="K86" s="392" t="e">
        <f t="shared" si="11"/>
        <v>#DIV/0!</v>
      </c>
      <c r="L86" s="392">
        <f t="shared" si="12"/>
        <v>0</v>
      </c>
    </row>
    <row r="87" spans="1:12" ht="14.25" hidden="1" customHeight="1">
      <c r="A87" s="353"/>
      <c r="B87" s="353"/>
      <c r="C87" s="353" t="s">
        <v>341</v>
      </c>
      <c r="D87" s="355">
        <v>0.25</v>
      </c>
      <c r="E87" s="355"/>
      <c r="F87" s="350"/>
      <c r="G87" s="355"/>
      <c r="H87" s="350"/>
      <c r="I87" s="355"/>
      <c r="J87" s="391">
        <f t="shared" si="13"/>
        <v>0</v>
      </c>
      <c r="K87" s="392" t="e">
        <f t="shared" si="11"/>
        <v>#DIV/0!</v>
      </c>
      <c r="L87" s="392">
        <f t="shared" si="12"/>
        <v>0</v>
      </c>
    </row>
    <row r="88" spans="1:12" ht="14.25" customHeight="1">
      <c r="A88" s="353"/>
      <c r="B88" s="353"/>
      <c r="C88" s="353" t="s">
        <v>575</v>
      </c>
      <c r="D88" s="398">
        <v>2687</v>
      </c>
      <c r="E88" s="350">
        <v>2703.33</v>
      </c>
      <c r="F88" s="350">
        <v>2439</v>
      </c>
      <c r="G88" s="350">
        <v>2438.6</v>
      </c>
      <c r="H88" s="350">
        <v>0</v>
      </c>
      <c r="I88" s="350">
        <v>0</v>
      </c>
      <c r="J88" s="391">
        <f t="shared" si="13"/>
        <v>-2439</v>
      </c>
      <c r="K88" s="402">
        <f t="shared" si="11"/>
        <v>0</v>
      </c>
      <c r="L88" s="402">
        <f t="shared" si="12"/>
        <v>0</v>
      </c>
    </row>
    <row r="89" spans="1:12" ht="14.25" hidden="1" customHeight="1">
      <c r="A89" s="353"/>
      <c r="B89" s="353"/>
      <c r="C89" s="393" t="s">
        <v>342</v>
      </c>
      <c r="D89" s="355"/>
      <c r="E89" s="350"/>
      <c r="F89" s="350"/>
      <c r="G89" s="350"/>
      <c r="H89" s="350"/>
      <c r="I89" s="350"/>
      <c r="J89" s="391">
        <f t="shared" si="13"/>
        <v>0</v>
      </c>
      <c r="K89" s="402" t="e">
        <f t="shared" si="11"/>
        <v>#DIV/0!</v>
      </c>
      <c r="L89" s="402">
        <f t="shared" si="12"/>
        <v>0</v>
      </c>
    </row>
    <row r="90" spans="1:12" ht="14.25" customHeight="1">
      <c r="A90" s="353"/>
      <c r="B90" s="353"/>
      <c r="C90" s="393" t="s">
        <v>533</v>
      </c>
      <c r="D90" s="350"/>
      <c r="E90" s="350"/>
      <c r="F90" s="350">
        <v>54.7</v>
      </c>
      <c r="G90" s="350">
        <v>0</v>
      </c>
      <c r="H90" s="350">
        <v>0.01</v>
      </c>
      <c r="I90" s="350">
        <v>0</v>
      </c>
      <c r="J90" s="391">
        <f t="shared" si="13"/>
        <v>-54.690000000000005</v>
      </c>
      <c r="K90" s="402">
        <v>0</v>
      </c>
      <c r="L90" s="402">
        <f t="shared" si="12"/>
        <v>-0.01</v>
      </c>
    </row>
    <row r="91" spans="1:12" ht="14.25" customHeight="1">
      <c r="A91" s="353"/>
      <c r="B91" s="406" t="s">
        <v>775</v>
      </c>
      <c r="C91" s="393" t="s">
        <v>343</v>
      </c>
      <c r="D91" s="350"/>
      <c r="E91" s="350"/>
      <c r="F91" s="350">
        <v>21.07</v>
      </c>
      <c r="G91" s="350">
        <v>21.07</v>
      </c>
      <c r="H91" s="350">
        <v>10.9</v>
      </c>
      <c r="I91" s="350">
        <v>0.10796</v>
      </c>
      <c r="J91" s="391">
        <f t="shared" si="13"/>
        <v>-10.17</v>
      </c>
      <c r="K91" s="402">
        <f t="shared" si="11"/>
        <v>5.1238728049359276E-3</v>
      </c>
      <c r="L91" s="402">
        <f t="shared" si="12"/>
        <v>-10.79204</v>
      </c>
    </row>
    <row r="92" spans="1:12" ht="14.25" hidden="1" customHeight="1">
      <c r="A92" s="353"/>
      <c r="B92" s="353"/>
      <c r="C92" s="353" t="s">
        <v>534</v>
      </c>
      <c r="D92" s="350"/>
      <c r="E92" s="350"/>
      <c r="F92" s="350"/>
      <c r="G92" s="350"/>
      <c r="H92" s="350"/>
      <c r="I92" s="350"/>
      <c r="J92" s="391">
        <f t="shared" si="13"/>
        <v>0</v>
      </c>
      <c r="K92" s="402" t="e">
        <f t="shared" si="11"/>
        <v>#DIV/0!</v>
      </c>
      <c r="L92" s="402">
        <f t="shared" si="12"/>
        <v>0</v>
      </c>
    </row>
    <row r="93" spans="1:12" ht="14.25" customHeight="1">
      <c r="A93" s="353"/>
      <c r="B93" s="353"/>
      <c r="C93" s="353" t="s">
        <v>763</v>
      </c>
      <c r="D93" s="350"/>
      <c r="E93" s="350"/>
      <c r="F93" s="350">
        <v>0</v>
      </c>
      <c r="G93" s="350">
        <v>0</v>
      </c>
      <c r="H93" s="350">
        <v>168</v>
      </c>
      <c r="I93" s="350">
        <v>2</v>
      </c>
      <c r="J93" s="391"/>
      <c r="K93" s="402">
        <v>0</v>
      </c>
      <c r="L93" s="402">
        <f t="shared" si="12"/>
        <v>-166</v>
      </c>
    </row>
    <row r="94" spans="1:12" ht="14.25" customHeight="1">
      <c r="A94" s="353"/>
      <c r="B94" s="353"/>
      <c r="C94" s="353" t="s">
        <v>576</v>
      </c>
      <c r="D94" s="350"/>
      <c r="E94" s="350"/>
      <c r="F94" s="350">
        <v>115.15</v>
      </c>
      <c r="G94" s="350">
        <v>146.19999999999999</v>
      </c>
      <c r="H94" s="350">
        <v>0.11</v>
      </c>
      <c r="I94" s="350">
        <v>0</v>
      </c>
      <c r="J94" s="391">
        <f t="shared" si="13"/>
        <v>-115.04</v>
      </c>
      <c r="K94" s="402">
        <f t="shared" si="11"/>
        <v>0</v>
      </c>
      <c r="L94" s="402">
        <f t="shared" si="12"/>
        <v>-0.11</v>
      </c>
    </row>
    <row r="95" spans="1:12" ht="14.25" customHeight="1">
      <c r="A95" s="353"/>
      <c r="B95" s="353"/>
      <c r="C95" s="353" t="s">
        <v>344</v>
      </c>
      <c r="D95" s="350">
        <v>0</v>
      </c>
      <c r="E95" s="350">
        <v>973.33</v>
      </c>
      <c r="F95" s="350">
        <v>2.88</v>
      </c>
      <c r="G95" s="350">
        <v>0</v>
      </c>
      <c r="H95" s="350">
        <v>2.62</v>
      </c>
      <c r="I95" s="350">
        <v>1.085E-2</v>
      </c>
      <c r="J95" s="391">
        <f t="shared" si="13"/>
        <v>-0.25999999999999979</v>
      </c>
      <c r="K95" s="402">
        <v>0</v>
      </c>
      <c r="L95" s="402">
        <f t="shared" si="12"/>
        <v>-2.6091500000000001</v>
      </c>
    </row>
    <row r="96" spans="1:12" ht="14.25" customHeight="1">
      <c r="A96" s="388" t="s">
        <v>345</v>
      </c>
      <c r="B96" s="388"/>
      <c r="C96" s="389" t="s">
        <v>346</v>
      </c>
      <c r="D96" s="397">
        <f>SUM(D99:D151)</f>
        <v>3125.0399999999995</v>
      </c>
      <c r="E96" s="395">
        <f>SUM(E99:E151)</f>
        <v>5973.329999999999</v>
      </c>
      <c r="F96" s="395">
        <f>SUM(F97:F151)</f>
        <v>6251.03</v>
      </c>
      <c r="G96" s="395">
        <f>SUM(G97:G151)</f>
        <v>6363.2400000000007</v>
      </c>
      <c r="H96" s="395">
        <f>SUM(H97:H150)</f>
        <v>2854.9999999999995</v>
      </c>
      <c r="I96" s="395">
        <f>SUM(I97:I151)</f>
        <v>1531.0511100000001</v>
      </c>
      <c r="J96" s="391">
        <f t="shared" si="13"/>
        <v>-3396.03</v>
      </c>
      <c r="K96" s="392">
        <f t="shared" si="11"/>
        <v>0.24060873234390026</v>
      </c>
      <c r="L96" s="392">
        <f t="shared" si="12"/>
        <v>-1323.9488899999994</v>
      </c>
    </row>
    <row r="97" spans="1:12" ht="14.25" hidden="1" customHeight="1">
      <c r="A97" s="352"/>
      <c r="B97" s="352"/>
      <c r="C97" s="393" t="s">
        <v>347</v>
      </c>
      <c r="D97" s="355"/>
      <c r="E97" s="349"/>
      <c r="F97" s="355"/>
      <c r="G97" s="355"/>
      <c r="H97" s="355"/>
      <c r="I97" s="355"/>
      <c r="J97" s="391">
        <f t="shared" si="13"/>
        <v>0</v>
      </c>
      <c r="K97" s="392" t="e">
        <f t="shared" si="11"/>
        <v>#DIV/0!</v>
      </c>
      <c r="L97" s="392">
        <f t="shared" si="12"/>
        <v>0</v>
      </c>
    </row>
    <row r="98" spans="1:12" ht="14.25" hidden="1" customHeight="1">
      <c r="A98" s="352"/>
      <c r="B98" s="352"/>
      <c r="C98" s="393" t="s">
        <v>577</v>
      </c>
      <c r="D98" s="355"/>
      <c r="E98" s="349"/>
      <c r="F98" s="355"/>
      <c r="G98" s="355"/>
      <c r="H98" s="355"/>
      <c r="I98" s="355"/>
      <c r="J98" s="391">
        <f t="shared" si="13"/>
        <v>0</v>
      </c>
      <c r="K98" s="392" t="e">
        <f t="shared" si="11"/>
        <v>#DIV/0!</v>
      </c>
      <c r="L98" s="392">
        <f t="shared" si="12"/>
        <v>0</v>
      </c>
    </row>
    <row r="99" spans="1:12" ht="14.25" customHeight="1">
      <c r="A99" s="352"/>
      <c r="B99" s="352"/>
      <c r="C99" s="393" t="s">
        <v>764</v>
      </c>
      <c r="D99" s="355"/>
      <c r="E99" s="350"/>
      <c r="F99" s="355">
        <v>778.19</v>
      </c>
      <c r="G99" s="355">
        <v>778.19</v>
      </c>
      <c r="H99" s="355">
        <v>1.6</v>
      </c>
      <c r="I99" s="355">
        <v>60.844749999999998</v>
      </c>
      <c r="J99" s="391">
        <f t="shared" si="13"/>
        <v>-776.59</v>
      </c>
      <c r="K99" s="402">
        <f t="shared" si="11"/>
        <v>7.8187524897518595E-2</v>
      </c>
      <c r="L99" s="402">
        <f t="shared" si="12"/>
        <v>59.244749999999996</v>
      </c>
    </row>
    <row r="100" spans="1:12" ht="14.25" hidden="1" customHeight="1">
      <c r="A100" s="353"/>
      <c r="B100" s="353"/>
      <c r="C100" s="353" t="s">
        <v>348</v>
      </c>
      <c r="D100" s="355"/>
      <c r="E100" s="350"/>
      <c r="F100" s="355"/>
      <c r="G100" s="355"/>
      <c r="H100" s="355"/>
      <c r="I100" s="355"/>
      <c r="J100" s="391">
        <f t="shared" si="13"/>
        <v>0</v>
      </c>
      <c r="K100" s="402" t="e">
        <f t="shared" si="11"/>
        <v>#DIV/0!</v>
      </c>
      <c r="L100" s="402">
        <f t="shared" si="12"/>
        <v>0</v>
      </c>
    </row>
    <row r="101" spans="1:12" ht="14.25" customHeight="1">
      <c r="A101" s="353"/>
      <c r="B101" s="406" t="s">
        <v>784</v>
      </c>
      <c r="C101" s="353" t="s">
        <v>349</v>
      </c>
      <c r="D101" s="355"/>
      <c r="E101" s="350">
        <v>29.35</v>
      </c>
      <c r="F101" s="355"/>
      <c r="G101" s="355">
        <v>33.270000000000003</v>
      </c>
      <c r="H101" s="355">
        <v>2.7</v>
      </c>
      <c r="I101" s="355">
        <v>86.405439999999999</v>
      </c>
      <c r="J101" s="391">
        <f t="shared" si="13"/>
        <v>2.7</v>
      </c>
      <c r="K101" s="402">
        <f t="shared" si="11"/>
        <v>2.5970976856026446</v>
      </c>
      <c r="L101" s="402">
        <f t="shared" si="12"/>
        <v>83.705439999999996</v>
      </c>
    </row>
    <row r="102" spans="1:12" ht="14.25" customHeight="1">
      <c r="A102" s="353"/>
      <c r="B102" s="406" t="s">
        <v>785</v>
      </c>
      <c r="C102" s="353" t="s">
        <v>350</v>
      </c>
      <c r="D102" s="350">
        <v>9.1999999999999993</v>
      </c>
      <c r="E102" s="350">
        <v>42.1</v>
      </c>
      <c r="F102" s="350">
        <v>73.06</v>
      </c>
      <c r="G102" s="350">
        <v>90.6</v>
      </c>
      <c r="H102" s="350">
        <v>766.3</v>
      </c>
      <c r="I102" s="350">
        <v>66.543310000000005</v>
      </c>
      <c r="J102" s="391">
        <f t="shared" si="13"/>
        <v>693.24</v>
      </c>
      <c r="K102" s="402">
        <f t="shared" si="11"/>
        <v>0.73447362030905083</v>
      </c>
      <c r="L102" s="402">
        <f t="shared" si="12"/>
        <v>-699.75668999999994</v>
      </c>
    </row>
    <row r="103" spans="1:12" ht="14.25" customHeight="1">
      <c r="A103" s="353"/>
      <c r="B103" s="406" t="s">
        <v>780</v>
      </c>
      <c r="C103" s="353" t="s">
        <v>356</v>
      </c>
      <c r="D103" s="350"/>
      <c r="E103" s="350"/>
      <c r="F103" s="350">
        <v>0</v>
      </c>
      <c r="G103" s="350">
        <v>0</v>
      </c>
      <c r="H103" s="350">
        <v>0.9</v>
      </c>
      <c r="I103" s="350">
        <v>2.6929599999999998</v>
      </c>
      <c r="J103" s="391">
        <f t="shared" si="13"/>
        <v>0.9</v>
      </c>
      <c r="K103" s="402" t="e">
        <f t="shared" si="11"/>
        <v>#DIV/0!</v>
      </c>
      <c r="L103" s="402">
        <f t="shared" si="12"/>
        <v>1.7929599999999999</v>
      </c>
    </row>
    <row r="104" spans="1:12" ht="14.25" customHeight="1">
      <c r="A104" s="353"/>
      <c r="B104" s="353"/>
      <c r="C104" s="353" t="s">
        <v>351</v>
      </c>
      <c r="D104" s="350">
        <v>2918.9</v>
      </c>
      <c r="E104" s="350">
        <v>2742.87</v>
      </c>
      <c r="F104" s="350">
        <v>2925.43</v>
      </c>
      <c r="G104" s="350">
        <v>2925.43</v>
      </c>
      <c r="H104" s="350">
        <v>0.5</v>
      </c>
      <c r="I104" s="350">
        <v>0.48908000000000001</v>
      </c>
      <c r="J104" s="391">
        <f t="shared" si="13"/>
        <v>-2924.93</v>
      </c>
      <c r="K104" s="402">
        <f t="shared" si="11"/>
        <v>1.6718226038565272E-4</v>
      </c>
      <c r="L104" s="402">
        <f t="shared" si="12"/>
        <v>-1.0919999999999985E-2</v>
      </c>
    </row>
    <row r="105" spans="1:12" ht="14.25" customHeight="1">
      <c r="A105" s="353"/>
      <c r="B105" s="353"/>
      <c r="C105" s="353" t="s">
        <v>579</v>
      </c>
      <c r="D105" s="355"/>
      <c r="E105" s="350"/>
      <c r="F105" s="355">
        <v>1.96</v>
      </c>
      <c r="G105" s="355">
        <v>0</v>
      </c>
      <c r="H105" s="355">
        <v>0</v>
      </c>
      <c r="I105" s="355">
        <v>0</v>
      </c>
      <c r="J105" s="391">
        <f t="shared" si="13"/>
        <v>-1.96</v>
      </c>
      <c r="K105" s="402" t="e">
        <f t="shared" si="11"/>
        <v>#DIV/0!</v>
      </c>
      <c r="L105" s="402">
        <f t="shared" si="12"/>
        <v>0</v>
      </c>
    </row>
    <row r="106" spans="1:12" ht="14.25" hidden="1" customHeight="1">
      <c r="A106" s="353"/>
      <c r="B106" s="353"/>
      <c r="C106" s="353" t="s">
        <v>758</v>
      </c>
      <c r="D106" s="355"/>
      <c r="E106" s="350"/>
      <c r="F106" s="355"/>
      <c r="G106" s="355"/>
      <c r="H106" s="355"/>
      <c r="I106" s="355"/>
      <c r="J106" s="391">
        <f t="shared" si="13"/>
        <v>0</v>
      </c>
      <c r="K106" s="402" t="e">
        <f t="shared" si="11"/>
        <v>#DIV/0!</v>
      </c>
      <c r="L106" s="402">
        <f t="shared" si="12"/>
        <v>0</v>
      </c>
    </row>
    <row r="107" spans="1:12" ht="14.25" hidden="1" customHeight="1">
      <c r="A107" s="353"/>
      <c r="B107" s="353"/>
      <c r="C107" s="353" t="s">
        <v>352</v>
      </c>
      <c r="D107" s="355"/>
      <c r="E107" s="350"/>
      <c r="F107" s="355"/>
      <c r="G107" s="355"/>
      <c r="H107" s="355"/>
      <c r="I107" s="355"/>
      <c r="J107" s="391">
        <f t="shared" si="13"/>
        <v>0</v>
      </c>
      <c r="K107" s="402" t="e">
        <f t="shared" si="11"/>
        <v>#DIV/0!</v>
      </c>
      <c r="L107" s="402">
        <f t="shared" si="12"/>
        <v>0</v>
      </c>
    </row>
    <row r="108" spans="1:12" ht="14.25" hidden="1" customHeight="1">
      <c r="A108" s="353"/>
      <c r="B108" s="353"/>
      <c r="C108" s="353" t="s">
        <v>353</v>
      </c>
      <c r="D108" s="355"/>
      <c r="E108" s="350"/>
      <c r="F108" s="355"/>
      <c r="G108" s="355"/>
      <c r="H108" s="355"/>
      <c r="I108" s="355"/>
      <c r="J108" s="391">
        <f t="shared" si="13"/>
        <v>0</v>
      </c>
      <c r="K108" s="402" t="e">
        <f t="shared" si="11"/>
        <v>#DIV/0!</v>
      </c>
      <c r="L108" s="402">
        <f t="shared" si="12"/>
        <v>0</v>
      </c>
    </row>
    <row r="109" spans="1:12" ht="14.25" hidden="1" customHeight="1">
      <c r="A109" s="353"/>
      <c r="B109" s="353"/>
      <c r="C109" s="353" t="s">
        <v>354</v>
      </c>
      <c r="D109" s="355"/>
      <c r="E109" s="350"/>
      <c r="F109" s="355"/>
      <c r="G109" s="355"/>
      <c r="H109" s="355"/>
      <c r="I109" s="355"/>
      <c r="J109" s="391">
        <f t="shared" si="13"/>
        <v>0</v>
      </c>
      <c r="K109" s="402" t="e">
        <f t="shared" si="11"/>
        <v>#DIV/0!</v>
      </c>
      <c r="L109" s="402">
        <f t="shared" si="12"/>
        <v>0</v>
      </c>
    </row>
    <row r="110" spans="1:12" ht="14.25" hidden="1" customHeight="1">
      <c r="A110" s="353"/>
      <c r="B110" s="353"/>
      <c r="C110" s="353" t="s">
        <v>355</v>
      </c>
      <c r="D110" s="355"/>
      <c r="E110" s="350"/>
      <c r="F110" s="355"/>
      <c r="G110" s="355"/>
      <c r="H110" s="355"/>
      <c r="I110" s="355"/>
      <c r="J110" s="391">
        <f t="shared" si="13"/>
        <v>0</v>
      </c>
      <c r="K110" s="402" t="e">
        <f t="shared" si="11"/>
        <v>#DIV/0!</v>
      </c>
      <c r="L110" s="402">
        <f t="shared" si="12"/>
        <v>0</v>
      </c>
    </row>
    <row r="111" spans="1:12" ht="14.25" hidden="1" customHeight="1">
      <c r="A111" s="353"/>
      <c r="B111" s="353"/>
      <c r="C111" s="353" t="s">
        <v>356</v>
      </c>
      <c r="D111" s="355"/>
      <c r="E111" s="350"/>
      <c r="F111" s="355"/>
      <c r="G111" s="355"/>
      <c r="H111" s="355"/>
      <c r="I111" s="355"/>
      <c r="J111" s="391">
        <f t="shared" si="13"/>
        <v>0</v>
      </c>
      <c r="K111" s="402" t="e">
        <f t="shared" si="11"/>
        <v>#DIV/0!</v>
      </c>
      <c r="L111" s="402">
        <f t="shared" si="12"/>
        <v>0</v>
      </c>
    </row>
    <row r="112" spans="1:12" ht="14.25" customHeight="1">
      <c r="A112" s="353"/>
      <c r="B112" s="353"/>
      <c r="C112" s="353" t="s">
        <v>580</v>
      </c>
      <c r="D112" s="350">
        <v>57</v>
      </c>
      <c r="E112" s="350"/>
      <c r="F112" s="350">
        <v>123.7</v>
      </c>
      <c r="G112" s="350">
        <v>123.7</v>
      </c>
      <c r="H112" s="350">
        <v>298</v>
      </c>
      <c r="I112" s="350">
        <v>13.89673</v>
      </c>
      <c r="J112" s="391">
        <f t="shared" si="13"/>
        <v>174.3</v>
      </c>
      <c r="K112" s="402">
        <f t="shared" si="11"/>
        <v>0.11234219886822959</v>
      </c>
      <c r="L112" s="402">
        <f t="shared" si="12"/>
        <v>-284.10327000000001</v>
      </c>
    </row>
    <row r="113" spans="1:12" ht="14.25" customHeight="1">
      <c r="A113" s="353"/>
      <c r="B113" s="406" t="s">
        <v>790</v>
      </c>
      <c r="C113" s="353" t="s">
        <v>538</v>
      </c>
      <c r="D113" s="355"/>
      <c r="E113" s="350">
        <v>3.01</v>
      </c>
      <c r="F113" s="355">
        <v>3</v>
      </c>
      <c r="G113" s="355">
        <v>3</v>
      </c>
      <c r="H113" s="355">
        <v>727.6</v>
      </c>
      <c r="I113" s="355">
        <v>2.2906599999999999</v>
      </c>
      <c r="J113" s="391">
        <f t="shared" si="13"/>
        <v>724.6</v>
      </c>
      <c r="K113" s="402">
        <f t="shared" si="11"/>
        <v>0.76355333333333331</v>
      </c>
      <c r="L113" s="402">
        <f t="shared" si="12"/>
        <v>-725.30934000000002</v>
      </c>
    </row>
    <row r="114" spans="1:12" ht="14.25" customHeight="1">
      <c r="A114" s="353"/>
      <c r="B114" s="353"/>
      <c r="C114" s="353" t="s">
        <v>627</v>
      </c>
      <c r="D114" s="350"/>
      <c r="E114" s="350"/>
      <c r="F114" s="350"/>
      <c r="G114" s="350">
        <v>26.48</v>
      </c>
      <c r="H114" s="350"/>
      <c r="I114" s="350">
        <v>2.4954299999999998</v>
      </c>
      <c r="J114" s="391">
        <f t="shared" si="13"/>
        <v>0</v>
      </c>
      <c r="K114" s="402">
        <f t="shared" si="11"/>
        <v>9.4238293051359515E-2</v>
      </c>
      <c r="L114" s="402">
        <f t="shared" si="12"/>
        <v>2.4954299999999998</v>
      </c>
    </row>
    <row r="115" spans="1:12" ht="14.25" hidden="1" customHeight="1">
      <c r="A115" s="353"/>
      <c r="B115" s="353"/>
      <c r="C115" s="353" t="s">
        <v>357</v>
      </c>
      <c r="D115" s="355"/>
      <c r="E115" s="350"/>
      <c r="F115" s="355"/>
      <c r="G115" s="355"/>
      <c r="H115" s="355"/>
      <c r="I115" s="355"/>
      <c r="J115" s="391">
        <f t="shared" si="13"/>
        <v>0</v>
      </c>
      <c r="K115" s="402" t="e">
        <f t="shared" si="11"/>
        <v>#DIV/0!</v>
      </c>
      <c r="L115" s="402">
        <f t="shared" si="12"/>
        <v>0</v>
      </c>
    </row>
    <row r="116" spans="1:12" ht="14.25" customHeight="1">
      <c r="A116" s="353"/>
      <c r="B116" s="353"/>
      <c r="C116" s="353" t="s">
        <v>358</v>
      </c>
      <c r="D116" s="355"/>
      <c r="E116" s="350"/>
      <c r="F116" s="355">
        <v>1.68</v>
      </c>
      <c r="G116" s="355">
        <v>0</v>
      </c>
      <c r="H116" s="355">
        <v>835</v>
      </c>
      <c r="I116" s="355">
        <v>0</v>
      </c>
      <c r="J116" s="391">
        <f t="shared" si="13"/>
        <v>833.32</v>
      </c>
      <c r="K116" s="402">
        <v>0</v>
      </c>
      <c r="L116" s="402">
        <f t="shared" si="12"/>
        <v>-835</v>
      </c>
    </row>
    <row r="117" spans="1:12" ht="15.75" hidden="1" customHeight="1">
      <c r="A117" s="353"/>
      <c r="B117" s="353"/>
      <c r="C117" s="353" t="s">
        <v>359</v>
      </c>
      <c r="D117" s="355">
        <v>9.0399999999999991</v>
      </c>
      <c r="E117" s="355">
        <v>9.0399999999999991</v>
      </c>
      <c r="F117" s="355"/>
      <c r="G117" s="355"/>
      <c r="H117" s="355"/>
      <c r="I117" s="355"/>
      <c r="J117" s="391">
        <f t="shared" si="13"/>
        <v>0</v>
      </c>
      <c r="K117" s="402" t="e">
        <f t="shared" si="11"/>
        <v>#DIV/0!</v>
      </c>
      <c r="L117" s="402">
        <f t="shared" si="12"/>
        <v>0</v>
      </c>
    </row>
    <row r="118" spans="1:12" ht="14.25" hidden="1" customHeight="1">
      <c r="A118" s="353"/>
      <c r="B118" s="353"/>
      <c r="C118" s="353" t="s">
        <v>360</v>
      </c>
      <c r="D118" s="350"/>
      <c r="E118" s="350"/>
      <c r="F118" s="350"/>
      <c r="G118" s="350"/>
      <c r="H118" s="350"/>
      <c r="I118" s="350"/>
      <c r="J118" s="391">
        <f t="shared" si="13"/>
        <v>0</v>
      </c>
      <c r="K118" s="402" t="e">
        <f t="shared" si="11"/>
        <v>#DIV/0!</v>
      </c>
      <c r="L118" s="402">
        <f t="shared" si="12"/>
        <v>0</v>
      </c>
    </row>
    <row r="119" spans="1:12" ht="14.25" hidden="1" customHeight="1">
      <c r="A119" s="353"/>
      <c r="B119" s="353"/>
      <c r="C119" s="353" t="s">
        <v>624</v>
      </c>
      <c r="D119" s="355"/>
      <c r="E119" s="350">
        <v>12.2</v>
      </c>
      <c r="F119" s="355"/>
      <c r="G119" s="355"/>
      <c r="H119" s="355"/>
      <c r="I119" s="355"/>
      <c r="J119" s="391">
        <f t="shared" si="13"/>
        <v>0</v>
      </c>
      <c r="K119" s="402" t="e">
        <f t="shared" si="11"/>
        <v>#DIV/0!</v>
      </c>
      <c r="L119" s="402">
        <f t="shared" si="12"/>
        <v>0</v>
      </c>
    </row>
    <row r="120" spans="1:12" ht="14.25" customHeight="1">
      <c r="A120" s="353"/>
      <c r="B120" s="353"/>
      <c r="C120" s="353" t="s">
        <v>626</v>
      </c>
      <c r="D120" s="355"/>
      <c r="E120" s="350"/>
      <c r="F120" s="355"/>
      <c r="G120" s="355">
        <v>27.71</v>
      </c>
      <c r="H120" s="355">
        <v>0</v>
      </c>
      <c r="I120" s="355">
        <v>0</v>
      </c>
      <c r="J120" s="391">
        <f t="shared" si="13"/>
        <v>0</v>
      </c>
      <c r="K120" s="402">
        <f t="shared" si="11"/>
        <v>0</v>
      </c>
      <c r="L120" s="402">
        <f t="shared" si="12"/>
        <v>0</v>
      </c>
    </row>
    <row r="121" spans="1:12" ht="14.25" customHeight="1">
      <c r="A121" s="353"/>
      <c r="B121" s="353"/>
      <c r="C121" s="353" t="s">
        <v>543</v>
      </c>
      <c r="D121" s="355"/>
      <c r="E121" s="350">
        <v>1.1399999999999999</v>
      </c>
      <c r="F121" s="355">
        <v>9.6</v>
      </c>
      <c r="G121" s="350">
        <v>9.6</v>
      </c>
      <c r="H121" s="355">
        <v>53</v>
      </c>
      <c r="I121" s="350">
        <v>68.517049999999998</v>
      </c>
      <c r="J121" s="391">
        <f t="shared" si="13"/>
        <v>43.4</v>
      </c>
      <c r="K121" s="402">
        <f t="shared" si="11"/>
        <v>7.1371927083333331</v>
      </c>
      <c r="L121" s="402">
        <f t="shared" si="12"/>
        <v>15.517049999999998</v>
      </c>
    </row>
    <row r="122" spans="1:12" ht="14.25" customHeight="1">
      <c r="A122" s="353"/>
      <c r="B122" s="353"/>
      <c r="C122" s="353" t="s">
        <v>581</v>
      </c>
      <c r="D122" s="355"/>
      <c r="E122" s="350"/>
      <c r="F122" s="355">
        <v>0</v>
      </c>
      <c r="G122" s="398">
        <v>0</v>
      </c>
      <c r="H122" s="355">
        <v>10.5</v>
      </c>
      <c r="I122" s="398">
        <v>1.5910000000000001E-2</v>
      </c>
      <c r="J122" s="391">
        <f t="shared" si="13"/>
        <v>10.5</v>
      </c>
      <c r="K122" s="402">
        <v>0</v>
      </c>
      <c r="L122" s="402">
        <f t="shared" si="12"/>
        <v>-10.48409</v>
      </c>
    </row>
    <row r="123" spans="1:12" ht="14.25" customHeight="1">
      <c r="A123" s="353"/>
      <c r="B123" s="406" t="s">
        <v>787</v>
      </c>
      <c r="C123" s="353" t="s">
        <v>542</v>
      </c>
      <c r="D123" s="398"/>
      <c r="E123" s="350">
        <v>2.59</v>
      </c>
      <c r="F123" s="398">
        <v>0</v>
      </c>
      <c r="G123" s="398">
        <v>335.55</v>
      </c>
      <c r="H123" s="398">
        <v>44.6</v>
      </c>
      <c r="I123" s="398">
        <v>116.47197</v>
      </c>
      <c r="J123" s="391">
        <f t="shared" si="13"/>
        <v>44.6</v>
      </c>
      <c r="K123" s="402">
        <f t="shared" si="11"/>
        <v>0.34710764416629414</v>
      </c>
      <c r="L123" s="402">
        <f t="shared" si="12"/>
        <v>71.871970000000005</v>
      </c>
    </row>
    <row r="124" spans="1:12" ht="14.25" customHeight="1">
      <c r="A124" s="353"/>
      <c r="B124" s="353"/>
      <c r="C124" s="353" t="s">
        <v>582</v>
      </c>
      <c r="D124" s="350"/>
      <c r="E124" s="350">
        <v>107.4</v>
      </c>
      <c r="F124" s="350">
        <v>0</v>
      </c>
      <c r="G124" s="350">
        <v>0</v>
      </c>
      <c r="H124" s="350">
        <v>0</v>
      </c>
      <c r="I124" s="350">
        <v>0</v>
      </c>
      <c r="J124" s="391">
        <f t="shared" si="13"/>
        <v>0</v>
      </c>
      <c r="K124" s="402">
        <v>0</v>
      </c>
      <c r="L124" s="402">
        <f t="shared" si="12"/>
        <v>0</v>
      </c>
    </row>
    <row r="125" spans="1:12" ht="14.25" customHeight="1">
      <c r="A125" s="353"/>
      <c r="B125" s="353"/>
      <c r="C125" s="353" t="s">
        <v>625</v>
      </c>
      <c r="D125" s="355"/>
      <c r="E125" s="350"/>
      <c r="F125" s="355">
        <v>0</v>
      </c>
      <c r="G125" s="355">
        <v>3.59</v>
      </c>
      <c r="H125" s="355">
        <v>0</v>
      </c>
      <c r="I125" s="355">
        <v>0</v>
      </c>
      <c r="J125" s="391">
        <f t="shared" si="13"/>
        <v>0</v>
      </c>
      <c r="K125" s="402">
        <f t="shared" si="11"/>
        <v>0</v>
      </c>
      <c r="L125" s="402">
        <f t="shared" si="12"/>
        <v>0</v>
      </c>
    </row>
    <row r="126" spans="1:12" ht="14.25" customHeight="1">
      <c r="A126" s="353"/>
      <c r="B126" s="406" t="s">
        <v>774</v>
      </c>
      <c r="C126" s="353" t="s">
        <v>765</v>
      </c>
      <c r="D126" s="355"/>
      <c r="E126" s="350"/>
      <c r="F126" s="355">
        <v>0</v>
      </c>
      <c r="G126" s="355">
        <v>0</v>
      </c>
      <c r="H126" s="355">
        <v>0.2</v>
      </c>
      <c r="I126" s="355">
        <v>5.6639999999999997</v>
      </c>
      <c r="J126" s="391"/>
      <c r="K126" s="402">
        <v>0</v>
      </c>
      <c r="L126" s="402">
        <f t="shared" si="12"/>
        <v>5.4639999999999995</v>
      </c>
    </row>
    <row r="127" spans="1:12" ht="14.25" customHeight="1">
      <c r="A127" s="353"/>
      <c r="B127" s="353"/>
      <c r="C127" s="353" t="s">
        <v>583</v>
      </c>
      <c r="D127" s="355"/>
      <c r="E127" s="350"/>
      <c r="F127" s="355">
        <v>0</v>
      </c>
      <c r="G127" s="355">
        <v>2.16</v>
      </c>
      <c r="H127" s="355">
        <v>0</v>
      </c>
      <c r="I127" s="355">
        <v>0</v>
      </c>
      <c r="J127" s="391">
        <f t="shared" si="13"/>
        <v>0</v>
      </c>
      <c r="K127" s="402">
        <f t="shared" si="11"/>
        <v>0</v>
      </c>
      <c r="L127" s="402">
        <f t="shared" si="12"/>
        <v>0</v>
      </c>
    </row>
    <row r="128" spans="1:12" ht="14.25" hidden="1" customHeight="1">
      <c r="A128" s="353"/>
      <c r="B128" s="353"/>
      <c r="C128" s="353" t="s">
        <v>545</v>
      </c>
      <c r="D128" s="355"/>
      <c r="E128" s="350"/>
      <c r="F128" s="355"/>
      <c r="G128" s="355"/>
      <c r="H128" s="355"/>
      <c r="I128" s="355"/>
      <c r="J128" s="391">
        <f t="shared" si="13"/>
        <v>0</v>
      </c>
      <c r="K128" s="402" t="e">
        <f t="shared" si="11"/>
        <v>#DIV/0!</v>
      </c>
      <c r="L128" s="402">
        <f t="shared" si="12"/>
        <v>0</v>
      </c>
    </row>
    <row r="129" spans="1:12" ht="14.25" customHeight="1">
      <c r="A129" s="353"/>
      <c r="B129" s="353"/>
      <c r="C129" s="353" t="s">
        <v>793</v>
      </c>
      <c r="D129" s="355"/>
      <c r="E129" s="350"/>
      <c r="F129" s="355">
        <v>0</v>
      </c>
      <c r="G129" s="355">
        <v>0</v>
      </c>
      <c r="H129" s="355">
        <v>0</v>
      </c>
      <c r="I129" s="355">
        <v>1.49953</v>
      </c>
      <c r="J129" s="391"/>
      <c r="K129" s="402">
        <v>0</v>
      </c>
      <c r="L129" s="402">
        <f t="shared" si="12"/>
        <v>1.49953</v>
      </c>
    </row>
    <row r="130" spans="1:12" ht="14.25" hidden="1" customHeight="1">
      <c r="A130" s="353"/>
      <c r="B130" s="353"/>
      <c r="C130" s="353" t="s">
        <v>361</v>
      </c>
      <c r="D130" s="350">
        <v>79.2</v>
      </c>
      <c r="E130" s="350">
        <v>82.3</v>
      </c>
      <c r="F130" s="350"/>
      <c r="G130" s="350"/>
      <c r="H130" s="350">
        <v>0</v>
      </c>
      <c r="I130" s="350">
        <v>0</v>
      </c>
      <c r="J130" s="391">
        <f t="shared" si="13"/>
        <v>0</v>
      </c>
      <c r="K130" s="402" t="e">
        <f t="shared" si="11"/>
        <v>#DIV/0!</v>
      </c>
      <c r="L130" s="402">
        <f t="shared" si="12"/>
        <v>0</v>
      </c>
    </row>
    <row r="131" spans="1:12" ht="14.25" customHeight="1">
      <c r="A131" s="353"/>
      <c r="B131" s="353"/>
      <c r="C131" s="353" t="s">
        <v>584</v>
      </c>
      <c r="D131" s="355"/>
      <c r="E131" s="350"/>
      <c r="F131" s="355">
        <v>0</v>
      </c>
      <c r="G131" s="398">
        <v>0</v>
      </c>
      <c r="H131" s="355">
        <v>1</v>
      </c>
      <c r="I131" s="398">
        <v>0</v>
      </c>
      <c r="J131" s="391">
        <f t="shared" si="13"/>
        <v>1</v>
      </c>
      <c r="K131" s="402">
        <v>0</v>
      </c>
      <c r="L131" s="402">
        <f t="shared" si="12"/>
        <v>-1</v>
      </c>
    </row>
    <row r="132" spans="1:12" ht="14.25" hidden="1" customHeight="1">
      <c r="A132" s="353"/>
      <c r="B132" s="353"/>
      <c r="C132" s="353" t="s">
        <v>759</v>
      </c>
      <c r="D132" s="355"/>
      <c r="E132" s="350"/>
      <c r="F132" s="355"/>
      <c r="G132" s="355"/>
      <c r="H132" s="355"/>
      <c r="I132" s="355"/>
      <c r="J132" s="391">
        <f t="shared" si="13"/>
        <v>0</v>
      </c>
      <c r="K132" s="402" t="e">
        <f t="shared" si="11"/>
        <v>#DIV/0!</v>
      </c>
      <c r="L132" s="402">
        <f t="shared" si="12"/>
        <v>0</v>
      </c>
    </row>
    <row r="133" spans="1:12" ht="14.25" hidden="1" customHeight="1">
      <c r="A133" s="353"/>
      <c r="B133" s="353"/>
      <c r="C133" s="353" t="s">
        <v>362</v>
      </c>
      <c r="D133" s="355"/>
      <c r="E133" s="350"/>
      <c r="F133" s="355"/>
      <c r="G133" s="355"/>
      <c r="H133" s="355"/>
      <c r="I133" s="355"/>
      <c r="J133" s="391">
        <f t="shared" si="13"/>
        <v>0</v>
      </c>
      <c r="K133" s="402" t="e">
        <f t="shared" si="11"/>
        <v>#DIV/0!</v>
      </c>
      <c r="L133" s="402">
        <f t="shared" si="12"/>
        <v>0</v>
      </c>
    </row>
    <row r="134" spans="1:12" ht="14.25" customHeight="1">
      <c r="A134" s="353"/>
      <c r="B134" s="353"/>
      <c r="C134" s="353" t="s">
        <v>794</v>
      </c>
      <c r="D134" s="355"/>
      <c r="E134" s="350"/>
      <c r="F134" s="355">
        <v>0</v>
      </c>
      <c r="G134" s="355">
        <v>0</v>
      </c>
      <c r="H134" s="355">
        <v>0</v>
      </c>
      <c r="I134" s="355">
        <v>5.1607900000000004</v>
      </c>
      <c r="J134" s="391"/>
      <c r="K134" s="402">
        <v>0</v>
      </c>
      <c r="L134" s="402">
        <f t="shared" si="12"/>
        <v>5.1607900000000004</v>
      </c>
    </row>
    <row r="135" spans="1:12" ht="14.25" customHeight="1">
      <c r="A135" s="353"/>
      <c r="B135" s="406" t="s">
        <v>779</v>
      </c>
      <c r="C135" s="353" t="s">
        <v>363</v>
      </c>
      <c r="D135" s="355">
        <v>24.4</v>
      </c>
      <c r="E135" s="350">
        <v>2237.08</v>
      </c>
      <c r="F135" s="355">
        <v>1197.24</v>
      </c>
      <c r="G135" s="350">
        <v>768.4</v>
      </c>
      <c r="H135" s="355">
        <v>66.099999999999994</v>
      </c>
      <c r="I135" s="350">
        <v>949.93574999999998</v>
      </c>
      <c r="J135" s="391">
        <f t="shared" si="13"/>
        <v>-1131.1400000000001</v>
      </c>
      <c r="K135" s="402">
        <f t="shared" si="11"/>
        <v>1.2362516267568975</v>
      </c>
      <c r="L135" s="402">
        <f t="shared" si="12"/>
        <v>883.83574999999996</v>
      </c>
    </row>
    <row r="136" spans="1:12" ht="14.25" hidden="1" customHeight="1">
      <c r="A136" s="353"/>
      <c r="B136" s="353"/>
      <c r="C136" s="348" t="s">
        <v>364</v>
      </c>
      <c r="D136" s="355">
        <v>12.2</v>
      </c>
      <c r="E136" s="350">
        <v>0.11</v>
      </c>
      <c r="F136" s="355"/>
      <c r="G136" s="355"/>
      <c r="H136" s="355"/>
      <c r="I136" s="355"/>
      <c r="J136" s="391">
        <f t="shared" si="13"/>
        <v>0</v>
      </c>
      <c r="K136" s="402" t="e">
        <f t="shared" si="11"/>
        <v>#DIV/0!</v>
      </c>
      <c r="L136" s="402">
        <f t="shared" si="12"/>
        <v>0</v>
      </c>
    </row>
    <row r="137" spans="1:12" ht="14.25" customHeight="1">
      <c r="A137" s="353"/>
      <c r="B137" s="353"/>
      <c r="C137" s="348" t="s">
        <v>546</v>
      </c>
      <c r="D137" s="355"/>
      <c r="E137" s="350"/>
      <c r="F137" s="355">
        <v>0</v>
      </c>
      <c r="G137" s="355">
        <v>0</v>
      </c>
      <c r="H137" s="355">
        <v>0</v>
      </c>
      <c r="I137" s="355">
        <v>0</v>
      </c>
      <c r="J137" s="391">
        <f t="shared" si="13"/>
        <v>0</v>
      </c>
      <c r="K137" s="402">
        <v>0</v>
      </c>
      <c r="L137" s="402">
        <f t="shared" si="12"/>
        <v>0</v>
      </c>
    </row>
    <row r="138" spans="1:12" ht="14.25" customHeight="1">
      <c r="A138" s="353"/>
      <c r="B138" s="406" t="s">
        <v>788</v>
      </c>
      <c r="C138" s="348" t="s">
        <v>547</v>
      </c>
      <c r="D138" s="350"/>
      <c r="E138" s="350">
        <v>46</v>
      </c>
      <c r="F138" s="350">
        <v>0</v>
      </c>
      <c r="G138" s="350">
        <v>99.04</v>
      </c>
      <c r="H138" s="350">
        <v>0</v>
      </c>
      <c r="I138" s="350">
        <v>90.680019999999999</v>
      </c>
      <c r="J138" s="391">
        <f t="shared" si="13"/>
        <v>0</v>
      </c>
      <c r="K138" s="402">
        <f t="shared" si="11"/>
        <v>0.91558986268174469</v>
      </c>
      <c r="L138" s="402">
        <f t="shared" si="12"/>
        <v>90.680019999999999</v>
      </c>
    </row>
    <row r="139" spans="1:12" ht="14.25" hidden="1" customHeight="1">
      <c r="A139" s="353"/>
      <c r="B139" s="353"/>
      <c r="C139" s="348" t="s">
        <v>365</v>
      </c>
      <c r="D139" s="355"/>
      <c r="E139" s="350"/>
      <c r="F139" s="355"/>
      <c r="G139" s="355"/>
      <c r="H139" s="355"/>
      <c r="I139" s="355"/>
      <c r="J139" s="391">
        <f t="shared" si="13"/>
        <v>0</v>
      </c>
      <c r="K139" s="402" t="e">
        <f t="shared" ref="K139:K155" si="16">I139/G139</f>
        <v>#DIV/0!</v>
      </c>
      <c r="L139" s="402">
        <f t="shared" ref="L139:L155" si="17">I139-H139</f>
        <v>0</v>
      </c>
    </row>
    <row r="140" spans="1:12" ht="14.25" hidden="1" customHeight="1">
      <c r="A140" s="353"/>
      <c r="B140" s="353"/>
      <c r="C140" s="348" t="s">
        <v>548</v>
      </c>
      <c r="D140" s="355"/>
      <c r="E140" s="350"/>
      <c r="F140" s="355"/>
      <c r="G140" s="355">
        <v>0.55000000000000004</v>
      </c>
      <c r="H140" s="355"/>
      <c r="I140" s="355"/>
      <c r="J140" s="391">
        <f t="shared" si="13"/>
        <v>0</v>
      </c>
      <c r="K140" s="402">
        <f t="shared" si="16"/>
        <v>0</v>
      </c>
      <c r="L140" s="402">
        <f t="shared" si="17"/>
        <v>0</v>
      </c>
    </row>
    <row r="141" spans="1:12" ht="14.25" customHeight="1">
      <c r="A141" s="353"/>
      <c r="B141" s="353"/>
      <c r="C141" s="353" t="s">
        <v>585</v>
      </c>
      <c r="D141" s="355"/>
      <c r="E141" s="350">
        <v>7.29</v>
      </c>
      <c r="F141" s="355">
        <v>2.2000000000000002</v>
      </c>
      <c r="G141" s="355">
        <v>0.27</v>
      </c>
      <c r="H141" s="355">
        <v>0</v>
      </c>
      <c r="I141" s="355">
        <v>0</v>
      </c>
      <c r="J141" s="391">
        <f t="shared" si="13"/>
        <v>-2.2000000000000002</v>
      </c>
      <c r="K141" s="402">
        <f t="shared" si="16"/>
        <v>0</v>
      </c>
      <c r="L141" s="402">
        <f t="shared" si="17"/>
        <v>0</v>
      </c>
    </row>
    <row r="142" spans="1:12" ht="14.25" hidden="1" customHeight="1">
      <c r="A142" s="353"/>
      <c r="B142" s="353"/>
      <c r="C142" s="353" t="s">
        <v>549</v>
      </c>
      <c r="D142" s="355"/>
      <c r="E142" s="350"/>
      <c r="F142" s="355"/>
      <c r="G142" s="355"/>
      <c r="H142" s="355"/>
      <c r="I142" s="355"/>
      <c r="J142" s="391">
        <f t="shared" si="13"/>
        <v>0</v>
      </c>
      <c r="K142" s="402" t="e">
        <f t="shared" si="16"/>
        <v>#DIV/0!</v>
      </c>
      <c r="L142" s="402">
        <f t="shared" si="17"/>
        <v>0</v>
      </c>
    </row>
    <row r="143" spans="1:12" hidden="1">
      <c r="A143" s="353"/>
      <c r="B143" s="353"/>
      <c r="C143" s="353" t="s">
        <v>586</v>
      </c>
      <c r="D143" s="355"/>
      <c r="E143" s="350"/>
      <c r="F143" s="355"/>
      <c r="G143" s="355"/>
      <c r="H143" s="355"/>
      <c r="I143" s="355"/>
      <c r="J143" s="391">
        <f t="shared" si="13"/>
        <v>0</v>
      </c>
      <c r="K143" s="402" t="e">
        <f t="shared" si="16"/>
        <v>#DIV/0!</v>
      </c>
      <c r="L143" s="402">
        <f t="shared" si="17"/>
        <v>0</v>
      </c>
    </row>
    <row r="144" spans="1:12" ht="14.25" hidden="1" customHeight="1">
      <c r="A144" s="353"/>
      <c r="B144" s="353"/>
      <c r="C144" s="353" t="s">
        <v>366</v>
      </c>
      <c r="D144" s="355"/>
      <c r="E144" s="350">
        <v>29.19</v>
      </c>
      <c r="F144" s="355"/>
      <c r="G144" s="355"/>
      <c r="H144" s="355"/>
      <c r="I144" s="355"/>
      <c r="J144" s="391">
        <f t="shared" ref="J144:J155" si="18">H144-F144</f>
        <v>0</v>
      </c>
      <c r="K144" s="402" t="e">
        <f t="shared" si="16"/>
        <v>#DIV/0!</v>
      </c>
      <c r="L144" s="402">
        <f t="shared" si="17"/>
        <v>0</v>
      </c>
    </row>
    <row r="145" spans="1:12" ht="14.25" customHeight="1">
      <c r="A145" s="353"/>
      <c r="B145" s="353"/>
      <c r="C145" s="353" t="s">
        <v>537</v>
      </c>
      <c r="D145" s="355"/>
      <c r="E145" s="350">
        <v>606.52</v>
      </c>
      <c r="F145" s="355">
        <v>1131.67</v>
      </c>
      <c r="G145" s="350">
        <v>1132.4000000000001</v>
      </c>
      <c r="H145" s="355">
        <v>41.1</v>
      </c>
      <c r="I145" s="350">
        <v>11.914300000000001</v>
      </c>
      <c r="J145" s="391">
        <f t="shared" si="18"/>
        <v>-1090.5700000000002</v>
      </c>
      <c r="K145" s="402">
        <f t="shared" si="16"/>
        <v>1.0521282232426704E-2</v>
      </c>
      <c r="L145" s="402">
        <f t="shared" si="17"/>
        <v>-29.185700000000001</v>
      </c>
    </row>
    <row r="146" spans="1:12" ht="14.25" customHeight="1">
      <c r="A146" s="353"/>
      <c r="B146" s="353"/>
      <c r="C146" s="353" t="s">
        <v>766</v>
      </c>
      <c r="D146" s="355"/>
      <c r="E146" s="350"/>
      <c r="F146" s="355">
        <v>0</v>
      </c>
      <c r="G146" s="350">
        <v>0</v>
      </c>
      <c r="H146" s="355">
        <v>0.2</v>
      </c>
      <c r="I146" s="350">
        <v>0</v>
      </c>
      <c r="J146" s="391"/>
      <c r="K146" s="402">
        <v>0</v>
      </c>
      <c r="L146" s="402">
        <f t="shared" si="17"/>
        <v>-0.2</v>
      </c>
    </row>
    <row r="147" spans="1:12" ht="14.25" customHeight="1">
      <c r="A147" s="353"/>
      <c r="B147" s="353"/>
      <c r="C147" s="410" t="s">
        <v>796</v>
      </c>
      <c r="D147" s="355"/>
      <c r="E147" s="350"/>
      <c r="F147" s="355">
        <v>0</v>
      </c>
      <c r="G147" s="350">
        <v>0</v>
      </c>
      <c r="H147" s="355">
        <v>0</v>
      </c>
      <c r="I147" s="350">
        <v>40.078000000000003</v>
      </c>
      <c r="J147" s="391"/>
      <c r="K147" s="402">
        <v>0</v>
      </c>
      <c r="L147" s="402">
        <f t="shared" si="17"/>
        <v>40.078000000000003</v>
      </c>
    </row>
    <row r="148" spans="1:12" ht="14.25" customHeight="1">
      <c r="A148" s="353"/>
      <c r="B148" s="353"/>
      <c r="C148" s="353" t="s">
        <v>795</v>
      </c>
      <c r="D148" s="355"/>
      <c r="E148" s="350"/>
      <c r="F148" s="355">
        <v>0</v>
      </c>
      <c r="G148" s="350">
        <v>0</v>
      </c>
      <c r="H148" s="355">
        <v>0</v>
      </c>
      <c r="I148" s="350">
        <v>0.91142999999999996</v>
      </c>
      <c r="J148" s="391"/>
      <c r="K148" s="402">
        <v>0</v>
      </c>
      <c r="L148" s="402">
        <f t="shared" si="17"/>
        <v>0.91142999999999996</v>
      </c>
    </row>
    <row r="149" spans="1:12" ht="14.25" customHeight="1">
      <c r="A149" s="353"/>
      <c r="B149" s="353"/>
      <c r="C149" s="353" t="s">
        <v>767</v>
      </c>
      <c r="D149" s="355"/>
      <c r="E149" s="350"/>
      <c r="F149" s="355">
        <v>0</v>
      </c>
      <c r="G149" s="350">
        <v>0</v>
      </c>
      <c r="H149" s="355">
        <v>3.3</v>
      </c>
      <c r="I149" s="350">
        <v>0</v>
      </c>
      <c r="J149" s="391"/>
      <c r="K149" s="402">
        <v>0</v>
      </c>
      <c r="L149" s="402">
        <f t="shared" si="17"/>
        <v>-3.3</v>
      </c>
    </row>
    <row r="150" spans="1:12" ht="14.25" customHeight="1">
      <c r="A150" s="353"/>
      <c r="B150" s="406" t="s">
        <v>792</v>
      </c>
      <c r="C150" s="353" t="s">
        <v>551</v>
      </c>
      <c r="D150" s="350">
        <v>4.0999999999999996</v>
      </c>
      <c r="E150" s="350">
        <v>4.0999999999999996</v>
      </c>
      <c r="F150" s="350">
        <v>3.3</v>
      </c>
      <c r="G150" s="350">
        <v>3.3</v>
      </c>
      <c r="H150" s="350">
        <f>2.7-0.3</f>
        <v>2.4000000000000004</v>
      </c>
      <c r="I150" s="350">
        <v>4.5439999999999996</v>
      </c>
      <c r="J150" s="391">
        <f t="shared" si="18"/>
        <v>-0.89999999999999947</v>
      </c>
      <c r="K150" s="402">
        <f t="shared" si="16"/>
        <v>1.376969696969697</v>
      </c>
      <c r="L150" s="402">
        <f t="shared" si="17"/>
        <v>2.1439999999999992</v>
      </c>
    </row>
    <row r="151" spans="1:12" ht="14.25" hidden="1" customHeight="1">
      <c r="A151" s="353"/>
      <c r="B151" s="353"/>
      <c r="C151" s="353" t="s">
        <v>393</v>
      </c>
      <c r="D151" s="350">
        <v>11</v>
      </c>
      <c r="E151" s="350">
        <v>11.04</v>
      </c>
      <c r="F151" s="355"/>
      <c r="G151" s="355"/>
      <c r="H151" s="355"/>
      <c r="I151" s="355"/>
      <c r="J151" s="391">
        <f t="shared" si="18"/>
        <v>0</v>
      </c>
      <c r="K151" s="392" t="e">
        <f t="shared" si="16"/>
        <v>#DIV/0!</v>
      </c>
      <c r="L151" s="392">
        <f t="shared" si="17"/>
        <v>0</v>
      </c>
    </row>
    <row r="152" spans="1:12" ht="14.25" customHeight="1">
      <c r="A152" s="400"/>
      <c r="B152" s="400"/>
      <c r="C152" s="401" t="s">
        <v>367</v>
      </c>
      <c r="D152" s="397">
        <f>D6+D20+D38+D77+D85+D96</f>
        <v>5847.2899999999991</v>
      </c>
      <c r="E152" s="397">
        <f>E6+E20+E38+E77+E85+E96</f>
        <v>9739.869999999999</v>
      </c>
      <c r="F152" s="395">
        <f t="shared" ref="F152:G152" si="19">F6+F20+F38+F77+F85+F96</f>
        <v>9031.75</v>
      </c>
      <c r="G152" s="395">
        <f t="shared" si="19"/>
        <v>9147.33</v>
      </c>
      <c r="H152" s="395">
        <f>H6+H20+H38+H77+H85+H96</f>
        <v>3513.2773599999996</v>
      </c>
      <c r="I152" s="395">
        <f>I6+I20+I38+I77+I85+I96</f>
        <v>2286.6634199999999</v>
      </c>
      <c r="J152" s="391">
        <f t="shared" si="18"/>
        <v>-5518.47264</v>
      </c>
      <c r="K152" s="392">
        <f t="shared" si="16"/>
        <v>0.24998151591775961</v>
      </c>
      <c r="L152" s="392">
        <f t="shared" si="17"/>
        <v>-1226.6139399999997</v>
      </c>
    </row>
    <row r="153" spans="1:12" ht="14.25" customHeight="1">
      <c r="A153" s="352" t="s">
        <v>368</v>
      </c>
      <c r="B153" s="352"/>
      <c r="C153" s="351" t="s">
        <v>369</v>
      </c>
      <c r="D153" s="349">
        <v>359.5</v>
      </c>
      <c r="E153" s="349">
        <v>722.74</v>
      </c>
      <c r="F153" s="349">
        <v>4013.8</v>
      </c>
      <c r="G153" s="349">
        <v>3202.6</v>
      </c>
      <c r="H153" s="349">
        <v>373.4</v>
      </c>
      <c r="I153" s="349">
        <v>212.34638000000001</v>
      </c>
      <c r="J153" s="391">
        <f t="shared" si="18"/>
        <v>-3640.4</v>
      </c>
      <c r="K153" s="402">
        <f t="shared" si="16"/>
        <v>6.630437144819834E-2</v>
      </c>
      <c r="L153" s="402">
        <f t="shared" si="17"/>
        <v>-161.05361999999997</v>
      </c>
    </row>
    <row r="154" spans="1:12" ht="14.25" customHeight="1">
      <c r="A154" s="352" t="s">
        <v>370</v>
      </c>
      <c r="B154" s="352"/>
      <c r="C154" s="351" t="s">
        <v>371</v>
      </c>
      <c r="D154" s="349">
        <v>3647.7</v>
      </c>
      <c r="E154" s="349">
        <v>3730.44</v>
      </c>
      <c r="F154" s="349">
        <v>4676.6000000000004</v>
      </c>
      <c r="G154" s="349">
        <v>4375.5</v>
      </c>
      <c r="H154" s="349">
        <v>4986.2</v>
      </c>
      <c r="I154" s="349">
        <v>4396.4389700000002</v>
      </c>
      <c r="J154" s="391">
        <f t="shared" si="18"/>
        <v>309.59999999999945</v>
      </c>
      <c r="K154" s="402">
        <f t="shared" si="16"/>
        <v>1.0047855033710433</v>
      </c>
      <c r="L154" s="402">
        <f t="shared" si="17"/>
        <v>-589.76102999999966</v>
      </c>
    </row>
    <row r="155" spans="1:12" ht="14.25" customHeight="1">
      <c r="A155" s="388"/>
      <c r="B155" s="388"/>
      <c r="C155" s="389" t="s">
        <v>372</v>
      </c>
      <c r="D155" s="397">
        <f>D152+D154+D153</f>
        <v>9854.489999999998</v>
      </c>
      <c r="E155" s="395">
        <f>E154+E153+E152</f>
        <v>14193.05</v>
      </c>
      <c r="F155" s="395">
        <f>F152+F154+F153</f>
        <v>17722.150000000001</v>
      </c>
      <c r="G155" s="395">
        <f>G152+G154+G153</f>
        <v>16725.43</v>
      </c>
      <c r="H155" s="395">
        <f>H152+H154+H153</f>
        <v>8872.8773599999986</v>
      </c>
      <c r="I155" s="395">
        <f>I152+I154+I153</f>
        <v>6895.44877</v>
      </c>
      <c r="J155" s="391">
        <f t="shared" si="18"/>
        <v>-8849.2726400000029</v>
      </c>
      <c r="K155" s="392">
        <f t="shared" si="16"/>
        <v>0.4122733328829214</v>
      </c>
      <c r="L155" s="392">
        <f t="shared" si="17"/>
        <v>-1977.4285899999986</v>
      </c>
    </row>
  </sheetData>
  <mergeCells count="7">
    <mergeCell ref="C2:L2"/>
    <mergeCell ref="A3:A5"/>
    <mergeCell ref="C3:C5"/>
    <mergeCell ref="D3:I4"/>
    <mergeCell ref="J3:J5"/>
    <mergeCell ref="K3:K5"/>
    <mergeCell ref="L3:L5"/>
  </mergeCells>
  <pageMargins left="0.5" right="0.19685039370078741" top="0.35433070866141736" bottom="0.19685039370078741" header="0.35433070866141736" footer="0.19685039370078741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rgb="FF7030A0"/>
  </sheetPr>
  <dimension ref="A1:FS880"/>
  <sheetViews>
    <sheetView workbookViewId="0">
      <pane xSplit="4" ySplit="4" topLeftCell="E5" activePane="bottomRight" state="frozen"/>
      <selection activeCell="E21" sqref="E21"/>
      <selection pane="topRight" activeCell="E21" sqref="E21"/>
      <selection pane="bottomLeft" activeCell="E21" sqref="E21"/>
      <selection pane="bottomRight" sqref="A1:W1"/>
    </sheetView>
  </sheetViews>
  <sheetFormatPr defaultColWidth="9.109375" defaultRowHeight="13.2"/>
  <cols>
    <col min="1" max="1" width="4.44140625" style="98" customWidth="1"/>
    <col min="2" max="3" width="9.109375" style="98"/>
    <col min="4" max="4" width="7.109375" style="98" customWidth="1"/>
    <col min="5" max="5" width="5" style="98" customWidth="1"/>
    <col min="6" max="6" width="5.5546875" style="98" customWidth="1"/>
    <col min="7" max="7" width="4" style="133" customWidth="1"/>
    <col min="8" max="8" width="5.44140625" style="98" customWidth="1"/>
    <col min="9" max="9" width="5.109375" style="98" customWidth="1"/>
    <col min="10" max="10" width="6.33203125" style="98" customWidth="1"/>
    <col min="11" max="11" width="3.33203125" style="98" customWidth="1"/>
    <col min="12" max="12" width="5" style="98" customWidth="1"/>
    <col min="13" max="13" width="5.6640625" style="98" customWidth="1"/>
    <col min="14" max="14" width="7" style="98" customWidth="1"/>
    <col min="15" max="15" width="3" style="98" customWidth="1"/>
    <col min="16" max="16" width="6.33203125" style="98" customWidth="1"/>
    <col min="17" max="17" width="5" style="98" customWidth="1"/>
    <col min="18" max="18" width="6.6640625" style="98" customWidth="1"/>
    <col min="19" max="19" width="4" style="98" customWidth="1"/>
    <col min="20" max="20" width="6.109375" style="98" customWidth="1"/>
    <col min="21" max="21" width="5.88671875" style="98" customWidth="1"/>
    <col min="22" max="22" width="6.44140625" style="98" customWidth="1"/>
    <col min="23" max="23" width="4" style="98" customWidth="1"/>
    <col min="24" max="24" width="5.44140625" style="98" customWidth="1"/>
    <col min="25" max="25" width="5.109375" style="98" customWidth="1"/>
    <col min="26" max="26" width="6.5546875" style="98" customWidth="1"/>
    <col min="27" max="27" width="4" style="98" customWidth="1"/>
    <col min="28" max="28" width="5.6640625" style="98" customWidth="1"/>
    <col min="29" max="29" width="5.44140625" style="98" customWidth="1"/>
    <col min="30" max="30" width="7.33203125" style="98" customWidth="1"/>
    <col min="31" max="31" width="4" style="98" customWidth="1"/>
    <col min="32" max="32" width="6.44140625" style="98" customWidth="1"/>
    <col min="33" max="33" width="5.88671875" style="98" customWidth="1"/>
    <col min="34" max="34" width="5.6640625" style="98" customWidth="1"/>
    <col min="35" max="35" width="4" style="98" customWidth="1"/>
    <col min="36" max="36" width="6.44140625" style="98" customWidth="1"/>
    <col min="37" max="37" width="4" style="98" customWidth="1"/>
    <col min="38" max="38" width="6.33203125" style="98" customWidth="1"/>
    <col min="39" max="39" width="4" style="98" customWidth="1"/>
    <col min="40" max="40" width="4.6640625" style="98" customWidth="1"/>
    <col min="41" max="41" width="4" style="98" customWidth="1"/>
    <col min="42" max="42" width="5.44140625" style="98" customWidth="1"/>
    <col min="43" max="43" width="4" style="98" customWidth="1"/>
    <col min="44" max="44" width="4.44140625" style="98" customWidth="1"/>
    <col min="45" max="45" width="4" style="98" customWidth="1"/>
    <col min="46" max="46" width="6" style="98" customWidth="1"/>
    <col min="47" max="47" width="4" style="98" customWidth="1"/>
    <col min="48" max="48" width="5.109375" style="98" customWidth="1"/>
    <col min="49" max="49" width="4.6640625" style="98" customWidth="1"/>
    <col min="50" max="50" width="5.44140625" style="98" customWidth="1"/>
    <col min="51" max="51" width="3.6640625" style="98" customWidth="1"/>
    <col min="52" max="52" width="5.44140625" style="98" customWidth="1"/>
    <col min="53" max="53" width="5.109375" style="98" customWidth="1"/>
    <col min="54" max="54" width="4.44140625" style="98" customWidth="1"/>
    <col min="55" max="55" width="4" style="98" customWidth="1"/>
    <col min="56" max="56" width="4.6640625" style="98" customWidth="1"/>
    <col min="57" max="64" width="4" style="98" customWidth="1"/>
    <col min="65" max="65" width="5" style="98" customWidth="1"/>
    <col min="66" max="66" width="4.6640625" style="98" customWidth="1"/>
    <col min="67" max="67" width="3.88671875" style="98" customWidth="1"/>
    <col min="68" max="68" width="4" style="98" customWidth="1"/>
    <col min="69" max="69" width="4.6640625" style="98" customWidth="1"/>
    <col min="70" max="70" width="4" style="98" customWidth="1"/>
    <col min="71" max="71" width="5" style="98" customWidth="1"/>
    <col min="72" max="72" width="4" style="98" customWidth="1"/>
    <col min="73" max="73" width="5.109375" style="98" customWidth="1"/>
    <col min="74" max="74" width="5.5546875" style="98" customWidth="1"/>
    <col min="75" max="75" width="4" style="98" customWidth="1"/>
    <col min="76" max="76" width="5" style="134" customWidth="1"/>
    <col min="77" max="77" width="4.5546875" style="115" customWidth="1"/>
    <col min="78" max="78" width="4.44140625" style="115" customWidth="1"/>
    <col min="79" max="80" width="4" style="115" customWidth="1"/>
    <col min="81" max="81" width="5.6640625" style="98" customWidth="1"/>
    <col min="82" max="82" width="6.109375" style="98" customWidth="1"/>
    <col min="83" max="83" width="4" style="98" customWidth="1"/>
    <col min="84" max="84" width="7" style="98" customWidth="1"/>
    <col min="85" max="88" width="0" style="98" hidden="1" customWidth="1"/>
    <col min="89" max="16384" width="9.109375" style="98"/>
  </cols>
  <sheetData>
    <row r="1" spans="1:124" ht="13.8">
      <c r="A1" s="505" t="s">
        <v>591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86" t="s">
        <v>394</v>
      </c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5"/>
      <c r="DN1" s="115"/>
      <c r="DO1" s="115"/>
      <c r="DP1" s="115"/>
      <c r="DQ1" s="115"/>
      <c r="DR1" s="115"/>
      <c r="DS1" s="115"/>
      <c r="DT1" s="115"/>
    </row>
    <row r="2" spans="1:124" s="117" customForma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4"/>
      <c r="Y2" s="116"/>
      <c r="Z2" s="116"/>
      <c r="AA2" s="114"/>
      <c r="AB2" s="114"/>
      <c r="AC2" s="116"/>
      <c r="AD2" s="116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6"/>
      <c r="BR2" s="116"/>
      <c r="BS2" s="114"/>
      <c r="BT2" s="114"/>
      <c r="BU2" s="116"/>
      <c r="BV2" s="116"/>
      <c r="BW2" s="114"/>
      <c r="BX2" s="114"/>
      <c r="BY2" s="114"/>
      <c r="BZ2" s="114"/>
      <c r="CA2" s="114"/>
      <c r="CB2" s="114"/>
      <c r="CC2" s="114" t="s">
        <v>240</v>
      </c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5"/>
      <c r="DN2" s="115"/>
      <c r="DO2" s="115"/>
      <c r="DP2" s="115"/>
      <c r="DQ2" s="115"/>
      <c r="DR2" s="115"/>
      <c r="DS2" s="115"/>
      <c r="DT2" s="115"/>
    </row>
    <row r="3" spans="1:124" s="119" customFormat="1">
      <c r="A3" s="504"/>
      <c r="B3" s="504"/>
      <c r="C3" s="504"/>
      <c r="D3" s="504"/>
      <c r="E3" s="504" t="s">
        <v>171</v>
      </c>
      <c r="F3" s="504"/>
      <c r="G3" s="504"/>
      <c r="H3" s="504"/>
      <c r="I3" s="504" t="s">
        <v>172</v>
      </c>
      <c r="J3" s="504"/>
      <c r="K3" s="504"/>
      <c r="L3" s="504"/>
      <c r="M3" s="504" t="s">
        <v>173</v>
      </c>
      <c r="N3" s="504"/>
      <c r="O3" s="504"/>
      <c r="P3" s="504"/>
      <c r="Q3" s="504" t="s">
        <v>174</v>
      </c>
      <c r="R3" s="504"/>
      <c r="S3" s="504"/>
      <c r="T3" s="504"/>
      <c r="U3" s="504" t="s">
        <v>175</v>
      </c>
      <c r="V3" s="504"/>
      <c r="W3" s="504"/>
      <c r="X3" s="504"/>
      <c r="Y3" s="504" t="s">
        <v>176</v>
      </c>
      <c r="Z3" s="504"/>
      <c r="AA3" s="504"/>
      <c r="AB3" s="504"/>
      <c r="AC3" s="504" t="s">
        <v>177</v>
      </c>
      <c r="AD3" s="504"/>
      <c r="AE3" s="504"/>
      <c r="AF3" s="504"/>
      <c r="AG3" s="501" t="s">
        <v>178</v>
      </c>
      <c r="AH3" s="502"/>
      <c r="AI3" s="502"/>
      <c r="AJ3" s="503"/>
      <c r="AK3" s="501" t="s">
        <v>271</v>
      </c>
      <c r="AL3" s="502"/>
      <c r="AM3" s="502"/>
      <c r="AN3" s="503"/>
      <c r="AO3" s="501" t="s">
        <v>385</v>
      </c>
      <c r="AP3" s="502"/>
      <c r="AQ3" s="502"/>
      <c r="AR3" s="503"/>
      <c r="AS3" s="501" t="s">
        <v>386</v>
      </c>
      <c r="AT3" s="502"/>
      <c r="AU3" s="502"/>
      <c r="AV3" s="503"/>
      <c r="AW3" s="501" t="s">
        <v>387</v>
      </c>
      <c r="AX3" s="502"/>
      <c r="AY3" s="502"/>
      <c r="AZ3" s="503"/>
      <c r="BA3" s="501" t="s">
        <v>389</v>
      </c>
      <c r="BB3" s="502"/>
      <c r="BC3" s="502"/>
      <c r="BD3" s="503"/>
      <c r="BE3" s="501" t="s">
        <v>592</v>
      </c>
      <c r="BF3" s="502"/>
      <c r="BG3" s="502"/>
      <c r="BH3" s="503"/>
      <c r="BI3" s="501" t="s">
        <v>404</v>
      </c>
      <c r="BJ3" s="502"/>
      <c r="BK3" s="502"/>
      <c r="BL3" s="503"/>
      <c r="BM3" s="501" t="s">
        <v>388</v>
      </c>
      <c r="BN3" s="502"/>
      <c r="BO3" s="502"/>
      <c r="BP3" s="503"/>
      <c r="BQ3" s="504" t="s">
        <v>71</v>
      </c>
      <c r="BR3" s="504"/>
      <c r="BS3" s="504"/>
      <c r="BT3" s="504"/>
      <c r="BU3" s="504" t="s">
        <v>557</v>
      </c>
      <c r="BV3" s="504"/>
      <c r="BW3" s="504"/>
      <c r="BX3" s="501"/>
      <c r="BY3" s="501" t="s">
        <v>383</v>
      </c>
      <c r="BZ3" s="502"/>
      <c r="CA3" s="502"/>
      <c r="CB3" s="503"/>
      <c r="CC3" s="501" t="s">
        <v>179</v>
      </c>
      <c r="CD3" s="502"/>
      <c r="CE3" s="502"/>
      <c r="CF3" s="503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</row>
    <row r="4" spans="1:124" s="119" customFormat="1" ht="27" customHeight="1">
      <c r="A4" s="120" t="s">
        <v>180</v>
      </c>
      <c r="B4" s="504" t="s">
        <v>181</v>
      </c>
      <c r="C4" s="504"/>
      <c r="D4" s="504"/>
      <c r="E4" s="121" t="s">
        <v>68</v>
      </c>
      <c r="F4" s="121" t="s">
        <v>69</v>
      </c>
      <c r="G4" s="121" t="s">
        <v>70</v>
      </c>
      <c r="H4" s="121" t="s">
        <v>182</v>
      </c>
      <c r="I4" s="121" t="s">
        <v>68</v>
      </c>
      <c r="J4" s="121" t="s">
        <v>69</v>
      </c>
      <c r="K4" s="121" t="s">
        <v>70</v>
      </c>
      <c r="L4" s="121" t="s">
        <v>182</v>
      </c>
      <c r="M4" s="121" t="s">
        <v>68</v>
      </c>
      <c r="N4" s="121" t="s">
        <v>69</v>
      </c>
      <c r="O4" s="121" t="s">
        <v>70</v>
      </c>
      <c r="P4" s="121" t="s">
        <v>183</v>
      </c>
      <c r="Q4" s="121" t="s">
        <v>68</v>
      </c>
      <c r="R4" s="121" t="s">
        <v>69</v>
      </c>
      <c r="S4" s="121" t="s">
        <v>70</v>
      </c>
      <c r="T4" s="121" t="s">
        <v>182</v>
      </c>
      <c r="U4" s="121" t="s">
        <v>68</v>
      </c>
      <c r="V4" s="121" t="s">
        <v>69</v>
      </c>
      <c r="W4" s="121" t="s">
        <v>70</v>
      </c>
      <c r="X4" s="121" t="s">
        <v>182</v>
      </c>
      <c r="Y4" s="121" t="s">
        <v>68</v>
      </c>
      <c r="Z4" s="121" t="s">
        <v>69</v>
      </c>
      <c r="AA4" s="121" t="s">
        <v>70</v>
      </c>
      <c r="AB4" s="121" t="s">
        <v>225</v>
      </c>
      <c r="AC4" s="121" t="s">
        <v>68</v>
      </c>
      <c r="AD4" s="121" t="s">
        <v>69</v>
      </c>
      <c r="AE4" s="121" t="s">
        <v>70</v>
      </c>
      <c r="AF4" s="121" t="s">
        <v>182</v>
      </c>
      <c r="AG4" s="121" t="s">
        <v>68</v>
      </c>
      <c r="AH4" s="121" t="s">
        <v>69</v>
      </c>
      <c r="AI4" s="121" t="s">
        <v>70</v>
      </c>
      <c r="AJ4" s="121" t="s">
        <v>182</v>
      </c>
      <c r="AK4" s="121" t="s">
        <v>68</v>
      </c>
      <c r="AL4" s="121" t="s">
        <v>69</v>
      </c>
      <c r="AM4" s="121" t="s">
        <v>70</v>
      </c>
      <c r="AN4" s="121" t="s">
        <v>182</v>
      </c>
      <c r="AO4" s="121" t="s">
        <v>68</v>
      </c>
      <c r="AP4" s="121" t="s">
        <v>69</v>
      </c>
      <c r="AQ4" s="121" t="s">
        <v>70</v>
      </c>
      <c r="AR4" s="121" t="s">
        <v>182</v>
      </c>
      <c r="AS4" s="121" t="s">
        <v>68</v>
      </c>
      <c r="AT4" s="121" t="s">
        <v>69</v>
      </c>
      <c r="AU4" s="121" t="s">
        <v>70</v>
      </c>
      <c r="AV4" s="121" t="s">
        <v>182</v>
      </c>
      <c r="AW4" s="121" t="s">
        <v>68</v>
      </c>
      <c r="AX4" s="121" t="s">
        <v>69</v>
      </c>
      <c r="AY4" s="121" t="s">
        <v>70</v>
      </c>
      <c r="AZ4" s="121" t="s">
        <v>182</v>
      </c>
      <c r="BA4" s="121" t="s">
        <v>68</v>
      </c>
      <c r="BB4" s="121" t="s">
        <v>69</v>
      </c>
      <c r="BC4" s="121" t="s">
        <v>70</v>
      </c>
      <c r="BD4" s="121" t="s">
        <v>182</v>
      </c>
      <c r="BE4" s="121" t="s">
        <v>68</v>
      </c>
      <c r="BF4" s="121" t="s">
        <v>69</v>
      </c>
      <c r="BG4" s="121" t="s">
        <v>70</v>
      </c>
      <c r="BH4" s="121" t="s">
        <v>182</v>
      </c>
      <c r="BI4" s="121" t="s">
        <v>68</v>
      </c>
      <c r="BJ4" s="121" t="s">
        <v>69</v>
      </c>
      <c r="BK4" s="121" t="s">
        <v>70</v>
      </c>
      <c r="BL4" s="121" t="s">
        <v>182</v>
      </c>
      <c r="BM4" s="121" t="s">
        <v>68</v>
      </c>
      <c r="BN4" s="121" t="s">
        <v>69</v>
      </c>
      <c r="BO4" s="121" t="s">
        <v>70</v>
      </c>
      <c r="BP4" s="121" t="s">
        <v>182</v>
      </c>
      <c r="BQ4" s="121" t="s">
        <v>68</v>
      </c>
      <c r="BR4" s="121" t="s">
        <v>69</v>
      </c>
      <c r="BS4" s="121" t="s">
        <v>70</v>
      </c>
      <c r="BT4" s="121" t="s">
        <v>182</v>
      </c>
      <c r="BU4" s="121" t="s">
        <v>68</v>
      </c>
      <c r="BV4" s="121" t="s">
        <v>69</v>
      </c>
      <c r="BW4" s="121" t="s">
        <v>70</v>
      </c>
      <c r="BX4" s="121" t="s">
        <v>182</v>
      </c>
      <c r="BY4" s="121" t="s">
        <v>68</v>
      </c>
      <c r="BZ4" s="121" t="s">
        <v>69</v>
      </c>
      <c r="CA4" s="121" t="s">
        <v>70</v>
      </c>
      <c r="CB4" s="121" t="s">
        <v>184</v>
      </c>
      <c r="CC4" s="122" t="s">
        <v>68</v>
      </c>
      <c r="CD4" s="122" t="s">
        <v>69</v>
      </c>
      <c r="CE4" s="122" t="s">
        <v>70</v>
      </c>
      <c r="CF4" s="121" t="s">
        <v>184</v>
      </c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</row>
    <row r="5" spans="1:124" s="123" customFormat="1">
      <c r="A5" s="100">
        <v>200</v>
      </c>
      <c r="B5" s="462" t="s">
        <v>185</v>
      </c>
      <c r="C5" s="463"/>
      <c r="D5" s="464"/>
      <c r="E5" s="99">
        <f>E7+E9+E10+E45+E6</f>
        <v>148</v>
      </c>
      <c r="F5" s="99">
        <f>F7+F9+F10+F45+F6</f>
        <v>115.71369</v>
      </c>
      <c r="G5" s="99">
        <f>F5/E5*100</f>
        <v>78.184925675675672</v>
      </c>
      <c r="H5" s="99">
        <f t="shared" ref="H5:H11" si="0">F5-E5</f>
        <v>-32.28631</v>
      </c>
      <c r="I5" s="99">
        <f>I7+I9+I10+I45</f>
        <v>190</v>
      </c>
      <c r="J5" s="99">
        <f>J7+J9+J10+J45</f>
        <v>149.57114000000001</v>
      </c>
      <c r="K5" s="99">
        <f>J5/I5*100</f>
        <v>78.721652631578948</v>
      </c>
      <c r="L5" s="100"/>
      <c r="M5" s="99">
        <f>M7+M9+M10+M45</f>
        <v>275</v>
      </c>
      <c r="N5" s="99">
        <f>N7+N9+N10+N45</f>
        <v>341.35309999999993</v>
      </c>
      <c r="O5" s="99">
        <f>N5/M5*100</f>
        <v>124.12839999999998</v>
      </c>
      <c r="P5" s="100">
        <f>N5-M5</f>
        <v>66.353099999999927</v>
      </c>
      <c r="Q5" s="99">
        <f>Q7+Q9+Q10+Q45+Q6</f>
        <v>277</v>
      </c>
      <c r="R5" s="99">
        <f>R7+R9+R10+R45+R6</f>
        <v>291.31182999999999</v>
      </c>
      <c r="S5" s="99">
        <f>R5/Q5*100</f>
        <v>105.16672563176894</v>
      </c>
      <c r="T5" s="99">
        <f>R5-Q5</f>
        <v>14.311829999999986</v>
      </c>
      <c r="U5" s="99">
        <f>U7+U9+U10+U45</f>
        <v>201</v>
      </c>
      <c r="V5" s="99">
        <f>V7+V9+V10+V45</f>
        <v>154.44793999999999</v>
      </c>
      <c r="W5" s="99">
        <f>V5/U5*100</f>
        <v>76.8397711442786</v>
      </c>
      <c r="X5" s="100">
        <f>V5-U5</f>
        <v>-46.552060000000012</v>
      </c>
      <c r="Y5" s="99">
        <f>Y7+Y9+Y10+Y45</f>
        <v>211</v>
      </c>
      <c r="Z5" s="99">
        <f>Z7+Z9+Z10+Z45</f>
        <v>148.33635999999998</v>
      </c>
      <c r="AA5" s="99">
        <f>Z5/Y5*100</f>
        <v>70.301592417061613</v>
      </c>
      <c r="AB5" s="100">
        <f t="shared" ref="AB5:AB19" si="1">Z5-Y5</f>
        <v>-62.663640000000015</v>
      </c>
      <c r="AC5" s="99">
        <f>AC7+AC9+AC10+AC45</f>
        <v>190</v>
      </c>
      <c r="AD5" s="99">
        <f>AD7+AD9+AD10+AD45</f>
        <v>167.31009</v>
      </c>
      <c r="AE5" s="99">
        <f>AD5/AC5*100</f>
        <v>88.057942105263152</v>
      </c>
      <c r="AF5" s="100">
        <f t="shared" ref="AF5:AF19" si="2">AD5-AC5</f>
        <v>-22.689909999999998</v>
      </c>
      <c r="AG5" s="99">
        <f t="shared" ref="AG5:AG65" si="3">E5+I5+M5+Q5+U5+Y5+AC5</f>
        <v>1492</v>
      </c>
      <c r="AH5" s="99">
        <f>AH7+AH9+AH10+AH45+AH6</f>
        <v>1368.0441499999999</v>
      </c>
      <c r="AI5" s="99">
        <f>AH5/AG5*100</f>
        <v>91.691967158176936</v>
      </c>
      <c r="AJ5" s="99">
        <f>AH5-AG5</f>
        <v>-123.95585000000005</v>
      </c>
      <c r="AK5" s="99">
        <f>AK7+AK9+AK10+AK45</f>
        <v>15</v>
      </c>
      <c r="AL5" s="99">
        <f>AL7+AL9+AL10+AL45</f>
        <v>168.98069000000001</v>
      </c>
      <c r="AM5" s="99">
        <f>AL5/AK5*100</f>
        <v>1126.5379333333333</v>
      </c>
      <c r="AN5" s="99">
        <f t="shared" ref="AN5:AN17" si="4">AL5-AK5</f>
        <v>153.98069000000001</v>
      </c>
      <c r="AO5" s="99">
        <f>AO7+AO9+AO10+AO45</f>
        <v>15</v>
      </c>
      <c r="AP5" s="99">
        <f>AP7+AP9+AP10+AP45</f>
        <v>22.95</v>
      </c>
      <c r="AQ5" s="99">
        <f>AP5/AO5*100</f>
        <v>153</v>
      </c>
      <c r="AR5" s="99">
        <f t="shared" ref="AR5:AR13" si="5">AP5-AO5</f>
        <v>7.9499999999999993</v>
      </c>
      <c r="AS5" s="99">
        <f>AS7+AS9+AS10+AS45+AS6</f>
        <v>15</v>
      </c>
      <c r="AT5" s="99">
        <f>AT7+AT9+AT10+AT45+AT6</f>
        <v>21.394659999999998</v>
      </c>
      <c r="AU5" s="99">
        <f>AT5/AS5*100</f>
        <v>142.63106666666664</v>
      </c>
      <c r="AV5" s="99">
        <f t="shared" ref="AV5:AV13" si="6">AT5-AS5</f>
        <v>6.3946599999999982</v>
      </c>
      <c r="AW5" s="99">
        <f>AW7+AW9+AW10+AW45</f>
        <v>15</v>
      </c>
      <c r="AX5" s="99">
        <f>AX7+AX9+AX10+AX45</f>
        <v>41.522950000000002</v>
      </c>
      <c r="AY5" s="99">
        <f>AX5/AW5*100</f>
        <v>276.81966666666671</v>
      </c>
      <c r="AZ5" s="99">
        <f t="shared" ref="AZ5:AZ13" si="7">AX5-AW5</f>
        <v>26.522950000000002</v>
      </c>
      <c r="BA5" s="99">
        <f t="shared" ref="BA5:BA65" si="8">AK5+AO5+AS5+AW5</f>
        <v>60</v>
      </c>
      <c r="BB5" s="99">
        <f>BB7+BB9+BB10+BB45</f>
        <v>254.84830000000002</v>
      </c>
      <c r="BC5" s="99">
        <f>BB5/BA5*100</f>
        <v>424.74716666666666</v>
      </c>
      <c r="BD5" s="99">
        <f t="shared" ref="BD5:BD13" si="9">BB5-BA5</f>
        <v>194.84830000000002</v>
      </c>
      <c r="BE5" s="99">
        <f>BE7+BE9+BE10+BE45</f>
        <v>0</v>
      </c>
      <c r="BF5" s="99">
        <f>BF7+BF9+BF10+BF45</f>
        <v>5.7712500000000002</v>
      </c>
      <c r="BG5" s="99" t="e">
        <f>BF5/BE5*100</f>
        <v>#DIV/0!</v>
      </c>
      <c r="BH5" s="99">
        <f t="shared" ref="BH5:BH13" si="10">BF5-BE5</f>
        <v>5.7712500000000002</v>
      </c>
      <c r="BI5" s="99">
        <f>BI7+BI9+BI10+BI45</f>
        <v>0</v>
      </c>
      <c r="BJ5" s="99">
        <f>BJ7+BJ9+BJ10+BJ45</f>
        <v>16.943460000000002</v>
      </c>
      <c r="BK5" s="99" t="e">
        <f>BJ5/BI5*100</f>
        <v>#DIV/0!</v>
      </c>
      <c r="BL5" s="99">
        <f>BJ5-BI5</f>
        <v>16.943460000000002</v>
      </c>
      <c r="BM5" s="99">
        <f>BM7+BM9+BM10+BM45</f>
        <v>15</v>
      </c>
      <c r="BN5" s="99">
        <f>BN7+BN9+BN10+BN45</f>
        <v>4.3944999999999999</v>
      </c>
      <c r="BO5" s="99">
        <f>BN5/BM5*100</f>
        <v>29.296666666666667</v>
      </c>
      <c r="BP5" s="99">
        <f>BN5-BM5</f>
        <v>-10.605499999999999</v>
      </c>
      <c r="BQ5" s="99">
        <f>BQ7+BQ9+BQ10+BQ45</f>
        <v>31</v>
      </c>
      <c r="BR5" s="99">
        <f>BR7+BR9+BR10+BR45</f>
        <v>1.5</v>
      </c>
      <c r="BS5" s="99">
        <f t="shared" ref="BS5:BS13" si="11">BR5/BQ5*100</f>
        <v>4.838709677419355</v>
      </c>
      <c r="BT5" s="100">
        <f>BR5-BQ5</f>
        <v>-29.5</v>
      </c>
      <c r="BU5" s="99">
        <f>BU7+BU9+BU10+BU45</f>
        <v>550</v>
      </c>
      <c r="BV5" s="64">
        <f>BV7+BV9+BV10+BV45</f>
        <v>299.25864000000001</v>
      </c>
      <c r="BW5" s="101">
        <f>BV5/BU5*100</f>
        <v>54.410661818181815</v>
      </c>
      <c r="BX5" s="100">
        <f>BV5-BU5</f>
        <v>-250.74135999999999</v>
      </c>
      <c r="BY5" s="64">
        <f>BY7+BY9+BY10+BY45</f>
        <v>20.5</v>
      </c>
      <c r="BZ5" s="64">
        <f>BZ7+BZ9+BZ10+BZ45</f>
        <v>11.6</v>
      </c>
      <c r="CA5" s="101">
        <f>BZ5/BY5*100</f>
        <v>56.58536585365853</v>
      </c>
      <c r="CB5" s="100">
        <f>BZ5-BY5</f>
        <v>-8.9</v>
      </c>
      <c r="CC5" s="99">
        <f t="shared" ref="CC5:CC10" si="12">AG5+BA5+BE5+BI5+BM5+BQ5+BU5+BY5</f>
        <v>2168.5</v>
      </c>
      <c r="CD5" s="99">
        <f>CD7+CD9+CD10+CD45+CD6</f>
        <v>1962.3603000000003</v>
      </c>
      <c r="CE5" s="99">
        <f t="shared" ref="CE5:CE66" si="13">CD5/CC5*100</f>
        <v>90.493903620013853</v>
      </c>
      <c r="CF5" s="99">
        <f t="shared" ref="CF5:CF66" si="14">CD5-CC5</f>
        <v>-206.13969999999972</v>
      </c>
      <c r="CH5" s="123">
        <f>F5+J5+N5+R5+V5+Z5+AD5+AL5+AP5+AT5+AX5+BF5+BJ5+BN5+BR5+BV5+BZ5</f>
        <v>1962.3602999999998</v>
      </c>
      <c r="CI5" s="123">
        <f>E5+I5+M5+Q5+U5+Y5+AC5+AG5+AK5+AO5+AS5+AW5+BE5+BI5+BM5+BQ5+BU5+BY5-AG5</f>
        <v>2168.5</v>
      </c>
      <c r="CK5" s="132">
        <f t="shared" ref="CK5:CK65" si="15">F5+J5+N5+R5+V5+Z5+AD5+AL5+AP5+AT5+AX5+BF5+BJ5+BN5+BR5+BV5+BZ5</f>
        <v>1962.3602999999998</v>
      </c>
    </row>
    <row r="6" spans="1:124" s="123" customFormat="1" hidden="1">
      <c r="A6" s="100">
        <v>211</v>
      </c>
      <c r="B6" s="124" t="s">
        <v>403</v>
      </c>
      <c r="C6" s="125"/>
      <c r="D6" s="126"/>
      <c r="E6" s="99">
        <v>0</v>
      </c>
      <c r="F6" s="99">
        <v>0</v>
      </c>
      <c r="G6" s="99" t="e">
        <f>F6/E6*100</f>
        <v>#DIV/0!</v>
      </c>
      <c r="H6" s="99">
        <f t="shared" si="0"/>
        <v>0</v>
      </c>
      <c r="I6" s="99"/>
      <c r="J6" s="99"/>
      <c r="K6" s="99"/>
      <c r="L6" s="100"/>
      <c r="M6" s="99"/>
      <c r="N6" s="99"/>
      <c r="O6" s="99"/>
      <c r="P6" s="100"/>
      <c r="Q6" s="99"/>
      <c r="R6" s="99"/>
      <c r="S6" s="99"/>
      <c r="T6" s="99"/>
      <c r="U6" s="99"/>
      <c r="V6" s="99"/>
      <c r="W6" s="99"/>
      <c r="X6" s="100"/>
      <c r="Y6" s="99"/>
      <c r="Z6" s="99"/>
      <c r="AA6" s="99"/>
      <c r="AB6" s="100"/>
      <c r="AC6" s="99"/>
      <c r="AD6" s="99"/>
      <c r="AE6" s="99"/>
      <c r="AF6" s="100"/>
      <c r="AG6" s="99">
        <f t="shared" si="3"/>
        <v>0</v>
      </c>
      <c r="AH6" s="99">
        <f>F6+R6</f>
        <v>0</v>
      </c>
      <c r="AI6" s="99" t="e">
        <f>AH6/AG6*100</f>
        <v>#DIV/0!</v>
      </c>
      <c r="AJ6" s="99">
        <f>AH6-AG6</f>
        <v>0</v>
      </c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 t="e">
        <f>AT6/AS6*100</f>
        <v>#DIV/0!</v>
      </c>
      <c r="AV6" s="99">
        <f t="shared" si="6"/>
        <v>0</v>
      </c>
      <c r="AW6" s="99"/>
      <c r="AX6" s="99"/>
      <c r="AY6" s="99"/>
      <c r="AZ6" s="99"/>
      <c r="BA6" s="99">
        <f t="shared" si="8"/>
        <v>0</v>
      </c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100"/>
      <c r="BU6" s="99"/>
      <c r="BV6" s="64"/>
      <c r="BW6" s="101"/>
      <c r="BX6" s="100"/>
      <c r="BY6" s="99"/>
      <c r="BZ6" s="99"/>
      <c r="CA6" s="101"/>
      <c r="CB6" s="100"/>
      <c r="CC6" s="99">
        <f t="shared" si="12"/>
        <v>0</v>
      </c>
      <c r="CD6" s="99">
        <f>F6+R6+AT6</f>
        <v>0</v>
      </c>
      <c r="CE6" s="99" t="e">
        <f t="shared" si="13"/>
        <v>#DIV/0!</v>
      </c>
      <c r="CF6" s="99">
        <f t="shared" si="14"/>
        <v>0</v>
      </c>
      <c r="CH6" s="123">
        <f t="shared" ref="CH6:CH66" si="16">F6+J6+N6+R6+V6+Z6+AD6+AL6+AP6+AT6+AX6+BF6+BJ6+BN6+BR6+BV6+BZ6</f>
        <v>0</v>
      </c>
      <c r="CI6" s="123">
        <f t="shared" ref="CI6:CI66" si="17">E6+I6+M6+Q6+U6+Y6+AC6+AG6+AK6+AO6+AS6+AW6+BE6+BI6+BM6+BQ6+BU6+BY6-AG6</f>
        <v>0</v>
      </c>
      <c r="CK6" s="132">
        <f t="shared" si="15"/>
        <v>0</v>
      </c>
    </row>
    <row r="7" spans="1:124" s="127" customFormat="1" ht="13.8">
      <c r="A7" s="109">
        <v>212</v>
      </c>
      <c r="B7" s="480" t="s">
        <v>86</v>
      </c>
      <c r="C7" s="481"/>
      <c r="D7" s="482"/>
      <c r="E7" s="102">
        <f>E8</f>
        <v>2</v>
      </c>
      <c r="F7" s="102">
        <f>F8</f>
        <v>0</v>
      </c>
      <c r="G7" s="99"/>
      <c r="H7" s="99">
        <f t="shared" si="0"/>
        <v>-2</v>
      </c>
      <c r="I7" s="102">
        <f>I8</f>
        <v>2</v>
      </c>
      <c r="J7" s="102">
        <f>J8</f>
        <v>0</v>
      </c>
      <c r="K7" s="109"/>
      <c r="L7" s="109"/>
      <c r="M7" s="102">
        <f>M8</f>
        <v>3</v>
      </c>
      <c r="N7" s="102">
        <f>N8</f>
        <v>0</v>
      </c>
      <c r="O7" s="102"/>
      <c r="P7" s="109">
        <f>N7-M7</f>
        <v>-3</v>
      </c>
      <c r="Q7" s="102">
        <f>Q8</f>
        <v>5</v>
      </c>
      <c r="R7" s="102">
        <f>R8</f>
        <v>0</v>
      </c>
      <c r="S7" s="102"/>
      <c r="T7" s="109"/>
      <c r="U7" s="102">
        <f>U8</f>
        <v>2</v>
      </c>
      <c r="V7" s="102">
        <f>V8</f>
        <v>0</v>
      </c>
      <c r="W7" s="109"/>
      <c r="X7" s="109">
        <f>V7-U7</f>
        <v>-2</v>
      </c>
      <c r="Y7" s="102">
        <f>Y8</f>
        <v>2</v>
      </c>
      <c r="Z7" s="102">
        <f>Z8</f>
        <v>0</v>
      </c>
      <c r="AA7" s="102"/>
      <c r="AB7" s="109">
        <f t="shared" si="1"/>
        <v>-2</v>
      </c>
      <c r="AC7" s="102">
        <f>AC8</f>
        <v>2</v>
      </c>
      <c r="AD7" s="102">
        <f>AD8</f>
        <v>0</v>
      </c>
      <c r="AE7" s="102"/>
      <c r="AF7" s="109"/>
      <c r="AG7" s="99">
        <f t="shared" si="3"/>
        <v>18</v>
      </c>
      <c r="AH7" s="102">
        <f>AH8</f>
        <v>0</v>
      </c>
      <c r="AI7" s="99">
        <f>AH7/AG7*100</f>
        <v>0</v>
      </c>
      <c r="AJ7" s="99">
        <f>AH7-AG7</f>
        <v>-18</v>
      </c>
      <c r="AK7" s="102">
        <f>AK8</f>
        <v>0</v>
      </c>
      <c r="AL7" s="102">
        <f>AL8</f>
        <v>0</v>
      </c>
      <c r="AM7" s="99"/>
      <c r="AN7" s="99">
        <f t="shared" si="4"/>
        <v>0</v>
      </c>
      <c r="AO7" s="102">
        <f>AO8</f>
        <v>0</v>
      </c>
      <c r="AP7" s="102">
        <f>AP8</f>
        <v>0</v>
      </c>
      <c r="AQ7" s="99"/>
      <c r="AR7" s="99">
        <f t="shared" si="5"/>
        <v>0</v>
      </c>
      <c r="AS7" s="102">
        <f>AS8</f>
        <v>0</v>
      </c>
      <c r="AT7" s="102">
        <f>AT8</f>
        <v>0</v>
      </c>
      <c r="AU7" s="99"/>
      <c r="AV7" s="99">
        <f t="shared" si="6"/>
        <v>0</v>
      </c>
      <c r="AW7" s="102">
        <f>AW8</f>
        <v>0</v>
      </c>
      <c r="AX7" s="102">
        <f>AX8</f>
        <v>14.787000000000001</v>
      </c>
      <c r="AY7" s="99"/>
      <c r="AZ7" s="99">
        <f t="shared" si="7"/>
        <v>14.787000000000001</v>
      </c>
      <c r="BA7" s="99">
        <f t="shared" si="8"/>
        <v>0</v>
      </c>
      <c r="BB7" s="102">
        <f>BB8</f>
        <v>14.787000000000001</v>
      </c>
      <c r="BC7" s="99"/>
      <c r="BD7" s="99">
        <f>BB7-BA7</f>
        <v>14.787000000000001</v>
      </c>
      <c r="BE7" s="102">
        <f>BE8</f>
        <v>0</v>
      </c>
      <c r="BF7" s="102">
        <f>BF8</f>
        <v>0</v>
      </c>
      <c r="BG7" s="99"/>
      <c r="BH7" s="99">
        <f t="shared" si="10"/>
        <v>0</v>
      </c>
      <c r="BI7" s="102">
        <f>BI8</f>
        <v>0</v>
      </c>
      <c r="BJ7" s="102">
        <f>BJ8</f>
        <v>0</v>
      </c>
      <c r="BK7" s="99"/>
      <c r="BL7" s="99">
        <f t="shared" ref="BL7:BL13" si="18">BJ7-BI7</f>
        <v>0</v>
      </c>
      <c r="BM7" s="102">
        <f>BM8</f>
        <v>0</v>
      </c>
      <c r="BN7" s="102">
        <f>BN8</f>
        <v>0</v>
      </c>
      <c r="BO7" s="99"/>
      <c r="BP7" s="99">
        <f t="shared" ref="BP7:BP13" si="19">BN7-BM7</f>
        <v>0</v>
      </c>
      <c r="BQ7" s="102">
        <f>BQ8</f>
        <v>2</v>
      </c>
      <c r="BR7" s="102">
        <f>BR8</f>
        <v>0</v>
      </c>
      <c r="BS7" s="102">
        <f t="shared" si="11"/>
        <v>0</v>
      </c>
      <c r="BT7" s="109">
        <f>BR7-BQ7</f>
        <v>-2</v>
      </c>
      <c r="BU7" s="102">
        <f>BU8</f>
        <v>30</v>
      </c>
      <c r="BV7" s="140">
        <f>BV8</f>
        <v>0.5</v>
      </c>
      <c r="BW7" s="103">
        <f>BV7/BU7*100</f>
        <v>1.6666666666666667</v>
      </c>
      <c r="BX7" s="109">
        <f t="shared" ref="BX7:BX66" si="20">BV7-BU7</f>
        <v>-29.5</v>
      </c>
      <c r="BY7" s="140">
        <f>BY8</f>
        <v>2.5</v>
      </c>
      <c r="BZ7" s="140">
        <f>BZ8</f>
        <v>0</v>
      </c>
      <c r="CA7" s="103">
        <f>BZ7/BY7*100</f>
        <v>0</v>
      </c>
      <c r="CB7" s="109">
        <f>BZ7-BY7</f>
        <v>-2.5</v>
      </c>
      <c r="CC7" s="99">
        <f t="shared" si="12"/>
        <v>52.5</v>
      </c>
      <c r="CD7" s="102">
        <f>CD8</f>
        <v>15.287000000000001</v>
      </c>
      <c r="CE7" s="102">
        <f t="shared" si="13"/>
        <v>29.118095238095236</v>
      </c>
      <c r="CF7" s="102">
        <f t="shared" si="14"/>
        <v>-37.213000000000001</v>
      </c>
      <c r="CH7" s="123">
        <f t="shared" si="16"/>
        <v>15.287000000000001</v>
      </c>
      <c r="CI7" s="123">
        <f t="shared" si="17"/>
        <v>52.5</v>
      </c>
      <c r="CK7" s="132">
        <f t="shared" si="15"/>
        <v>15.287000000000001</v>
      </c>
    </row>
    <row r="8" spans="1:124">
      <c r="A8" s="108"/>
      <c r="B8" s="468" t="s">
        <v>186</v>
      </c>
      <c r="C8" s="469"/>
      <c r="D8" s="470"/>
      <c r="E8" s="94">
        <v>2</v>
      </c>
      <c r="F8" s="94"/>
      <c r="G8" s="94"/>
      <c r="H8" s="95">
        <f t="shared" si="0"/>
        <v>-2</v>
      </c>
      <c r="I8" s="94">
        <v>2</v>
      </c>
      <c r="J8" s="94"/>
      <c r="K8" s="108"/>
      <c r="L8" s="108"/>
      <c r="M8" s="94">
        <v>3</v>
      </c>
      <c r="N8" s="94"/>
      <c r="O8" s="94"/>
      <c r="P8" s="108">
        <f>N8-M8</f>
        <v>-3</v>
      </c>
      <c r="Q8" s="94">
        <v>5</v>
      </c>
      <c r="R8" s="94"/>
      <c r="S8" s="94"/>
      <c r="T8" s="108"/>
      <c r="U8" s="94">
        <v>2</v>
      </c>
      <c r="V8" s="94"/>
      <c r="W8" s="108"/>
      <c r="X8" s="108">
        <f>V8-U8</f>
        <v>-2</v>
      </c>
      <c r="Y8" s="94">
        <v>2</v>
      </c>
      <c r="Z8" s="94"/>
      <c r="AA8" s="94"/>
      <c r="AB8" s="108">
        <f t="shared" si="1"/>
        <v>-2</v>
      </c>
      <c r="AC8" s="94">
        <v>2</v>
      </c>
      <c r="AD8" s="94"/>
      <c r="AE8" s="94"/>
      <c r="AF8" s="108"/>
      <c r="AG8" s="92">
        <f t="shared" si="3"/>
        <v>18</v>
      </c>
      <c r="AH8" s="94">
        <f>F8+J8+N8+R8+V8+Z8+AD8</f>
        <v>0</v>
      </c>
      <c r="AI8" s="92">
        <f>AH8/AG8*100</f>
        <v>0</v>
      </c>
      <c r="AJ8" s="94">
        <f>AH8-AG8</f>
        <v>-18</v>
      </c>
      <c r="AK8" s="94"/>
      <c r="AL8" s="94"/>
      <c r="AM8" s="94"/>
      <c r="AN8" s="95">
        <f t="shared" si="4"/>
        <v>0</v>
      </c>
      <c r="AO8" s="94"/>
      <c r="AP8" s="94"/>
      <c r="AQ8" s="94"/>
      <c r="AR8" s="95">
        <f t="shared" si="5"/>
        <v>0</v>
      </c>
      <c r="AS8" s="94"/>
      <c r="AT8" s="94"/>
      <c r="AU8" s="94"/>
      <c r="AV8" s="95">
        <f t="shared" si="6"/>
        <v>0</v>
      </c>
      <c r="AW8" s="94"/>
      <c r="AX8" s="94">
        <v>14.787000000000001</v>
      </c>
      <c r="AY8" s="94"/>
      <c r="AZ8" s="95">
        <f t="shared" si="7"/>
        <v>14.787000000000001</v>
      </c>
      <c r="BA8" s="92">
        <f t="shared" si="8"/>
        <v>0</v>
      </c>
      <c r="BB8" s="94">
        <f>AL8+AP8+AT8+AX8</f>
        <v>14.787000000000001</v>
      </c>
      <c r="BC8" s="94"/>
      <c r="BD8" s="94">
        <f>BB8-BA8</f>
        <v>14.787000000000001</v>
      </c>
      <c r="BE8" s="94"/>
      <c r="BF8" s="94"/>
      <c r="BG8" s="94"/>
      <c r="BH8" s="95">
        <f t="shared" si="10"/>
        <v>0</v>
      </c>
      <c r="BI8" s="94"/>
      <c r="BJ8" s="94"/>
      <c r="BK8" s="94"/>
      <c r="BL8" s="95">
        <f t="shared" si="18"/>
        <v>0</v>
      </c>
      <c r="BM8" s="94"/>
      <c r="BN8" s="94"/>
      <c r="BO8" s="94"/>
      <c r="BP8" s="95">
        <f t="shared" si="19"/>
        <v>0</v>
      </c>
      <c r="BQ8" s="94">
        <v>2</v>
      </c>
      <c r="BR8" s="94"/>
      <c r="BS8" s="94">
        <f t="shared" si="11"/>
        <v>0</v>
      </c>
      <c r="BT8" s="108">
        <f>BR8-BQ8</f>
        <v>-2</v>
      </c>
      <c r="BU8" s="94">
        <v>30</v>
      </c>
      <c r="BV8" s="139">
        <v>0.5</v>
      </c>
      <c r="BW8" s="96">
        <f>BV8/BU8*100</f>
        <v>1.6666666666666667</v>
      </c>
      <c r="BX8" s="108">
        <f t="shared" si="20"/>
        <v>-29.5</v>
      </c>
      <c r="BY8" s="142">
        <v>2.5</v>
      </c>
      <c r="BZ8" s="142"/>
      <c r="CA8" s="108"/>
      <c r="CB8" s="108"/>
      <c r="CC8" s="94">
        <f t="shared" si="12"/>
        <v>52.5</v>
      </c>
      <c r="CD8" s="94">
        <f>R8+V8+Z8+AD8+BR8+BV8+F8+J8+N8+AL8+BZ8+AP8+AT8+AX8+BF8</f>
        <v>15.287000000000001</v>
      </c>
      <c r="CE8" s="94">
        <f t="shared" si="13"/>
        <v>29.118095238095236</v>
      </c>
      <c r="CF8" s="94">
        <f t="shared" si="14"/>
        <v>-37.213000000000001</v>
      </c>
      <c r="CH8" s="128">
        <f t="shared" si="16"/>
        <v>15.287000000000001</v>
      </c>
      <c r="CI8" s="123">
        <f t="shared" si="17"/>
        <v>52.5</v>
      </c>
      <c r="CK8" s="132">
        <f t="shared" si="15"/>
        <v>15.287000000000001</v>
      </c>
    </row>
    <row r="9" spans="1:124" hidden="1">
      <c r="A9" s="108">
        <v>213</v>
      </c>
      <c r="B9" s="483" t="s">
        <v>187</v>
      </c>
      <c r="C9" s="484"/>
      <c r="D9" s="485"/>
      <c r="E9" s="94"/>
      <c r="F9" s="94"/>
      <c r="G9" s="92"/>
      <c r="H9" s="94">
        <f t="shared" si="0"/>
        <v>0</v>
      </c>
      <c r="I9" s="94"/>
      <c r="J9" s="94"/>
      <c r="K9" s="94"/>
      <c r="L9" s="108">
        <f t="shared" ref="L9:L19" si="21">J9-I9</f>
        <v>0</v>
      </c>
      <c r="M9" s="94"/>
      <c r="N9" s="94"/>
      <c r="O9" s="92"/>
      <c r="P9" s="108">
        <f>N9-M9</f>
        <v>0</v>
      </c>
      <c r="Q9" s="94"/>
      <c r="R9" s="94"/>
      <c r="S9" s="94"/>
      <c r="T9" s="108"/>
      <c r="U9" s="94"/>
      <c r="V9" s="94"/>
      <c r="W9" s="108"/>
      <c r="X9" s="108"/>
      <c r="Y9" s="94"/>
      <c r="Z9" s="94"/>
      <c r="AA9" s="94"/>
      <c r="AB9" s="108">
        <f t="shared" si="1"/>
        <v>0</v>
      </c>
      <c r="AC9" s="94"/>
      <c r="AD9" s="94"/>
      <c r="AE9" s="94"/>
      <c r="AF9" s="108"/>
      <c r="AG9" s="92">
        <f t="shared" si="3"/>
        <v>0</v>
      </c>
      <c r="AH9" s="94"/>
      <c r="AI9" s="94"/>
      <c r="AJ9" s="94"/>
      <c r="AK9" s="94"/>
      <c r="AL9" s="94"/>
      <c r="AM9" s="92"/>
      <c r="AN9" s="94">
        <f t="shared" si="4"/>
        <v>0</v>
      </c>
      <c r="AO9" s="94"/>
      <c r="AP9" s="94"/>
      <c r="AQ9" s="92"/>
      <c r="AR9" s="94">
        <f t="shared" si="5"/>
        <v>0</v>
      </c>
      <c r="AS9" s="94"/>
      <c r="AT9" s="94"/>
      <c r="AU9" s="92"/>
      <c r="AV9" s="94">
        <f t="shared" si="6"/>
        <v>0</v>
      </c>
      <c r="AW9" s="94"/>
      <c r="AX9" s="94"/>
      <c r="AY9" s="92"/>
      <c r="AZ9" s="94">
        <f t="shared" si="7"/>
        <v>0</v>
      </c>
      <c r="BA9" s="92">
        <f t="shared" si="8"/>
        <v>0</v>
      </c>
      <c r="BB9" s="94"/>
      <c r="BC9" s="92"/>
      <c r="BD9" s="94">
        <f t="shared" si="9"/>
        <v>0</v>
      </c>
      <c r="BE9" s="94"/>
      <c r="BF9" s="94"/>
      <c r="BG9" s="92"/>
      <c r="BH9" s="94">
        <f t="shared" si="10"/>
        <v>0</v>
      </c>
      <c r="BI9" s="94"/>
      <c r="BJ9" s="94"/>
      <c r="BK9" s="92"/>
      <c r="BL9" s="94">
        <f t="shared" si="18"/>
        <v>0</v>
      </c>
      <c r="BM9" s="94"/>
      <c r="BN9" s="94"/>
      <c r="BO9" s="92"/>
      <c r="BP9" s="94">
        <f t="shared" si="19"/>
        <v>0</v>
      </c>
      <c r="BQ9" s="94"/>
      <c r="BR9" s="94"/>
      <c r="BS9" s="94"/>
      <c r="BT9" s="108"/>
      <c r="BU9" s="94"/>
      <c r="BV9" s="139"/>
      <c r="BW9" s="96"/>
      <c r="BX9" s="108"/>
      <c r="BY9" s="108"/>
      <c r="BZ9" s="108"/>
      <c r="CA9" s="108"/>
      <c r="CB9" s="108"/>
      <c r="CC9" s="94">
        <f t="shared" si="12"/>
        <v>0</v>
      </c>
      <c r="CD9" s="94">
        <f>R9+V9+Z9+AD9+BR9+BV9+F9+J9+N9+AL9+BZ9+AP9+AT9+AX9+BF9</f>
        <v>0</v>
      </c>
      <c r="CE9" s="94"/>
      <c r="CF9" s="94"/>
      <c r="CH9" s="128">
        <f t="shared" si="16"/>
        <v>0</v>
      </c>
      <c r="CI9" s="123">
        <f t="shared" si="17"/>
        <v>0</v>
      </c>
      <c r="CK9" s="132">
        <f t="shared" si="15"/>
        <v>0</v>
      </c>
    </row>
    <row r="10" spans="1:124" s="123" customFormat="1">
      <c r="A10" s="100">
        <v>220</v>
      </c>
      <c r="B10" s="462" t="s">
        <v>90</v>
      </c>
      <c r="C10" s="463"/>
      <c r="D10" s="464"/>
      <c r="E10" s="99">
        <f>E11+E12+E16+E25+E14</f>
        <v>146</v>
      </c>
      <c r="F10" s="99">
        <f>F11+F12+F16+F25+F14</f>
        <v>115.16323</v>
      </c>
      <c r="G10" s="99">
        <f t="shared" ref="G10:G17" si="22">F10/E10*100</f>
        <v>78.878924657534242</v>
      </c>
      <c r="H10" s="99">
        <f t="shared" si="0"/>
        <v>-30.836770000000001</v>
      </c>
      <c r="I10" s="99">
        <f>I11+I12+I16+I25+I14</f>
        <v>188</v>
      </c>
      <c r="J10" s="99">
        <f>J11+J12+J16+J25+J14</f>
        <v>149.00979000000001</v>
      </c>
      <c r="K10" s="99">
        <f>J10/I10*100</f>
        <v>79.260526595744679</v>
      </c>
      <c r="L10" s="100"/>
      <c r="M10" s="99">
        <f>M11+M12+M16+M25+M14</f>
        <v>272</v>
      </c>
      <c r="N10" s="99">
        <f>N11+N12+N16+N25+N14</f>
        <v>340.85309999999993</v>
      </c>
      <c r="O10" s="99">
        <f>N10/M10*100</f>
        <v>125.31363970588232</v>
      </c>
      <c r="P10" s="100">
        <f t="shared" ref="P10:P66" si="23">N10-M10</f>
        <v>68.853099999999927</v>
      </c>
      <c r="Q10" s="99">
        <f>Q11+Q12+Q16+Q25+Q14</f>
        <v>272</v>
      </c>
      <c r="R10" s="99">
        <f>R11+R12+R16+R25+R14</f>
        <v>291.31182999999999</v>
      </c>
      <c r="S10" s="99">
        <f t="shared" ref="S10:S17" si="24">R10/Q10*100</f>
        <v>107.0999375</v>
      </c>
      <c r="T10" s="99">
        <f>R10-Q10</f>
        <v>19.311829999999986</v>
      </c>
      <c r="U10" s="99">
        <f>U11+U12+U16+U25+U14</f>
        <v>199</v>
      </c>
      <c r="V10" s="99">
        <f>V11+V12+V16+V25+V14</f>
        <v>146.10545999999999</v>
      </c>
      <c r="W10" s="99">
        <f>V10/U10*100</f>
        <v>73.419829145728642</v>
      </c>
      <c r="X10" s="100">
        <f t="shared" ref="X10:X17" si="25">V10-U10</f>
        <v>-52.894540000000006</v>
      </c>
      <c r="Y10" s="99">
        <f>Y11+Y12+Y16+Y25+Y14</f>
        <v>209</v>
      </c>
      <c r="Z10" s="99">
        <f>Z11+Z12+Z16+Z25+Z14</f>
        <v>144.63636</v>
      </c>
      <c r="AA10" s="99">
        <f>Z10/Y10*100</f>
        <v>69.203999999999994</v>
      </c>
      <c r="AB10" s="100">
        <f t="shared" si="1"/>
        <v>-64.363640000000004</v>
      </c>
      <c r="AC10" s="99">
        <f>AC11+AC12+AC16+AC25+AC14</f>
        <v>188</v>
      </c>
      <c r="AD10" s="99">
        <f>AD11+AD12+AD16+AD25+AD14</f>
        <v>166.60693000000001</v>
      </c>
      <c r="AE10" s="99">
        <f>AD10/AC10*100</f>
        <v>88.62070744680851</v>
      </c>
      <c r="AF10" s="100">
        <f t="shared" si="2"/>
        <v>-21.393069999999994</v>
      </c>
      <c r="AG10" s="99">
        <f t="shared" si="3"/>
        <v>1474</v>
      </c>
      <c r="AH10" s="99">
        <f>AH11+AH12+AH16+AH25+AH14</f>
        <v>1353.6867</v>
      </c>
      <c r="AI10" s="99">
        <f>AH10/AG10*100</f>
        <v>91.837632293080048</v>
      </c>
      <c r="AJ10" s="99">
        <f t="shared" ref="AJ10:AJ35" si="26">AH10-AG10</f>
        <v>-120.31330000000003</v>
      </c>
      <c r="AK10" s="99">
        <f>AK11+AK12+AK16+AK25+AK14</f>
        <v>15</v>
      </c>
      <c r="AL10" s="99">
        <f>AL11+AL12+AL16+AL25+AL14</f>
        <v>168.98069000000001</v>
      </c>
      <c r="AM10" s="99">
        <f t="shared" ref="AM10:AM17" si="27">AL10/AK10*100</f>
        <v>1126.5379333333333</v>
      </c>
      <c r="AN10" s="99">
        <f t="shared" si="4"/>
        <v>153.98069000000001</v>
      </c>
      <c r="AO10" s="99">
        <f>AO11+AO12+AO16+AO25+AO14</f>
        <v>15</v>
      </c>
      <c r="AP10" s="99">
        <f>AP11+AP12+AP16+AP25+AP14</f>
        <v>20.95</v>
      </c>
      <c r="AQ10" s="99">
        <f>AP10/AO10*100</f>
        <v>139.66666666666669</v>
      </c>
      <c r="AR10" s="99">
        <f t="shared" si="5"/>
        <v>5.9499999999999993</v>
      </c>
      <c r="AS10" s="99">
        <f>AS11+AS12+AS16+AS25+AS14</f>
        <v>15</v>
      </c>
      <c r="AT10" s="99">
        <f>AT11+AT12+AT16+AT25+AT14</f>
        <v>18.394659999999998</v>
      </c>
      <c r="AU10" s="99">
        <f>AT10/AS10*100</f>
        <v>122.63106666666665</v>
      </c>
      <c r="AV10" s="99">
        <f t="shared" si="6"/>
        <v>3.3946599999999982</v>
      </c>
      <c r="AW10" s="99">
        <f>AW11+AW12+AW16+AW25+AW14</f>
        <v>15</v>
      </c>
      <c r="AX10" s="99">
        <f>AX11+AX12+AX16+AX25+AX14</f>
        <v>26.235949999999999</v>
      </c>
      <c r="AY10" s="99">
        <f>AX10/AW10*100</f>
        <v>174.90633333333332</v>
      </c>
      <c r="AZ10" s="99">
        <f t="shared" si="7"/>
        <v>11.235949999999999</v>
      </c>
      <c r="BA10" s="99">
        <f t="shared" si="8"/>
        <v>60</v>
      </c>
      <c r="BB10" s="99">
        <f>BB11+BB12+BB16+BB25+BB14</f>
        <v>234.56130000000002</v>
      </c>
      <c r="BC10" s="99">
        <f>BB10/BA10*100</f>
        <v>390.93549999999999</v>
      </c>
      <c r="BD10" s="99">
        <f t="shared" si="9"/>
        <v>174.56130000000002</v>
      </c>
      <c r="BE10" s="99">
        <f>BE11+BE12+BE16+BE25+BE14</f>
        <v>0</v>
      </c>
      <c r="BF10" s="99">
        <f>BF11+BF12+BF16+BF25+BF14</f>
        <v>5.7712500000000002</v>
      </c>
      <c r="BG10" s="99" t="e">
        <f>BF10/BE10*100</f>
        <v>#DIV/0!</v>
      </c>
      <c r="BH10" s="99">
        <f t="shared" si="10"/>
        <v>5.7712500000000002</v>
      </c>
      <c r="BI10" s="99">
        <f>BI11+BI12+BI16+BI25+BI14</f>
        <v>0</v>
      </c>
      <c r="BJ10" s="99">
        <f>BJ11+BJ12+BJ16+BJ25+BJ14</f>
        <v>16.943460000000002</v>
      </c>
      <c r="BK10" s="99" t="e">
        <f>BJ10/BI10*100</f>
        <v>#DIV/0!</v>
      </c>
      <c r="BL10" s="99">
        <f t="shared" si="18"/>
        <v>16.943460000000002</v>
      </c>
      <c r="BM10" s="99">
        <f>BM11+BM12+BM16+BM25+BM14</f>
        <v>15</v>
      </c>
      <c r="BN10" s="99">
        <f>BN11+BN12+BN16+BN25+BN14</f>
        <v>4.3944999999999999</v>
      </c>
      <c r="BO10" s="99">
        <f>BN10/BM10*100</f>
        <v>29.296666666666667</v>
      </c>
      <c r="BP10" s="99">
        <f t="shared" si="19"/>
        <v>-10.605499999999999</v>
      </c>
      <c r="BQ10" s="99">
        <f>BQ11+BQ12+BQ16+BQ25</f>
        <v>21</v>
      </c>
      <c r="BR10" s="99">
        <f>BR11+BR12+BR16+BR25</f>
        <v>0.5</v>
      </c>
      <c r="BS10" s="99">
        <f t="shared" si="11"/>
        <v>2.3809523809523809</v>
      </c>
      <c r="BT10" s="100">
        <f t="shared" ref="BT10:BT17" si="28">BR10-BQ10</f>
        <v>-20.5</v>
      </c>
      <c r="BU10" s="99">
        <f>BU11+BU12+BU16+BU25+BU15</f>
        <v>239</v>
      </c>
      <c r="BV10" s="64">
        <f>BV11+BV12+BV16+BV25+BV15</f>
        <v>147.51664</v>
      </c>
      <c r="BW10" s="101">
        <f>BV10/BU10*100</f>
        <v>61.722443514644354</v>
      </c>
      <c r="BX10" s="100">
        <f t="shared" si="20"/>
        <v>-91.483360000000005</v>
      </c>
      <c r="BY10" s="99">
        <f>BY11+BY12+BY16+BY25</f>
        <v>18</v>
      </c>
      <c r="BZ10" s="64">
        <f>BZ11+BZ12+BZ16+BZ25</f>
        <v>5.0999999999999996</v>
      </c>
      <c r="CA10" s="101">
        <f>BZ10/BY10*100</f>
        <v>28.333333333333332</v>
      </c>
      <c r="CB10" s="100">
        <f>BZ10-BY10</f>
        <v>-12.9</v>
      </c>
      <c r="CC10" s="99">
        <f t="shared" si="12"/>
        <v>1827</v>
      </c>
      <c r="CD10" s="99">
        <f>CD11+CD12+CD16+CD25+CD14+CD15</f>
        <v>1768.4738500000003</v>
      </c>
      <c r="CE10" s="99">
        <f t="shared" si="13"/>
        <v>96.796598248494817</v>
      </c>
      <c r="CF10" s="99">
        <f t="shared" si="14"/>
        <v>-58.526149999999689</v>
      </c>
      <c r="CH10" s="123">
        <f t="shared" si="16"/>
        <v>1768.4738499999999</v>
      </c>
      <c r="CI10" s="123">
        <f t="shared" si="17"/>
        <v>1827</v>
      </c>
      <c r="CK10" s="132">
        <f t="shared" si="15"/>
        <v>1768.4738499999999</v>
      </c>
    </row>
    <row r="11" spans="1:124">
      <c r="A11" s="108">
        <v>221</v>
      </c>
      <c r="B11" s="483" t="s">
        <v>91</v>
      </c>
      <c r="C11" s="484"/>
      <c r="D11" s="485"/>
      <c r="E11" s="94">
        <v>32</v>
      </c>
      <c r="F11" s="94">
        <v>5.7340400000000002</v>
      </c>
      <c r="G11" s="94">
        <f t="shared" si="22"/>
        <v>17.918875</v>
      </c>
      <c r="H11" s="94">
        <f t="shared" si="0"/>
        <v>-26.26596</v>
      </c>
      <c r="I11" s="94">
        <v>32</v>
      </c>
      <c r="J11" s="94">
        <f>18.30215+5</f>
        <v>23.302150000000001</v>
      </c>
      <c r="K11" s="94">
        <f>J11/I11*100</f>
        <v>72.819218750000005</v>
      </c>
      <c r="L11" s="108">
        <f t="shared" si="21"/>
        <v>-8.697849999999999</v>
      </c>
      <c r="M11" s="94">
        <v>37</v>
      </c>
      <c r="N11" s="94">
        <v>8.2826400000000007</v>
      </c>
      <c r="O11" s="94">
        <f>N11/M11*100</f>
        <v>22.385513513513516</v>
      </c>
      <c r="P11" s="108">
        <f t="shared" si="23"/>
        <v>-28.717359999999999</v>
      </c>
      <c r="Q11" s="94">
        <v>37</v>
      </c>
      <c r="R11" s="94">
        <v>15.83032</v>
      </c>
      <c r="S11" s="95">
        <f t="shared" si="24"/>
        <v>42.784648648648648</v>
      </c>
      <c r="T11" s="108">
        <f>R11-Q11</f>
        <v>-21.16968</v>
      </c>
      <c r="U11" s="94">
        <v>32</v>
      </c>
      <c r="V11" s="94">
        <v>18.21491</v>
      </c>
      <c r="W11" s="94">
        <f>V11/U11*100</f>
        <v>56.92159375</v>
      </c>
      <c r="X11" s="94">
        <f t="shared" si="25"/>
        <v>-13.78509</v>
      </c>
      <c r="Y11" s="94">
        <v>37</v>
      </c>
      <c r="Z11" s="94">
        <v>7.3726399999999996</v>
      </c>
      <c r="AA11" s="94">
        <f>Z11/Y11*100</f>
        <v>19.926054054054056</v>
      </c>
      <c r="AB11" s="108">
        <f t="shared" si="1"/>
        <v>-29.627359999999999</v>
      </c>
      <c r="AC11" s="94">
        <v>32</v>
      </c>
      <c r="AD11" s="94">
        <v>17.703880000000002</v>
      </c>
      <c r="AE11" s="94">
        <f>AD11/AC11*100</f>
        <v>55.324625000000005</v>
      </c>
      <c r="AF11" s="108">
        <f t="shared" si="2"/>
        <v>-14.296119999999998</v>
      </c>
      <c r="AG11" s="92">
        <f t="shared" si="3"/>
        <v>239</v>
      </c>
      <c r="AH11" s="94">
        <f>F11+J11+N11+R11+V11+Z11+AD11</f>
        <v>96.440580000000011</v>
      </c>
      <c r="AI11" s="94">
        <f>AH11/AG11*100</f>
        <v>40.351707112970715</v>
      </c>
      <c r="AJ11" s="94">
        <f t="shared" si="26"/>
        <v>-142.55941999999999</v>
      </c>
      <c r="AK11" s="94">
        <v>10</v>
      </c>
      <c r="AL11" s="94">
        <v>2</v>
      </c>
      <c r="AM11" s="94">
        <f t="shared" si="27"/>
        <v>20</v>
      </c>
      <c r="AN11" s="94">
        <f t="shared" si="4"/>
        <v>-8</v>
      </c>
      <c r="AO11" s="94">
        <v>10</v>
      </c>
      <c r="AP11" s="94"/>
      <c r="AQ11" s="94">
        <f>AP11/AO11*100</f>
        <v>0</v>
      </c>
      <c r="AR11" s="94">
        <f t="shared" si="5"/>
        <v>-10</v>
      </c>
      <c r="AS11" s="94">
        <v>10</v>
      </c>
      <c r="AT11" s="94"/>
      <c r="AU11" s="94">
        <f>AT11/AS11*100</f>
        <v>0</v>
      </c>
      <c r="AV11" s="94">
        <f t="shared" si="6"/>
        <v>-10</v>
      </c>
      <c r="AW11" s="94">
        <v>10</v>
      </c>
      <c r="AX11" s="94"/>
      <c r="AY11" s="94">
        <f>AX11/AW11*100</f>
        <v>0</v>
      </c>
      <c r="AZ11" s="94">
        <f t="shared" si="7"/>
        <v>-10</v>
      </c>
      <c r="BA11" s="92">
        <f t="shared" si="8"/>
        <v>40</v>
      </c>
      <c r="BB11" s="94">
        <f>AL11+AP11+AT11+AX11</f>
        <v>2</v>
      </c>
      <c r="BC11" s="94">
        <f>BB11/BA11*100</f>
        <v>5</v>
      </c>
      <c r="BD11" s="94">
        <f t="shared" si="9"/>
        <v>-38</v>
      </c>
      <c r="BE11" s="94"/>
      <c r="BF11" s="94">
        <v>5.7712500000000002</v>
      </c>
      <c r="BG11" s="94"/>
      <c r="BH11" s="94">
        <f t="shared" si="10"/>
        <v>5.7712500000000002</v>
      </c>
      <c r="BI11" s="94"/>
      <c r="BJ11" s="94">
        <v>6.3034600000000003</v>
      </c>
      <c r="BK11" s="94"/>
      <c r="BL11" s="94">
        <f t="shared" si="18"/>
        <v>6.3034600000000003</v>
      </c>
      <c r="BM11" s="94">
        <v>3</v>
      </c>
      <c r="BN11" s="94">
        <v>4.3944999999999999</v>
      </c>
      <c r="BO11" s="94">
        <f>BN11/BM11*100</f>
        <v>146.48333333333332</v>
      </c>
      <c r="BP11" s="94">
        <f t="shared" si="19"/>
        <v>1.3944999999999999</v>
      </c>
      <c r="BQ11" s="94"/>
      <c r="BR11" s="94"/>
      <c r="BS11" s="94"/>
      <c r="BT11" s="108">
        <f t="shared" si="28"/>
        <v>0</v>
      </c>
      <c r="BU11" s="94">
        <v>53</v>
      </c>
      <c r="BV11" s="139">
        <v>26.607800000000001</v>
      </c>
      <c r="BW11" s="96">
        <f>BV11/BU11*100</f>
        <v>50.203396226415094</v>
      </c>
      <c r="BX11" s="108">
        <f t="shared" si="20"/>
        <v>-26.392199999999999</v>
      </c>
      <c r="BY11" s="108"/>
      <c r="BZ11" s="108"/>
      <c r="CA11" s="108"/>
      <c r="CB11" s="108"/>
      <c r="CC11" s="94">
        <f>AG11+BA11+BE11+BI11+BM11+BQ11+BU11+BY11</f>
        <v>335</v>
      </c>
      <c r="CD11" s="94">
        <f>R11+V11+Z11+AD11+BR11+BV11+F11+J11+N11+AL11+BZ11+AP11+AT11+AX11+BF11+BN11+BJ11</f>
        <v>141.51759000000001</v>
      </c>
      <c r="CE11" s="94">
        <f t="shared" si="13"/>
        <v>42.244056716417916</v>
      </c>
      <c r="CF11" s="94">
        <f t="shared" si="14"/>
        <v>-193.48240999999999</v>
      </c>
      <c r="CG11" s="98">
        <v>54.6</v>
      </c>
      <c r="CH11" s="128">
        <f t="shared" si="16"/>
        <v>141.51759000000001</v>
      </c>
      <c r="CI11" s="123">
        <f t="shared" si="17"/>
        <v>335</v>
      </c>
      <c r="CK11" s="132">
        <f t="shared" si="15"/>
        <v>141.51759000000001</v>
      </c>
    </row>
    <row r="12" spans="1:124" s="127" customFormat="1" ht="13.8">
      <c r="A12" s="109">
        <v>222</v>
      </c>
      <c r="B12" s="480" t="s">
        <v>188</v>
      </c>
      <c r="C12" s="481"/>
      <c r="D12" s="482"/>
      <c r="E12" s="102">
        <f>E13</f>
        <v>0</v>
      </c>
      <c r="F12" s="102">
        <f>F13</f>
        <v>0</v>
      </c>
      <c r="G12" s="99"/>
      <c r="H12" s="102">
        <f t="shared" ref="H12:H46" si="29">F12-E12</f>
        <v>0</v>
      </c>
      <c r="I12" s="102">
        <f>I13</f>
        <v>0</v>
      </c>
      <c r="J12" s="102"/>
      <c r="K12" s="102"/>
      <c r="L12" s="109">
        <f t="shared" si="21"/>
        <v>0</v>
      </c>
      <c r="M12" s="102">
        <f>M13</f>
        <v>0</v>
      </c>
      <c r="N12" s="102"/>
      <c r="O12" s="102"/>
      <c r="P12" s="109">
        <f t="shared" si="23"/>
        <v>0</v>
      </c>
      <c r="Q12" s="102">
        <f>Q13</f>
        <v>0</v>
      </c>
      <c r="R12" s="102">
        <f>R13</f>
        <v>0</v>
      </c>
      <c r="S12" s="102" t="e">
        <f t="shared" si="24"/>
        <v>#DIV/0!</v>
      </c>
      <c r="T12" s="102">
        <f>R12-Q12</f>
        <v>0</v>
      </c>
      <c r="U12" s="102">
        <f>U13</f>
        <v>0</v>
      </c>
      <c r="V12" s="102"/>
      <c r="W12" s="102"/>
      <c r="X12" s="109">
        <f t="shared" si="25"/>
        <v>0</v>
      </c>
      <c r="Y12" s="102">
        <f>Y13</f>
        <v>0</v>
      </c>
      <c r="Z12" s="102">
        <f>Z13</f>
        <v>0</v>
      </c>
      <c r="AA12" s="102"/>
      <c r="AB12" s="109">
        <f t="shared" si="1"/>
        <v>0</v>
      </c>
      <c r="AC12" s="102">
        <f>AC13</f>
        <v>0</v>
      </c>
      <c r="AD12" s="102">
        <f>AD13</f>
        <v>0</v>
      </c>
      <c r="AE12" s="102"/>
      <c r="AF12" s="109">
        <f t="shared" si="2"/>
        <v>0</v>
      </c>
      <c r="AG12" s="99">
        <f t="shared" si="3"/>
        <v>0</v>
      </c>
      <c r="AH12" s="102">
        <f>AH13</f>
        <v>0</v>
      </c>
      <c r="AI12" s="102" t="e">
        <f>AH12/AG12*100</f>
        <v>#DIV/0!</v>
      </c>
      <c r="AJ12" s="109">
        <f t="shared" si="26"/>
        <v>0</v>
      </c>
      <c r="AK12" s="102">
        <f>AK13</f>
        <v>0</v>
      </c>
      <c r="AL12" s="102"/>
      <c r="AM12" s="99"/>
      <c r="AN12" s="102">
        <f t="shared" si="4"/>
        <v>0</v>
      </c>
      <c r="AO12" s="102">
        <f>AO13</f>
        <v>0</v>
      </c>
      <c r="AP12" s="102"/>
      <c r="AQ12" s="99"/>
      <c r="AR12" s="102">
        <f t="shared" si="5"/>
        <v>0</v>
      </c>
      <c r="AS12" s="102">
        <f>AS13</f>
        <v>0</v>
      </c>
      <c r="AT12" s="102"/>
      <c r="AU12" s="99" t="e">
        <f>AT12/AS12*100</f>
        <v>#DIV/0!</v>
      </c>
      <c r="AV12" s="102">
        <f t="shared" si="6"/>
        <v>0</v>
      </c>
      <c r="AW12" s="102">
        <f>AW13</f>
        <v>0</v>
      </c>
      <c r="AX12" s="102"/>
      <c r="AY12" s="99"/>
      <c r="AZ12" s="102">
        <f t="shared" si="7"/>
        <v>0</v>
      </c>
      <c r="BA12" s="99">
        <f t="shared" si="8"/>
        <v>0</v>
      </c>
      <c r="BB12" s="102"/>
      <c r="BC12" s="99" t="e">
        <f>BB12/BA12*100</f>
        <v>#DIV/0!</v>
      </c>
      <c r="BD12" s="102">
        <f t="shared" si="9"/>
        <v>0</v>
      </c>
      <c r="BE12" s="102">
        <f>BE13</f>
        <v>0</v>
      </c>
      <c r="BF12" s="102">
        <f>BF13</f>
        <v>0</v>
      </c>
      <c r="BG12" s="99" t="e">
        <f>BF12/BE12*100</f>
        <v>#DIV/0!</v>
      </c>
      <c r="BH12" s="102">
        <f t="shared" si="10"/>
        <v>0</v>
      </c>
      <c r="BI12" s="102">
        <f>BI13</f>
        <v>0</v>
      </c>
      <c r="BJ12" s="102">
        <f>BJ13</f>
        <v>9</v>
      </c>
      <c r="BK12" s="99"/>
      <c r="BL12" s="102">
        <f t="shared" si="18"/>
        <v>9</v>
      </c>
      <c r="BM12" s="102">
        <f>BM13</f>
        <v>0</v>
      </c>
      <c r="BN12" s="102">
        <f>BN13</f>
        <v>0</v>
      </c>
      <c r="BO12" s="94" t="e">
        <f>BN12/BM12*100</f>
        <v>#DIV/0!</v>
      </c>
      <c r="BP12" s="102">
        <f t="shared" si="19"/>
        <v>0</v>
      </c>
      <c r="BQ12" s="102">
        <f>BQ13</f>
        <v>10</v>
      </c>
      <c r="BR12" s="140">
        <f>BR13</f>
        <v>0.5</v>
      </c>
      <c r="BS12" s="102">
        <f>BR12/BQ12*100</f>
        <v>5</v>
      </c>
      <c r="BT12" s="109">
        <f>BR12-BQ12</f>
        <v>-9.5</v>
      </c>
      <c r="BU12" s="102">
        <f>BU13</f>
        <v>35</v>
      </c>
      <c r="BV12" s="140">
        <f>BV13</f>
        <v>17.707999999999998</v>
      </c>
      <c r="BW12" s="103">
        <f>BV12/BU12*100</f>
        <v>50.594285714285711</v>
      </c>
      <c r="BX12" s="109">
        <f t="shared" si="20"/>
        <v>-17.292000000000002</v>
      </c>
      <c r="BY12" s="102">
        <f>BY13</f>
        <v>7</v>
      </c>
      <c r="BZ12" s="140">
        <f>BZ13</f>
        <v>0</v>
      </c>
      <c r="CA12" s="103">
        <f>BZ12/BY12*100</f>
        <v>0</v>
      </c>
      <c r="CB12" s="109">
        <f>BZ12-BY12</f>
        <v>-7</v>
      </c>
      <c r="CC12" s="99">
        <f>Q12+U12+Y12+AC12+BQ12+BU12+E12+I12+M12+AK12+BY12+AO12+AS12+AW12+BE12</f>
        <v>52</v>
      </c>
      <c r="CD12" s="102">
        <f>CD13</f>
        <v>27.207999999999998</v>
      </c>
      <c r="CE12" s="102">
        <f t="shared" si="13"/>
        <v>52.323076923076918</v>
      </c>
      <c r="CF12" s="102">
        <f t="shared" si="14"/>
        <v>-24.792000000000002</v>
      </c>
      <c r="CH12" s="123">
        <f t="shared" si="16"/>
        <v>27.207999999999998</v>
      </c>
      <c r="CI12" s="123">
        <f t="shared" si="17"/>
        <v>52</v>
      </c>
      <c r="CK12" s="132">
        <f t="shared" si="15"/>
        <v>27.207999999999998</v>
      </c>
    </row>
    <row r="13" spans="1:124" ht="24" customHeight="1">
      <c r="A13" s="108"/>
      <c r="B13" s="486" t="s">
        <v>189</v>
      </c>
      <c r="C13" s="487"/>
      <c r="D13" s="488"/>
      <c r="E13" s="94"/>
      <c r="F13" s="94"/>
      <c r="G13" s="94"/>
      <c r="H13" s="94">
        <f t="shared" si="29"/>
        <v>0</v>
      </c>
      <c r="I13" s="94"/>
      <c r="J13" s="94"/>
      <c r="K13" s="94"/>
      <c r="L13" s="108">
        <f t="shared" si="21"/>
        <v>0</v>
      </c>
      <c r="M13" s="94"/>
      <c r="N13" s="94"/>
      <c r="O13" s="94"/>
      <c r="P13" s="108">
        <f t="shared" si="23"/>
        <v>0</v>
      </c>
      <c r="Q13" s="94"/>
      <c r="R13" s="94"/>
      <c r="S13" s="95" t="e">
        <f t="shared" si="24"/>
        <v>#DIV/0!</v>
      </c>
      <c r="T13" s="94">
        <f>R13-Q13</f>
        <v>0</v>
      </c>
      <c r="U13" s="94"/>
      <c r="V13" s="94"/>
      <c r="W13" s="94"/>
      <c r="X13" s="108">
        <f t="shared" si="25"/>
        <v>0</v>
      </c>
      <c r="Y13" s="94"/>
      <c r="Z13" s="94"/>
      <c r="AA13" s="94"/>
      <c r="AB13" s="108">
        <f t="shared" si="1"/>
        <v>0</v>
      </c>
      <c r="AC13" s="94"/>
      <c r="AD13" s="94"/>
      <c r="AE13" s="94"/>
      <c r="AF13" s="108">
        <f t="shared" si="2"/>
        <v>0</v>
      </c>
      <c r="AG13" s="92">
        <f t="shared" si="3"/>
        <v>0</v>
      </c>
      <c r="AH13" s="94">
        <f>F13+J13+N13+R13+V13+Z13+AD13</f>
        <v>0</v>
      </c>
      <c r="AI13" s="94" t="e">
        <f>AH13/AG13*100</f>
        <v>#DIV/0!</v>
      </c>
      <c r="AJ13" s="108">
        <f t="shared" si="26"/>
        <v>0</v>
      </c>
      <c r="AK13" s="94"/>
      <c r="AL13" s="94"/>
      <c r="AM13" s="94"/>
      <c r="AN13" s="94">
        <f t="shared" si="4"/>
        <v>0</v>
      </c>
      <c r="AO13" s="94"/>
      <c r="AP13" s="94"/>
      <c r="AQ13" s="94"/>
      <c r="AR13" s="94">
        <f t="shared" si="5"/>
        <v>0</v>
      </c>
      <c r="AS13" s="94"/>
      <c r="AT13" s="94"/>
      <c r="AU13" s="94" t="e">
        <f>AT13/AS13*100</f>
        <v>#DIV/0!</v>
      </c>
      <c r="AV13" s="94">
        <f t="shared" si="6"/>
        <v>0</v>
      </c>
      <c r="AW13" s="94"/>
      <c r="AX13" s="94"/>
      <c r="AY13" s="94"/>
      <c r="AZ13" s="94">
        <f t="shared" si="7"/>
        <v>0</v>
      </c>
      <c r="BA13" s="92">
        <f t="shared" si="8"/>
        <v>0</v>
      </c>
      <c r="BB13" s="94">
        <f>AL13+AP13+AT13+AX13</f>
        <v>0</v>
      </c>
      <c r="BC13" s="94" t="e">
        <f>BB13/BA13*100</f>
        <v>#DIV/0!</v>
      </c>
      <c r="BD13" s="94">
        <f t="shared" si="9"/>
        <v>0</v>
      </c>
      <c r="BE13" s="94"/>
      <c r="BF13" s="94"/>
      <c r="BG13" s="94" t="e">
        <f>BF13/BE13*100</f>
        <v>#DIV/0!</v>
      </c>
      <c r="BH13" s="94">
        <f t="shared" si="10"/>
        <v>0</v>
      </c>
      <c r="BI13" s="94"/>
      <c r="BJ13" s="94">
        <v>9</v>
      </c>
      <c r="BK13" s="94"/>
      <c r="BL13" s="94">
        <f t="shared" si="18"/>
        <v>9</v>
      </c>
      <c r="BM13" s="94"/>
      <c r="BN13" s="94"/>
      <c r="BO13" s="94"/>
      <c r="BP13" s="94">
        <f t="shared" si="19"/>
        <v>0</v>
      </c>
      <c r="BQ13" s="94">
        <v>10</v>
      </c>
      <c r="BR13" s="139">
        <v>0.5</v>
      </c>
      <c r="BS13" s="94">
        <f t="shared" si="11"/>
        <v>5</v>
      </c>
      <c r="BT13" s="108">
        <f t="shared" si="28"/>
        <v>-9.5</v>
      </c>
      <c r="BU13" s="94">
        <v>35</v>
      </c>
      <c r="BV13" s="139">
        <v>17.707999999999998</v>
      </c>
      <c r="BW13" s="96">
        <f>BV13/BU13*100</f>
        <v>50.594285714285711</v>
      </c>
      <c r="BX13" s="108">
        <f t="shared" si="20"/>
        <v>-17.292000000000002</v>
      </c>
      <c r="BY13" s="108">
        <v>7</v>
      </c>
      <c r="BZ13" s="142"/>
      <c r="CA13" s="108"/>
      <c r="CB13" s="108"/>
      <c r="CC13" s="94">
        <f t="shared" ref="CC13:CD15" si="30">Q13+U13+Y13+AC13+BQ13+BU13+E13+I13+M13+AK13+BY13+AO13+AS13+AW13+BE13</f>
        <v>52</v>
      </c>
      <c r="CD13" s="94">
        <f>R13+V13+Z13+AD13+BR13+BV13+F13+J13+N13+AL13+BZ13+AP13+AT13+AX13+BF13+BJ13</f>
        <v>27.207999999999998</v>
      </c>
      <c r="CE13" s="94">
        <f t="shared" si="13"/>
        <v>52.323076923076918</v>
      </c>
      <c r="CF13" s="94">
        <f t="shared" si="14"/>
        <v>-24.792000000000002</v>
      </c>
      <c r="CH13" s="128">
        <f t="shared" si="16"/>
        <v>27.207999999999998</v>
      </c>
      <c r="CI13" s="123">
        <f t="shared" si="17"/>
        <v>52</v>
      </c>
      <c r="CK13" s="132">
        <f t="shared" si="15"/>
        <v>27.207999999999998</v>
      </c>
    </row>
    <row r="14" spans="1:124" s="128" customFormat="1" ht="13.8" hidden="1">
      <c r="A14" s="110">
        <v>223</v>
      </c>
      <c r="B14" s="495" t="s">
        <v>272</v>
      </c>
      <c r="C14" s="496"/>
      <c r="D14" s="497"/>
      <c r="E14" s="92"/>
      <c r="F14" s="92"/>
      <c r="G14" s="92"/>
      <c r="H14" s="92"/>
      <c r="I14" s="92"/>
      <c r="J14" s="92"/>
      <c r="K14" s="92"/>
      <c r="L14" s="129"/>
      <c r="M14" s="92"/>
      <c r="N14" s="92"/>
      <c r="O14" s="92"/>
      <c r="P14" s="129"/>
      <c r="Q14" s="92"/>
      <c r="R14" s="92"/>
      <c r="S14" s="97"/>
      <c r="T14" s="92"/>
      <c r="U14" s="92"/>
      <c r="V14" s="92"/>
      <c r="W14" s="92"/>
      <c r="X14" s="129"/>
      <c r="Y14" s="92"/>
      <c r="Z14" s="92"/>
      <c r="AA14" s="92"/>
      <c r="AB14" s="129"/>
      <c r="AC14" s="92"/>
      <c r="AD14" s="92"/>
      <c r="AE14" s="92"/>
      <c r="AF14" s="129"/>
      <c r="AG14" s="92">
        <f t="shared" si="3"/>
        <v>0</v>
      </c>
      <c r="AH14" s="92">
        <f>F14+J14+N14+R14+V14+Z14+AD14</f>
        <v>0</v>
      </c>
      <c r="AI14" s="92"/>
      <c r="AJ14" s="129">
        <f t="shared" si="26"/>
        <v>0</v>
      </c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>
        <f t="shared" si="8"/>
        <v>0</v>
      </c>
      <c r="BB14" s="92">
        <f>AL14+AP14+AT14+AX14</f>
        <v>0</v>
      </c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4"/>
      <c r="BP14" s="92"/>
      <c r="BQ14" s="92"/>
      <c r="BR14" s="92"/>
      <c r="BS14" s="92"/>
      <c r="BT14" s="129"/>
      <c r="BU14" s="92"/>
      <c r="BV14" s="179"/>
      <c r="BW14" s="93"/>
      <c r="BX14" s="129"/>
      <c r="BY14" s="129"/>
      <c r="BZ14" s="129"/>
      <c r="CA14" s="129"/>
      <c r="CB14" s="129"/>
      <c r="CC14" s="92">
        <f t="shared" si="30"/>
        <v>0</v>
      </c>
      <c r="CD14" s="92">
        <f t="shared" si="30"/>
        <v>0</v>
      </c>
      <c r="CE14" s="92" t="e">
        <f>CD14/CC14*100</f>
        <v>#DIV/0!</v>
      </c>
      <c r="CF14" s="92">
        <f>CD14-CC14</f>
        <v>0</v>
      </c>
      <c r="CH14" s="128">
        <f t="shared" si="16"/>
        <v>0</v>
      </c>
      <c r="CI14" s="123">
        <f t="shared" si="17"/>
        <v>0</v>
      </c>
      <c r="CK14" s="132">
        <f t="shared" si="15"/>
        <v>0</v>
      </c>
    </row>
    <row r="15" spans="1:124" hidden="1">
      <c r="A15" s="111">
        <v>224</v>
      </c>
      <c r="B15" s="498" t="s">
        <v>384</v>
      </c>
      <c r="C15" s="499"/>
      <c r="D15" s="500"/>
      <c r="E15" s="94"/>
      <c r="F15" s="94"/>
      <c r="G15" s="94"/>
      <c r="H15" s="94"/>
      <c r="I15" s="94"/>
      <c r="J15" s="94"/>
      <c r="K15" s="94"/>
      <c r="L15" s="108"/>
      <c r="M15" s="94"/>
      <c r="N15" s="94"/>
      <c r="O15" s="94"/>
      <c r="P15" s="108"/>
      <c r="Q15" s="94"/>
      <c r="R15" s="94"/>
      <c r="S15" s="95"/>
      <c r="T15" s="94"/>
      <c r="U15" s="94"/>
      <c r="V15" s="94"/>
      <c r="W15" s="94"/>
      <c r="X15" s="108"/>
      <c r="Y15" s="94"/>
      <c r="Z15" s="94"/>
      <c r="AA15" s="94"/>
      <c r="AB15" s="108"/>
      <c r="AC15" s="94"/>
      <c r="AD15" s="94"/>
      <c r="AE15" s="94"/>
      <c r="AF15" s="108"/>
      <c r="AG15" s="92">
        <f t="shared" si="3"/>
        <v>0</v>
      </c>
      <c r="AH15" s="94"/>
      <c r="AI15" s="94"/>
      <c r="AJ15" s="108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2">
        <f t="shared" si="8"/>
        <v>0</v>
      </c>
      <c r="BB15" s="94">
        <f>AL15+AP15+AT15+AX15</f>
        <v>0</v>
      </c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108"/>
      <c r="BU15" s="94"/>
      <c r="BV15" s="139"/>
      <c r="BW15" s="96"/>
      <c r="BX15" s="108"/>
      <c r="BY15" s="108"/>
      <c r="BZ15" s="108"/>
      <c r="CA15" s="130"/>
      <c r="CB15" s="108"/>
      <c r="CC15" s="94">
        <f t="shared" si="30"/>
        <v>0</v>
      </c>
      <c r="CD15" s="94">
        <f t="shared" si="30"/>
        <v>0</v>
      </c>
      <c r="CE15" s="94"/>
      <c r="CF15" s="94"/>
      <c r="CH15" s="128">
        <f t="shared" si="16"/>
        <v>0</v>
      </c>
      <c r="CI15" s="123">
        <f t="shared" si="17"/>
        <v>0</v>
      </c>
      <c r="CK15" s="132">
        <f t="shared" si="15"/>
        <v>0</v>
      </c>
    </row>
    <row r="16" spans="1:124" s="127" customFormat="1" ht="13.8">
      <c r="A16" s="109">
        <v>225</v>
      </c>
      <c r="B16" s="492" t="s">
        <v>190</v>
      </c>
      <c r="C16" s="493"/>
      <c r="D16" s="494"/>
      <c r="E16" s="102">
        <f>SUM(E17:E24)</f>
        <v>21</v>
      </c>
      <c r="F16" s="102">
        <f>SUM(F17:F24)</f>
        <v>5.6175600000000001</v>
      </c>
      <c r="G16" s="99">
        <f t="shared" si="22"/>
        <v>26.750285714285717</v>
      </c>
      <c r="H16" s="102">
        <f t="shared" si="29"/>
        <v>-15.382439999999999</v>
      </c>
      <c r="I16" s="102">
        <f>SUM(I17:I24)</f>
        <v>28</v>
      </c>
      <c r="J16" s="102">
        <f>SUM(J17:J24)</f>
        <v>32.907589999999999</v>
      </c>
      <c r="K16" s="102">
        <f>J16/I16*100</f>
        <v>117.52710714285715</v>
      </c>
      <c r="L16" s="109">
        <f t="shared" si="21"/>
        <v>4.907589999999999</v>
      </c>
      <c r="M16" s="102">
        <f>SUM(M17:M24)</f>
        <v>42</v>
      </c>
      <c r="N16" s="102">
        <f>SUM(N17:N24)</f>
        <v>196.17819999999998</v>
      </c>
      <c r="O16" s="102">
        <f>N16/M16*100</f>
        <v>467.09095238095227</v>
      </c>
      <c r="P16" s="109">
        <f t="shared" si="23"/>
        <v>154.17819999999998</v>
      </c>
      <c r="Q16" s="102">
        <f>SUM(Q17:Q24)</f>
        <v>42</v>
      </c>
      <c r="R16" s="102">
        <f>SUM(R17:R24)</f>
        <v>12.6</v>
      </c>
      <c r="S16" s="102">
        <f t="shared" si="24"/>
        <v>30</v>
      </c>
      <c r="T16" s="102">
        <f>R16-Q16</f>
        <v>-29.4</v>
      </c>
      <c r="U16" s="102">
        <f>SUM(U17:U24)</f>
        <v>21</v>
      </c>
      <c r="V16" s="102">
        <f>SUM(V17:V24)</f>
        <v>4.5634499999999996</v>
      </c>
      <c r="W16" s="102">
        <f>V16/U16*100</f>
        <v>21.730714285714285</v>
      </c>
      <c r="X16" s="109">
        <f t="shared" si="25"/>
        <v>-16.43655</v>
      </c>
      <c r="Y16" s="102">
        <f>SUM(Y17:Y24)</f>
        <v>32</v>
      </c>
      <c r="Z16" s="102">
        <f>SUM(Z17:Z23)</f>
        <v>5.38246</v>
      </c>
      <c r="AA16" s="102"/>
      <c r="AB16" s="109">
        <f t="shared" si="1"/>
        <v>-26.617539999999998</v>
      </c>
      <c r="AC16" s="102">
        <f>SUM(AC17:AC24)</f>
        <v>28</v>
      </c>
      <c r="AD16" s="102">
        <f>SUM(AD17:AD24)</f>
        <v>21.673999999999999</v>
      </c>
      <c r="AE16" s="102">
        <f>AD16/AC16*100</f>
        <v>77.407142857142858</v>
      </c>
      <c r="AF16" s="109">
        <f t="shared" si="2"/>
        <v>-6.3260000000000005</v>
      </c>
      <c r="AG16" s="99">
        <f t="shared" si="3"/>
        <v>214</v>
      </c>
      <c r="AH16" s="102">
        <f>SUM(AH17:AH24)</f>
        <v>278.92326000000003</v>
      </c>
      <c r="AI16" s="102">
        <f t="shared" ref="AI16:AI25" si="31">AH16/AG16*100</f>
        <v>130.33797196261682</v>
      </c>
      <c r="AJ16" s="109">
        <f t="shared" si="26"/>
        <v>64.923260000000028</v>
      </c>
      <c r="AK16" s="102">
        <f>SUM(AK17:AK23)</f>
        <v>5</v>
      </c>
      <c r="AL16" s="102">
        <f>SUM(AL17:AL23)</f>
        <v>4.048</v>
      </c>
      <c r="AM16" s="99">
        <f t="shared" si="27"/>
        <v>80.959999999999994</v>
      </c>
      <c r="AN16" s="102">
        <f t="shared" si="4"/>
        <v>-0.95199999999999996</v>
      </c>
      <c r="AO16" s="102">
        <f>SUM(AO17:AO23)</f>
        <v>5</v>
      </c>
      <c r="AP16" s="102">
        <f>SUM(AP17:AP23)</f>
        <v>3.2</v>
      </c>
      <c r="AQ16" s="99">
        <f>AP16/AO16*100</f>
        <v>64</v>
      </c>
      <c r="AR16" s="102">
        <f>AP16-AO16</f>
        <v>-1.7999999999999998</v>
      </c>
      <c r="AS16" s="102">
        <f>SUM(AS17:AS23)</f>
        <v>5</v>
      </c>
      <c r="AT16" s="102">
        <f>SUM(AT17:AT23)</f>
        <v>0</v>
      </c>
      <c r="AU16" s="99">
        <f>AT16/AS16*100</f>
        <v>0</v>
      </c>
      <c r="AV16" s="102">
        <f>AT16-AS16</f>
        <v>-5</v>
      </c>
      <c r="AW16" s="102">
        <f>SUM(AW17:AW23)</f>
        <v>5</v>
      </c>
      <c r="AX16" s="102">
        <f>SUM(AX17:AX23)</f>
        <v>4.55</v>
      </c>
      <c r="AY16" s="99">
        <f>AX16/AW16*100</f>
        <v>90.999999999999986</v>
      </c>
      <c r="AZ16" s="102">
        <f>AX16-AW16</f>
        <v>-0.45000000000000018</v>
      </c>
      <c r="BA16" s="99">
        <f t="shared" si="8"/>
        <v>20</v>
      </c>
      <c r="BB16" s="102">
        <f>SUM(BB17:BB24)</f>
        <v>11.798</v>
      </c>
      <c r="BC16" s="99">
        <f>BB16/BA16*100</f>
        <v>58.989999999999995</v>
      </c>
      <c r="BD16" s="102">
        <f>BB16-BA16</f>
        <v>-8.202</v>
      </c>
      <c r="BE16" s="102">
        <f>SUM(BE17:BE23)</f>
        <v>0</v>
      </c>
      <c r="BF16" s="102">
        <f>SUM(BF17:BF23)</f>
        <v>0</v>
      </c>
      <c r="BG16" s="99"/>
      <c r="BH16" s="102">
        <f>BF16-BE16</f>
        <v>0</v>
      </c>
      <c r="BI16" s="102">
        <f>SUM(BI17:BI23)</f>
        <v>0</v>
      </c>
      <c r="BJ16" s="102">
        <f>SUM(BJ17:BJ23)</f>
        <v>0</v>
      </c>
      <c r="BK16" s="99"/>
      <c r="BL16" s="102">
        <f>BJ16-BI16</f>
        <v>0</v>
      </c>
      <c r="BM16" s="102">
        <f>SUM(BM17:BM23)</f>
        <v>12</v>
      </c>
      <c r="BN16" s="102">
        <f>SUM(BN17:BN23)</f>
        <v>0</v>
      </c>
      <c r="BO16" s="94">
        <f>BN16/BM16*100</f>
        <v>0</v>
      </c>
      <c r="BP16" s="102">
        <f t="shared" ref="BP16:BP23" si="32">BN16-BM16</f>
        <v>-12</v>
      </c>
      <c r="BQ16" s="140">
        <f>SUM(BQ17:BQ23)</f>
        <v>0.4</v>
      </c>
      <c r="BR16" s="102">
        <f>SUM(BR17:BR23)</f>
        <v>0</v>
      </c>
      <c r="BS16" s="102"/>
      <c r="BT16" s="109">
        <f t="shared" si="28"/>
        <v>-0.4</v>
      </c>
      <c r="BU16" s="102">
        <f>SUM(BU17:BU23)</f>
        <v>54</v>
      </c>
      <c r="BV16" s="140">
        <f>SUM(BV17:BV23)</f>
        <v>3.15</v>
      </c>
      <c r="BW16" s="103">
        <f>BV16/BU16*100</f>
        <v>5.833333333333333</v>
      </c>
      <c r="BX16" s="109">
        <f t="shared" si="20"/>
        <v>-50.85</v>
      </c>
      <c r="BY16" s="140">
        <f>SUM(BY17:BY23)</f>
        <v>1.5</v>
      </c>
      <c r="BZ16" s="102">
        <f>SUM(BZ17:BZ23)</f>
        <v>0</v>
      </c>
      <c r="CA16" s="103">
        <f>BZ16/BY16*100</f>
        <v>0</v>
      </c>
      <c r="CB16" s="109">
        <f>BZ16-BY16</f>
        <v>-1.5</v>
      </c>
      <c r="CC16" s="102">
        <f>SUM(CC17:CC23)</f>
        <v>202.9</v>
      </c>
      <c r="CD16" s="102">
        <f>SUM(CD17:CD24)</f>
        <v>293.87126000000001</v>
      </c>
      <c r="CE16" s="102">
        <f t="shared" si="13"/>
        <v>144.83551503203549</v>
      </c>
      <c r="CF16" s="102">
        <f t="shared" si="14"/>
        <v>90.971260000000001</v>
      </c>
      <c r="CG16" s="127">
        <v>66.5</v>
      </c>
      <c r="CH16" s="123">
        <f t="shared" si="16"/>
        <v>293.87125999999989</v>
      </c>
      <c r="CI16" s="123">
        <f t="shared" si="17"/>
        <v>301.89999999999998</v>
      </c>
      <c r="CK16" s="132">
        <f t="shared" si="15"/>
        <v>293.87125999999989</v>
      </c>
    </row>
    <row r="17" spans="1:89" ht="12.75" customHeight="1">
      <c r="A17" s="108"/>
      <c r="B17" s="486" t="s">
        <v>249</v>
      </c>
      <c r="C17" s="487"/>
      <c r="D17" s="488"/>
      <c r="E17" s="94">
        <v>7</v>
      </c>
      <c r="F17" s="94"/>
      <c r="G17" s="94">
        <f t="shared" si="22"/>
        <v>0</v>
      </c>
      <c r="H17" s="94">
        <f t="shared" si="29"/>
        <v>-7</v>
      </c>
      <c r="I17" s="94">
        <v>7</v>
      </c>
      <c r="J17" s="94"/>
      <c r="K17" s="94"/>
      <c r="L17" s="108">
        <f t="shared" si="21"/>
        <v>-7</v>
      </c>
      <c r="M17" s="94">
        <v>7</v>
      </c>
      <c r="N17" s="94"/>
      <c r="O17" s="94"/>
      <c r="P17" s="108">
        <f t="shared" si="23"/>
        <v>-7</v>
      </c>
      <c r="Q17" s="94">
        <v>7</v>
      </c>
      <c r="R17" s="94"/>
      <c r="S17" s="95">
        <f t="shared" si="24"/>
        <v>0</v>
      </c>
      <c r="T17" s="95">
        <f t="shared" ref="T17:T28" si="33">R17-Q17</f>
        <v>-7</v>
      </c>
      <c r="U17" s="94">
        <v>7</v>
      </c>
      <c r="V17" s="94"/>
      <c r="W17" s="94"/>
      <c r="X17" s="108">
        <f t="shared" si="25"/>
        <v>-7</v>
      </c>
      <c r="Y17" s="94">
        <v>7</v>
      </c>
      <c r="Z17" s="94"/>
      <c r="AA17" s="94"/>
      <c r="AB17" s="108">
        <f t="shared" si="1"/>
        <v>-7</v>
      </c>
      <c r="AC17" s="94">
        <v>7</v>
      </c>
      <c r="AD17" s="94"/>
      <c r="AE17" s="94"/>
      <c r="AF17" s="108">
        <f t="shared" si="2"/>
        <v>-7</v>
      </c>
      <c r="AG17" s="92">
        <f t="shared" si="3"/>
        <v>49</v>
      </c>
      <c r="AH17" s="94">
        <f t="shared" ref="AH17:AH23" si="34">F17+J17+N17+R17+V17+Z17+AD17</f>
        <v>0</v>
      </c>
      <c r="AI17" s="94">
        <f t="shared" si="31"/>
        <v>0</v>
      </c>
      <c r="AJ17" s="108">
        <f t="shared" si="26"/>
        <v>-49</v>
      </c>
      <c r="AK17" s="94"/>
      <c r="AL17" s="94"/>
      <c r="AM17" s="94" t="e">
        <f t="shared" si="27"/>
        <v>#DIV/0!</v>
      </c>
      <c r="AN17" s="94">
        <f t="shared" si="4"/>
        <v>0</v>
      </c>
      <c r="AO17" s="94"/>
      <c r="AP17" s="94"/>
      <c r="AQ17" s="94" t="e">
        <f>AP17/AO17*100</f>
        <v>#DIV/0!</v>
      </c>
      <c r="AR17" s="94">
        <f>AP17-AO17</f>
        <v>0</v>
      </c>
      <c r="AS17" s="94"/>
      <c r="AT17" s="94"/>
      <c r="AU17" s="94" t="e">
        <f>AT17/AS17*100</f>
        <v>#DIV/0!</v>
      </c>
      <c r="AV17" s="94">
        <f>AT17-AS17</f>
        <v>0</v>
      </c>
      <c r="AW17" s="94"/>
      <c r="AX17" s="94"/>
      <c r="AY17" s="94" t="e">
        <f>AX17/AW17*100</f>
        <v>#DIV/0!</v>
      </c>
      <c r="AZ17" s="94">
        <f>AX17-AW17</f>
        <v>0</v>
      </c>
      <c r="BA17" s="92">
        <f t="shared" si="8"/>
        <v>0</v>
      </c>
      <c r="BB17" s="94"/>
      <c r="BC17" s="94" t="e">
        <f>BB17/BA17*100</f>
        <v>#DIV/0!</v>
      </c>
      <c r="BD17" s="94">
        <f>BB17-BA17</f>
        <v>0</v>
      </c>
      <c r="BE17" s="94"/>
      <c r="BF17" s="94"/>
      <c r="BG17" s="94" t="e">
        <f>BF17/BE17*100</f>
        <v>#DIV/0!</v>
      </c>
      <c r="BH17" s="94">
        <f>BF17-BE17</f>
        <v>0</v>
      </c>
      <c r="BI17" s="94"/>
      <c r="BJ17" s="94"/>
      <c r="BK17" s="94" t="e">
        <f>BJ17/BI17*100</f>
        <v>#DIV/0!</v>
      </c>
      <c r="BL17" s="94">
        <f>BJ17-BI17</f>
        <v>0</v>
      </c>
      <c r="BM17" s="94"/>
      <c r="BN17" s="94"/>
      <c r="BO17" s="94"/>
      <c r="BP17" s="94">
        <f t="shared" si="32"/>
        <v>0</v>
      </c>
      <c r="BQ17" s="94"/>
      <c r="BR17" s="94"/>
      <c r="BS17" s="94"/>
      <c r="BT17" s="108">
        <f t="shared" si="28"/>
        <v>0</v>
      </c>
      <c r="BU17" s="94"/>
      <c r="BV17" s="139"/>
      <c r="BW17" s="96"/>
      <c r="BX17" s="108">
        <f t="shared" si="20"/>
        <v>0</v>
      </c>
      <c r="BY17" s="108"/>
      <c r="BZ17" s="108"/>
      <c r="CA17" s="108"/>
      <c r="CB17" s="108"/>
      <c r="CC17" s="92">
        <f t="shared" ref="CC17:CC65" si="35">AG17+BA17+BE17+BI17+BM17+BQ17+BU17+BY17</f>
        <v>49</v>
      </c>
      <c r="CD17" s="94">
        <f t="shared" ref="CD17:CD23" si="36">R17+V17+Z17+AD17+BR17+BV17+F17+J17+N17+AL17+BZ17+AP17+AT17+AX17+BF17</f>
        <v>0</v>
      </c>
      <c r="CE17" s="95">
        <f t="shared" si="13"/>
        <v>0</v>
      </c>
      <c r="CF17" s="94">
        <f t="shared" si="14"/>
        <v>-49</v>
      </c>
      <c r="CH17" s="128">
        <f t="shared" si="16"/>
        <v>0</v>
      </c>
      <c r="CI17" s="123">
        <f t="shared" si="17"/>
        <v>49</v>
      </c>
      <c r="CK17" s="132">
        <f t="shared" si="15"/>
        <v>0</v>
      </c>
    </row>
    <row r="18" spans="1:89" ht="13.5" hidden="1" customHeight="1">
      <c r="A18" s="108"/>
      <c r="B18" s="486" t="s">
        <v>390</v>
      </c>
      <c r="C18" s="487"/>
      <c r="D18" s="488"/>
      <c r="E18" s="94"/>
      <c r="F18" s="94"/>
      <c r="G18" s="94"/>
      <c r="H18" s="94"/>
      <c r="I18" s="94"/>
      <c r="J18" s="94"/>
      <c r="K18" s="94"/>
      <c r="L18" s="108"/>
      <c r="M18" s="94"/>
      <c r="N18" s="94"/>
      <c r="O18" s="94"/>
      <c r="P18" s="108"/>
      <c r="Q18" s="94"/>
      <c r="R18" s="94"/>
      <c r="S18" s="95"/>
      <c r="T18" s="95"/>
      <c r="U18" s="94"/>
      <c r="V18" s="94"/>
      <c r="W18" s="94"/>
      <c r="X18" s="108"/>
      <c r="Y18" s="94"/>
      <c r="Z18" s="94"/>
      <c r="AA18" s="94"/>
      <c r="AB18" s="108"/>
      <c r="AC18" s="94"/>
      <c r="AD18" s="94"/>
      <c r="AE18" s="94"/>
      <c r="AF18" s="108"/>
      <c r="AG18" s="92">
        <f t="shared" si="3"/>
        <v>0</v>
      </c>
      <c r="AH18" s="94">
        <f t="shared" si="34"/>
        <v>0</v>
      </c>
      <c r="AI18" s="94" t="e">
        <f t="shared" si="31"/>
        <v>#DIV/0!</v>
      </c>
      <c r="AJ18" s="108">
        <f t="shared" si="26"/>
        <v>0</v>
      </c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2">
        <f t="shared" si="8"/>
        <v>0</v>
      </c>
      <c r="BB18" s="94">
        <f t="shared" ref="BB18:BB23" si="37">AL18+AP18+AT18+AX18</f>
        <v>0</v>
      </c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>
        <f t="shared" si="32"/>
        <v>0</v>
      </c>
      <c r="BQ18" s="94"/>
      <c r="BR18" s="94"/>
      <c r="BS18" s="94"/>
      <c r="BT18" s="108"/>
      <c r="BU18" s="94"/>
      <c r="BV18" s="139"/>
      <c r="BW18" s="96"/>
      <c r="BX18" s="108"/>
      <c r="BY18" s="108"/>
      <c r="BZ18" s="108"/>
      <c r="CA18" s="108"/>
      <c r="CB18" s="108"/>
      <c r="CC18" s="92">
        <f t="shared" si="35"/>
        <v>0</v>
      </c>
      <c r="CD18" s="94">
        <f t="shared" si="36"/>
        <v>0</v>
      </c>
      <c r="CE18" s="95" t="e">
        <f t="shared" si="13"/>
        <v>#DIV/0!</v>
      </c>
      <c r="CF18" s="94">
        <f>CD18-CC18</f>
        <v>0</v>
      </c>
      <c r="CH18" s="128">
        <f t="shared" si="16"/>
        <v>0</v>
      </c>
      <c r="CI18" s="123">
        <f t="shared" si="17"/>
        <v>0</v>
      </c>
      <c r="CK18" s="132">
        <f t="shared" si="15"/>
        <v>0</v>
      </c>
    </row>
    <row r="19" spans="1:89" ht="13.5" customHeight="1">
      <c r="A19" s="108"/>
      <c r="B19" s="486" t="s">
        <v>191</v>
      </c>
      <c r="C19" s="487"/>
      <c r="D19" s="488"/>
      <c r="E19" s="94"/>
      <c r="F19" s="94"/>
      <c r="G19" s="94"/>
      <c r="H19" s="94"/>
      <c r="I19" s="94"/>
      <c r="J19" s="94"/>
      <c r="K19" s="94"/>
      <c r="L19" s="108">
        <f t="shared" si="21"/>
        <v>0</v>
      </c>
      <c r="M19" s="94"/>
      <c r="N19" s="94"/>
      <c r="O19" s="94"/>
      <c r="P19" s="108">
        <f t="shared" si="23"/>
        <v>0</v>
      </c>
      <c r="Q19" s="94"/>
      <c r="R19" s="94"/>
      <c r="S19" s="95"/>
      <c r="T19" s="95">
        <f t="shared" si="33"/>
        <v>0</v>
      </c>
      <c r="U19" s="94"/>
      <c r="V19" s="94"/>
      <c r="W19" s="94"/>
      <c r="X19" s="108"/>
      <c r="Y19" s="94"/>
      <c r="Z19" s="94"/>
      <c r="AA19" s="94"/>
      <c r="AB19" s="108">
        <f t="shared" si="1"/>
        <v>0</v>
      </c>
      <c r="AC19" s="94"/>
      <c r="AD19" s="94"/>
      <c r="AE19" s="94"/>
      <c r="AF19" s="108">
        <f t="shared" si="2"/>
        <v>0</v>
      </c>
      <c r="AG19" s="92">
        <f t="shared" si="3"/>
        <v>0</v>
      </c>
      <c r="AH19" s="94">
        <f t="shared" si="34"/>
        <v>0</v>
      </c>
      <c r="AI19" s="94" t="e">
        <f t="shared" si="31"/>
        <v>#DIV/0!</v>
      </c>
      <c r="AJ19" s="108">
        <f t="shared" si="26"/>
        <v>0</v>
      </c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2">
        <f t="shared" si="8"/>
        <v>0</v>
      </c>
      <c r="BB19" s="94">
        <f t="shared" si="37"/>
        <v>0</v>
      </c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>
        <f t="shared" si="32"/>
        <v>0</v>
      </c>
      <c r="BQ19" s="94"/>
      <c r="BR19" s="94"/>
      <c r="BS19" s="94"/>
      <c r="BT19" s="108"/>
      <c r="BU19" s="94">
        <v>14</v>
      </c>
      <c r="BV19" s="139">
        <v>3.15</v>
      </c>
      <c r="BW19" s="96"/>
      <c r="BX19" s="108">
        <f t="shared" si="20"/>
        <v>-10.85</v>
      </c>
      <c r="BY19" s="108"/>
      <c r="BZ19" s="108"/>
      <c r="CA19" s="108"/>
      <c r="CB19" s="108"/>
      <c r="CC19" s="92">
        <f t="shared" si="35"/>
        <v>14</v>
      </c>
      <c r="CD19" s="94">
        <f t="shared" si="36"/>
        <v>3.15</v>
      </c>
      <c r="CE19" s="95">
        <f t="shared" si="13"/>
        <v>22.5</v>
      </c>
      <c r="CF19" s="94">
        <f>CD19-CC19</f>
        <v>-10.85</v>
      </c>
      <c r="CH19" s="128">
        <f t="shared" si="16"/>
        <v>3.15</v>
      </c>
      <c r="CI19" s="123">
        <f t="shared" si="17"/>
        <v>14</v>
      </c>
      <c r="CK19" s="132">
        <f t="shared" si="15"/>
        <v>3.15</v>
      </c>
    </row>
    <row r="20" spans="1:89" ht="13.5" hidden="1" customHeight="1">
      <c r="A20" s="108"/>
      <c r="B20" s="486" t="s">
        <v>253</v>
      </c>
      <c r="C20" s="487"/>
      <c r="D20" s="488"/>
      <c r="E20" s="94"/>
      <c r="F20" s="94"/>
      <c r="G20" s="94"/>
      <c r="H20" s="94"/>
      <c r="I20" s="94"/>
      <c r="J20" s="94"/>
      <c r="K20" s="94"/>
      <c r="L20" s="108"/>
      <c r="M20" s="94"/>
      <c r="N20" s="94"/>
      <c r="O20" s="94"/>
      <c r="P20" s="108"/>
      <c r="Q20" s="94"/>
      <c r="R20" s="94"/>
      <c r="S20" s="95"/>
      <c r="T20" s="95">
        <f t="shared" si="33"/>
        <v>0</v>
      </c>
      <c r="U20" s="94"/>
      <c r="V20" s="94"/>
      <c r="W20" s="94"/>
      <c r="X20" s="108"/>
      <c r="Y20" s="94"/>
      <c r="Z20" s="94"/>
      <c r="AA20" s="94"/>
      <c r="AB20" s="108"/>
      <c r="AC20" s="94"/>
      <c r="AD20" s="94"/>
      <c r="AE20" s="94"/>
      <c r="AF20" s="108"/>
      <c r="AG20" s="92">
        <f t="shared" si="3"/>
        <v>0</v>
      </c>
      <c r="AH20" s="94">
        <f t="shared" si="34"/>
        <v>0</v>
      </c>
      <c r="AI20" s="94" t="e">
        <f t="shared" si="31"/>
        <v>#DIV/0!</v>
      </c>
      <c r="AJ20" s="108">
        <f t="shared" si="26"/>
        <v>0</v>
      </c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2">
        <f t="shared" si="8"/>
        <v>0</v>
      </c>
      <c r="BB20" s="94">
        <f t="shared" si="37"/>
        <v>0</v>
      </c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>
        <f t="shared" si="32"/>
        <v>0</v>
      </c>
      <c r="BQ20" s="94"/>
      <c r="BR20" s="94"/>
      <c r="BS20" s="94"/>
      <c r="BT20" s="108"/>
      <c r="BU20" s="94"/>
      <c r="BV20" s="139"/>
      <c r="BW20" s="96" t="e">
        <f>BV20/BU20*100</f>
        <v>#DIV/0!</v>
      </c>
      <c r="BX20" s="108">
        <f t="shared" si="20"/>
        <v>0</v>
      </c>
      <c r="BY20" s="108"/>
      <c r="BZ20" s="108"/>
      <c r="CA20" s="108"/>
      <c r="CB20" s="108"/>
      <c r="CC20" s="92">
        <f t="shared" si="35"/>
        <v>0</v>
      </c>
      <c r="CD20" s="94">
        <f t="shared" si="36"/>
        <v>0</v>
      </c>
      <c r="CE20" s="95" t="e">
        <f t="shared" si="13"/>
        <v>#DIV/0!</v>
      </c>
      <c r="CF20" s="94">
        <f>CD20-CC20</f>
        <v>0</v>
      </c>
      <c r="CH20" s="128">
        <f t="shared" si="16"/>
        <v>0</v>
      </c>
      <c r="CI20" s="123">
        <f t="shared" si="17"/>
        <v>0</v>
      </c>
      <c r="CK20" s="132">
        <f t="shared" si="15"/>
        <v>0</v>
      </c>
    </row>
    <row r="21" spans="1:89" ht="13.5" customHeight="1">
      <c r="A21" s="108"/>
      <c r="B21" s="486" t="s">
        <v>273</v>
      </c>
      <c r="C21" s="487"/>
      <c r="D21" s="488"/>
      <c r="E21" s="94">
        <v>3</v>
      </c>
      <c r="F21" s="94"/>
      <c r="G21" s="94"/>
      <c r="H21" s="94"/>
      <c r="I21" s="94">
        <v>10</v>
      </c>
      <c r="J21" s="94"/>
      <c r="K21" s="94"/>
      <c r="L21" s="108"/>
      <c r="M21" s="94">
        <v>15</v>
      </c>
      <c r="N21" s="94"/>
      <c r="O21" s="94"/>
      <c r="P21" s="108"/>
      <c r="Q21" s="94">
        <v>15</v>
      </c>
      <c r="R21" s="94">
        <v>0.6</v>
      </c>
      <c r="S21" s="95"/>
      <c r="T21" s="95"/>
      <c r="U21" s="94">
        <v>3</v>
      </c>
      <c r="V21" s="94"/>
      <c r="W21" s="94"/>
      <c r="X21" s="108"/>
      <c r="Y21" s="94">
        <v>10</v>
      </c>
      <c r="Z21" s="94">
        <v>5.38246</v>
      </c>
      <c r="AA21" s="94"/>
      <c r="AB21" s="108"/>
      <c r="AC21" s="94">
        <v>10</v>
      </c>
      <c r="AD21" s="94">
        <v>2.0499999999999998</v>
      </c>
      <c r="AE21" s="94"/>
      <c r="AF21" s="108"/>
      <c r="AG21" s="92">
        <f t="shared" si="3"/>
        <v>66</v>
      </c>
      <c r="AH21" s="94">
        <f t="shared" si="34"/>
        <v>8.0324600000000004</v>
      </c>
      <c r="AI21" s="94">
        <f t="shared" si="31"/>
        <v>12.170393939393941</v>
      </c>
      <c r="AJ21" s="108">
        <f t="shared" si="26"/>
        <v>-57.96754</v>
      </c>
      <c r="AK21" s="94">
        <v>5</v>
      </c>
      <c r="AL21" s="94">
        <v>4.048</v>
      </c>
      <c r="AM21" s="94"/>
      <c r="AN21" s="94"/>
      <c r="AO21" s="94">
        <v>5</v>
      </c>
      <c r="AP21" s="94">
        <v>3.2</v>
      </c>
      <c r="AQ21" s="94"/>
      <c r="AR21" s="94"/>
      <c r="AS21" s="94">
        <v>5</v>
      </c>
      <c r="AT21" s="94"/>
      <c r="AU21" s="94"/>
      <c r="AV21" s="94"/>
      <c r="AW21" s="94">
        <v>5</v>
      </c>
      <c r="AX21" s="94">
        <v>4.55</v>
      </c>
      <c r="AY21" s="94"/>
      <c r="AZ21" s="94"/>
      <c r="BA21" s="92">
        <f t="shared" si="8"/>
        <v>20</v>
      </c>
      <c r="BB21" s="94">
        <f t="shared" si="37"/>
        <v>11.798</v>
      </c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>
        <v>12</v>
      </c>
      <c r="BN21" s="94"/>
      <c r="BO21" s="94">
        <f>BN21/BM21*100</f>
        <v>0</v>
      </c>
      <c r="BP21" s="94">
        <f t="shared" si="32"/>
        <v>-12</v>
      </c>
      <c r="BQ21" s="139">
        <v>0.4</v>
      </c>
      <c r="BR21" s="139"/>
      <c r="BS21" s="94"/>
      <c r="BT21" s="108"/>
      <c r="BU21" s="94"/>
      <c r="BV21" s="139"/>
      <c r="BW21" s="96"/>
      <c r="BX21" s="108"/>
      <c r="BY21" s="108"/>
      <c r="BZ21" s="108"/>
      <c r="CA21" s="108"/>
      <c r="CB21" s="108"/>
      <c r="CC21" s="92">
        <f t="shared" si="35"/>
        <v>98.4</v>
      </c>
      <c r="CD21" s="94">
        <f t="shared" si="36"/>
        <v>19.830460000000002</v>
      </c>
      <c r="CE21" s="95">
        <f t="shared" si="13"/>
        <v>20.15290650406504</v>
      </c>
      <c r="CF21" s="94">
        <f>CD21-CC21</f>
        <v>-78.569540000000003</v>
      </c>
      <c r="CH21" s="128">
        <f t="shared" si="16"/>
        <v>19.830460000000002</v>
      </c>
      <c r="CI21" s="123">
        <f t="shared" si="17"/>
        <v>98.4</v>
      </c>
      <c r="CK21" s="132">
        <f t="shared" si="15"/>
        <v>19.830460000000002</v>
      </c>
    </row>
    <row r="22" spans="1:89" ht="12.6" customHeight="1">
      <c r="A22" s="108"/>
      <c r="B22" s="486" t="s">
        <v>251</v>
      </c>
      <c r="C22" s="487"/>
      <c r="D22" s="488"/>
      <c r="E22" s="94"/>
      <c r="F22" s="94">
        <v>2.6</v>
      </c>
      <c r="G22" s="94" t="e">
        <f>F22/E22*100</f>
        <v>#DIV/0!</v>
      </c>
      <c r="H22" s="94"/>
      <c r="I22" s="94"/>
      <c r="J22" s="94"/>
      <c r="K22" s="94"/>
      <c r="L22" s="108">
        <f t="shared" ref="L22:L28" si="38">J22-I22</f>
        <v>0</v>
      </c>
      <c r="M22" s="94"/>
      <c r="N22" s="94">
        <v>186.29499999999999</v>
      </c>
      <c r="O22" s="94"/>
      <c r="P22" s="108">
        <f t="shared" si="23"/>
        <v>186.29499999999999</v>
      </c>
      <c r="Q22" s="94"/>
      <c r="R22" s="94"/>
      <c r="S22" s="94" t="e">
        <f>R22/Q22*100</f>
        <v>#DIV/0!</v>
      </c>
      <c r="T22" s="94">
        <f t="shared" si="33"/>
        <v>0</v>
      </c>
      <c r="U22" s="94"/>
      <c r="V22" s="94"/>
      <c r="W22" s="94"/>
      <c r="X22" s="108">
        <f>V22-U22</f>
        <v>0</v>
      </c>
      <c r="Y22" s="94"/>
      <c r="Z22" s="94"/>
      <c r="AA22" s="94"/>
      <c r="AB22" s="108">
        <f>Z22-Y22</f>
        <v>0</v>
      </c>
      <c r="AC22" s="94"/>
      <c r="AD22" s="94"/>
      <c r="AE22" s="94" t="e">
        <f>AD22/AC22*100</f>
        <v>#DIV/0!</v>
      </c>
      <c r="AF22" s="108"/>
      <c r="AG22" s="92">
        <f t="shared" si="3"/>
        <v>0</v>
      </c>
      <c r="AH22" s="94">
        <f t="shared" si="34"/>
        <v>188.89499999999998</v>
      </c>
      <c r="AI22" s="94" t="e">
        <f t="shared" si="31"/>
        <v>#DIV/0!</v>
      </c>
      <c r="AJ22" s="108">
        <f t="shared" si="26"/>
        <v>188.89499999999998</v>
      </c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2">
        <f t="shared" si="8"/>
        <v>0</v>
      </c>
      <c r="BB22" s="94">
        <f t="shared" si="37"/>
        <v>0</v>
      </c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>
        <f t="shared" si="32"/>
        <v>0</v>
      </c>
      <c r="BQ22" s="139"/>
      <c r="BR22" s="94"/>
      <c r="BS22" s="94"/>
      <c r="BT22" s="108">
        <f>BR22-BQ22</f>
        <v>0</v>
      </c>
      <c r="BU22" s="94">
        <v>40</v>
      </c>
      <c r="BV22" s="139"/>
      <c r="BW22" s="96">
        <f>BV22/BU22*100</f>
        <v>0</v>
      </c>
      <c r="BX22" s="108">
        <f t="shared" si="20"/>
        <v>-40</v>
      </c>
      <c r="BY22" s="142">
        <v>1.5</v>
      </c>
      <c r="BZ22" s="108"/>
      <c r="CA22" s="108"/>
      <c r="CB22" s="108"/>
      <c r="CC22" s="92">
        <f t="shared" si="35"/>
        <v>41.5</v>
      </c>
      <c r="CD22" s="94">
        <f t="shared" si="36"/>
        <v>188.89499999999998</v>
      </c>
      <c r="CE22" s="95">
        <f t="shared" si="13"/>
        <v>455.16867469879514</v>
      </c>
      <c r="CF22" s="94">
        <f>CD22-CC22</f>
        <v>147.39499999999998</v>
      </c>
      <c r="CH22" s="128">
        <f t="shared" si="16"/>
        <v>188.89499999999998</v>
      </c>
      <c r="CI22" s="123">
        <f t="shared" si="17"/>
        <v>41.5</v>
      </c>
      <c r="CK22" s="132">
        <f t="shared" si="15"/>
        <v>188.89499999999998</v>
      </c>
    </row>
    <row r="23" spans="1:89" ht="12.75" hidden="1" customHeight="1">
      <c r="A23" s="108"/>
      <c r="B23" s="486" t="s">
        <v>192</v>
      </c>
      <c r="C23" s="487"/>
      <c r="D23" s="488"/>
      <c r="E23" s="94"/>
      <c r="F23" s="94"/>
      <c r="G23" s="94" t="e">
        <f>F23/E23*100</f>
        <v>#DIV/0!</v>
      </c>
      <c r="H23" s="94">
        <f t="shared" si="29"/>
        <v>0</v>
      </c>
      <c r="I23" s="94"/>
      <c r="J23" s="94"/>
      <c r="K23" s="94"/>
      <c r="L23" s="108">
        <f t="shared" si="38"/>
        <v>0</v>
      </c>
      <c r="M23" s="94"/>
      <c r="N23" s="94"/>
      <c r="O23" s="94"/>
      <c r="P23" s="108">
        <f t="shared" si="23"/>
        <v>0</v>
      </c>
      <c r="Q23" s="94"/>
      <c r="R23" s="94"/>
      <c r="S23" s="94"/>
      <c r="T23" s="94">
        <f t="shared" si="33"/>
        <v>0</v>
      </c>
      <c r="U23" s="94"/>
      <c r="V23" s="94"/>
      <c r="W23" s="94" t="e">
        <f>V23/U23*100</f>
        <v>#DIV/0!</v>
      </c>
      <c r="X23" s="108"/>
      <c r="Y23" s="94"/>
      <c r="Z23" s="94"/>
      <c r="AA23" s="94"/>
      <c r="AB23" s="108">
        <f>Z23-Y23</f>
        <v>0</v>
      </c>
      <c r="AC23" s="94"/>
      <c r="AD23" s="94"/>
      <c r="AE23" s="94" t="e">
        <f>AD23/AC23*100</f>
        <v>#DIV/0!</v>
      </c>
      <c r="AF23" s="108">
        <f>AD23-AC23</f>
        <v>0</v>
      </c>
      <c r="AG23" s="92">
        <f t="shared" si="3"/>
        <v>0</v>
      </c>
      <c r="AH23" s="94">
        <f t="shared" si="34"/>
        <v>0</v>
      </c>
      <c r="AI23" s="94" t="e">
        <f t="shared" si="31"/>
        <v>#DIV/0!</v>
      </c>
      <c r="AJ23" s="108">
        <f t="shared" si="26"/>
        <v>0</v>
      </c>
      <c r="AK23" s="94"/>
      <c r="AL23" s="94"/>
      <c r="AM23" s="94"/>
      <c r="AN23" s="94">
        <f>AL23-AK23</f>
        <v>0</v>
      </c>
      <c r="AO23" s="94"/>
      <c r="AP23" s="94"/>
      <c r="AQ23" s="94"/>
      <c r="AR23" s="94">
        <f>AP23-AO23</f>
        <v>0</v>
      </c>
      <c r="AS23" s="94"/>
      <c r="AT23" s="94"/>
      <c r="AU23" s="94"/>
      <c r="AV23" s="94">
        <f>AT23-AS23</f>
        <v>0</v>
      </c>
      <c r="AW23" s="94"/>
      <c r="AX23" s="94"/>
      <c r="AY23" s="94"/>
      <c r="AZ23" s="94">
        <f>AX23-AW23</f>
        <v>0</v>
      </c>
      <c r="BA23" s="92">
        <f t="shared" si="8"/>
        <v>0</v>
      </c>
      <c r="BB23" s="94">
        <f t="shared" si="37"/>
        <v>0</v>
      </c>
      <c r="BC23" s="94"/>
      <c r="BD23" s="94">
        <f>BB23-BA23</f>
        <v>0</v>
      </c>
      <c r="BE23" s="94"/>
      <c r="BF23" s="94"/>
      <c r="BG23" s="94"/>
      <c r="BH23" s="94">
        <f>BF23-BE23</f>
        <v>0</v>
      </c>
      <c r="BI23" s="94"/>
      <c r="BJ23" s="94"/>
      <c r="BK23" s="94"/>
      <c r="BL23" s="94">
        <f>BJ23-BI23</f>
        <v>0</v>
      </c>
      <c r="BM23" s="94"/>
      <c r="BN23" s="94"/>
      <c r="BO23" s="94"/>
      <c r="BP23" s="94">
        <f t="shared" si="32"/>
        <v>0</v>
      </c>
      <c r="BQ23" s="94"/>
      <c r="BR23" s="94"/>
      <c r="BS23" s="94"/>
      <c r="BT23" s="108"/>
      <c r="BU23" s="94"/>
      <c r="BV23" s="139"/>
      <c r="BW23" s="96"/>
      <c r="BX23" s="108"/>
      <c r="BY23" s="108"/>
      <c r="BZ23" s="108"/>
      <c r="CA23" s="108"/>
      <c r="CB23" s="108"/>
      <c r="CC23" s="92">
        <f t="shared" si="35"/>
        <v>0</v>
      </c>
      <c r="CD23" s="94">
        <f t="shared" si="36"/>
        <v>0</v>
      </c>
      <c r="CE23" s="94" t="e">
        <f t="shared" si="13"/>
        <v>#DIV/0!</v>
      </c>
      <c r="CF23" s="94">
        <f t="shared" si="14"/>
        <v>0</v>
      </c>
      <c r="CH23" s="128">
        <f t="shared" si="16"/>
        <v>0</v>
      </c>
      <c r="CI23" s="123">
        <f t="shared" si="17"/>
        <v>0</v>
      </c>
      <c r="CK23" s="132">
        <f t="shared" si="15"/>
        <v>0</v>
      </c>
    </row>
    <row r="24" spans="1:89" ht="12.75" customHeight="1">
      <c r="A24" s="108"/>
      <c r="B24" s="468" t="s">
        <v>229</v>
      </c>
      <c r="C24" s="469"/>
      <c r="D24" s="470"/>
      <c r="E24" s="94">
        <v>11</v>
      </c>
      <c r="F24" s="94">
        <v>3.01756</v>
      </c>
      <c r="G24" s="94"/>
      <c r="H24" s="94"/>
      <c r="I24" s="94">
        <v>11</v>
      </c>
      <c r="J24" s="94">
        <v>32.907589999999999</v>
      </c>
      <c r="K24" s="95">
        <f>J24/I24*100</f>
        <v>299.15990909090908</v>
      </c>
      <c r="L24" s="94">
        <f>J24-I24</f>
        <v>21.907589999999999</v>
      </c>
      <c r="M24" s="94">
        <v>20</v>
      </c>
      <c r="N24" s="94">
        <v>9.8832000000000004</v>
      </c>
      <c r="O24" s="94"/>
      <c r="P24" s="94"/>
      <c r="Q24" s="94">
        <v>20</v>
      </c>
      <c r="R24" s="94">
        <v>12</v>
      </c>
      <c r="S24" s="94"/>
      <c r="T24" s="108"/>
      <c r="U24" s="94">
        <v>11</v>
      </c>
      <c r="V24" s="94">
        <v>4.5634499999999996</v>
      </c>
      <c r="W24" s="94"/>
      <c r="X24" s="108"/>
      <c r="Y24" s="94">
        <v>15</v>
      </c>
      <c r="Z24" s="94"/>
      <c r="AA24" s="94"/>
      <c r="AB24" s="108"/>
      <c r="AC24" s="94">
        <v>11</v>
      </c>
      <c r="AD24" s="94">
        <v>19.623999999999999</v>
      </c>
      <c r="AE24" s="94"/>
      <c r="AF24" s="108"/>
      <c r="AG24" s="92">
        <f>E24+I24+M24+Q24+U24+Y24+AC24</f>
        <v>99</v>
      </c>
      <c r="AH24" s="94">
        <f>F24+J24+N24+R24+V24+Z24+AD24</f>
        <v>81.995800000000003</v>
      </c>
      <c r="AI24" s="94">
        <f>AH24/AG24*100</f>
        <v>82.824040404040417</v>
      </c>
      <c r="AJ24" s="94">
        <f>AH24-AG24</f>
        <v>-17.004199999999997</v>
      </c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2">
        <f>AK24+AO24+AS24+AW24</f>
        <v>0</v>
      </c>
      <c r="BB24" s="94">
        <f>AL24+AP24+AT24+AX24</f>
        <v>0</v>
      </c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108"/>
      <c r="BU24" s="94"/>
      <c r="BV24" s="139"/>
      <c r="BW24" s="96"/>
      <c r="BX24" s="108"/>
      <c r="BY24" s="108"/>
      <c r="BZ24" s="108"/>
      <c r="CA24" s="108"/>
      <c r="CB24" s="108"/>
      <c r="CC24" s="92">
        <f>AG24+BA24+BE24+BI24+BM24+BQ24+BU24+BY24</f>
        <v>99</v>
      </c>
      <c r="CD24" s="94">
        <f>R24+V24+Z24+AD24+BR24+BV24+F24+J24+N24+AL24+BZ24+AP24+AT24+AX24+BF24</f>
        <v>81.995800000000003</v>
      </c>
      <c r="CE24" s="94">
        <f>CD24/CC24*100</f>
        <v>82.824040404040417</v>
      </c>
      <c r="CF24" s="94">
        <f>CD24-CC24</f>
        <v>-17.004199999999997</v>
      </c>
      <c r="CH24" s="128">
        <f>F24+J24+N24+R24+V24+Z24+AD24+AL24+AP24+AT24+AX24+BF24+BJ24+BN24+BR24+BV24+BZ24</f>
        <v>81.995800000000003</v>
      </c>
      <c r="CI24" s="123">
        <f>E24+I24+M24+Q24+U24+Y24+AC24+AG24+AK24+AO24+AS24+AW24+BE24+BI24+BM24+BQ24+BU24+BY24-AG24</f>
        <v>99</v>
      </c>
      <c r="CK24" s="132">
        <f t="shared" si="15"/>
        <v>81.995800000000003</v>
      </c>
    </row>
    <row r="25" spans="1:89" s="127" customFormat="1" ht="15" customHeight="1">
      <c r="A25" s="109">
        <v>226</v>
      </c>
      <c r="B25" s="480" t="s">
        <v>102</v>
      </c>
      <c r="C25" s="481"/>
      <c r="D25" s="482"/>
      <c r="E25" s="102">
        <f>SUM(E26:E44)</f>
        <v>93</v>
      </c>
      <c r="F25" s="102">
        <f>SUM(F26:F44)</f>
        <v>103.81162999999999</v>
      </c>
      <c r="G25" s="99">
        <f>F25/E25*100</f>
        <v>111.62540860215053</v>
      </c>
      <c r="H25" s="102">
        <f t="shared" si="29"/>
        <v>10.811629999999994</v>
      </c>
      <c r="I25" s="102">
        <f>SUM(I26:I44)</f>
        <v>128</v>
      </c>
      <c r="J25" s="102">
        <f>SUM(J26:J44)</f>
        <v>92.800049999999999</v>
      </c>
      <c r="K25" s="102">
        <f>J25/I25*100</f>
        <v>72.500039062499994</v>
      </c>
      <c r="L25" s="109">
        <f t="shared" si="38"/>
        <v>-35.199950000000001</v>
      </c>
      <c r="M25" s="102">
        <f>SUM(M26:M44)</f>
        <v>193</v>
      </c>
      <c r="N25" s="102">
        <f>SUM(N26:N44)</f>
        <v>136.39225999999999</v>
      </c>
      <c r="O25" s="102">
        <f>N25/M25*100</f>
        <v>70.669564766839372</v>
      </c>
      <c r="P25" s="109">
        <f t="shared" si="23"/>
        <v>-56.607740000000007</v>
      </c>
      <c r="Q25" s="102">
        <f>SUM(Q26:Q44)</f>
        <v>193</v>
      </c>
      <c r="R25" s="102">
        <f>SUM(R26:R44)</f>
        <v>262.88150999999999</v>
      </c>
      <c r="S25" s="102">
        <f>R25/Q25*100</f>
        <v>136.20803626943007</v>
      </c>
      <c r="T25" s="102">
        <f t="shared" si="33"/>
        <v>69.881509999999992</v>
      </c>
      <c r="U25" s="102">
        <f>SUM(U26:U44)</f>
        <v>146</v>
      </c>
      <c r="V25" s="102">
        <f>SUM(V26:V44)</f>
        <v>123.3271</v>
      </c>
      <c r="W25" s="99">
        <f>V25/U25*100</f>
        <v>84.47061643835616</v>
      </c>
      <c r="X25" s="102">
        <f>V25-U25</f>
        <v>-22.672899999999998</v>
      </c>
      <c r="Y25" s="102">
        <f>SUM(Y26:Y44)</f>
        <v>140</v>
      </c>
      <c r="Z25" s="102">
        <f>SUM(Z26:Z44)</f>
        <v>131.88126</v>
      </c>
      <c r="AA25" s="102">
        <f>Z25/Y25*100</f>
        <v>94.200900000000004</v>
      </c>
      <c r="AB25" s="109">
        <f>Z25-Y25</f>
        <v>-8.1187400000000025</v>
      </c>
      <c r="AC25" s="102">
        <f>SUM(AC26:AC44)</f>
        <v>128</v>
      </c>
      <c r="AD25" s="102">
        <f>SUM(AD26:AD44)</f>
        <v>127.22905</v>
      </c>
      <c r="AE25" s="99">
        <f>AD25/AC25*100</f>
        <v>99.397695312500005</v>
      </c>
      <c r="AF25" s="109">
        <f>AD25-AC25</f>
        <v>-0.77094999999999914</v>
      </c>
      <c r="AG25" s="99">
        <f t="shared" si="3"/>
        <v>1021</v>
      </c>
      <c r="AH25" s="102">
        <f>SUM(AH26:AH44)</f>
        <v>978.32285999999999</v>
      </c>
      <c r="AI25" s="102">
        <f t="shared" si="31"/>
        <v>95.820064642507347</v>
      </c>
      <c r="AJ25" s="102">
        <f t="shared" si="26"/>
        <v>-42.677140000000009</v>
      </c>
      <c r="AK25" s="102">
        <f>SUM(AK26:AK44)</f>
        <v>0</v>
      </c>
      <c r="AL25" s="102">
        <f>SUM(AL26:AL44)</f>
        <v>162.93269000000001</v>
      </c>
      <c r="AM25" s="99" t="e">
        <f>AL25/AK25*100</f>
        <v>#DIV/0!</v>
      </c>
      <c r="AN25" s="102">
        <f>AL25-AK25</f>
        <v>162.93269000000001</v>
      </c>
      <c r="AO25" s="102">
        <f>SUM(AO26:AO44)</f>
        <v>0</v>
      </c>
      <c r="AP25" s="102">
        <f>SUM(AP26:AP44)</f>
        <v>17.75</v>
      </c>
      <c r="AQ25" s="99" t="e">
        <f>AP25/AO25*100</f>
        <v>#DIV/0!</v>
      </c>
      <c r="AR25" s="102">
        <f>AP25-AO25</f>
        <v>17.75</v>
      </c>
      <c r="AS25" s="102">
        <f>SUM(AS26:AS44)</f>
        <v>0</v>
      </c>
      <c r="AT25" s="102">
        <f>SUM(AT26:AT44)</f>
        <v>18.394659999999998</v>
      </c>
      <c r="AU25" s="99" t="e">
        <f>AT25/AS25*100</f>
        <v>#DIV/0!</v>
      </c>
      <c r="AV25" s="102">
        <f>AT25-AS25</f>
        <v>18.394659999999998</v>
      </c>
      <c r="AW25" s="102">
        <f>SUM(AW26:AW44)</f>
        <v>0</v>
      </c>
      <c r="AX25" s="102">
        <f>SUM(AX26:AX44)</f>
        <v>21.685949999999998</v>
      </c>
      <c r="AY25" s="99" t="e">
        <f>AX25/AW25*100</f>
        <v>#DIV/0!</v>
      </c>
      <c r="AZ25" s="102">
        <f>AX25-AW25</f>
        <v>21.685949999999998</v>
      </c>
      <c r="BA25" s="99">
        <f t="shared" si="8"/>
        <v>0</v>
      </c>
      <c r="BB25" s="102">
        <f>SUM(BB26:BB44)</f>
        <v>220.76330000000002</v>
      </c>
      <c r="BC25" s="99" t="e">
        <f>BB25/BA25*100</f>
        <v>#DIV/0!</v>
      </c>
      <c r="BD25" s="102">
        <f>BB25-BA25</f>
        <v>220.76330000000002</v>
      </c>
      <c r="BE25" s="102">
        <f>SUM(BE26:BE44)</f>
        <v>0</v>
      </c>
      <c r="BF25" s="102">
        <f>SUM(BF26:BF44)</f>
        <v>0</v>
      </c>
      <c r="BG25" s="99" t="e">
        <f>BF25/BE25*100</f>
        <v>#DIV/0!</v>
      </c>
      <c r="BH25" s="102">
        <f>BF25-BE25</f>
        <v>0</v>
      </c>
      <c r="BI25" s="102">
        <f>SUM(BI26:BI44)</f>
        <v>0</v>
      </c>
      <c r="BJ25" s="102">
        <f>SUM(BJ26:BJ44)</f>
        <v>1.64</v>
      </c>
      <c r="BK25" s="99" t="e">
        <f>BJ25/BI25*100</f>
        <v>#DIV/0!</v>
      </c>
      <c r="BL25" s="102">
        <f>BJ25-BI25</f>
        <v>1.64</v>
      </c>
      <c r="BM25" s="102">
        <f>SUM(BM26:BM44)</f>
        <v>0</v>
      </c>
      <c r="BN25" s="102">
        <f>SUM(BN26:BN44)</f>
        <v>0</v>
      </c>
      <c r="BO25" s="99" t="e">
        <f>BN25/BM25*100</f>
        <v>#DIV/0!</v>
      </c>
      <c r="BP25" s="102">
        <f>BN25-BM25</f>
        <v>0</v>
      </c>
      <c r="BQ25" s="140">
        <f>SUM(BQ26:BQ44)</f>
        <v>10.6</v>
      </c>
      <c r="BR25" s="102">
        <f>SUM(BR26:BR44)</f>
        <v>0</v>
      </c>
      <c r="BS25" s="102">
        <f>BR25/BQ25*100</f>
        <v>0</v>
      </c>
      <c r="BT25" s="109">
        <f>BR25-BQ25</f>
        <v>-10.6</v>
      </c>
      <c r="BU25" s="102">
        <f>SUM(BU26:BU44)</f>
        <v>97</v>
      </c>
      <c r="BV25" s="140">
        <f>SUM(BV26:BV44)</f>
        <v>100.05083999999999</v>
      </c>
      <c r="BW25" s="103">
        <f>BV25/BU25*100</f>
        <v>103.14519587628865</v>
      </c>
      <c r="BX25" s="109">
        <f t="shared" si="20"/>
        <v>3.0508399999999938</v>
      </c>
      <c r="BY25" s="140">
        <f>SUM(BY26:BY44)</f>
        <v>9.5</v>
      </c>
      <c r="BZ25" s="102">
        <f>SUM(BZ26:BZ44)</f>
        <v>5.0999999999999996</v>
      </c>
      <c r="CA25" s="103">
        <f>BZ25/BY25*100</f>
        <v>53.684210526315788</v>
      </c>
      <c r="CB25" s="109">
        <f>BZ25-BY25</f>
        <v>-4.4000000000000004</v>
      </c>
      <c r="CC25" s="99">
        <f t="shared" si="35"/>
        <v>1138.0999999999999</v>
      </c>
      <c r="CD25" s="102">
        <f>SUM(CD26:CD44)</f>
        <v>1305.8770000000002</v>
      </c>
      <c r="CE25" s="102">
        <f t="shared" si="13"/>
        <v>114.7418504525086</v>
      </c>
      <c r="CF25" s="102">
        <f t="shared" si="14"/>
        <v>167.77700000000027</v>
      </c>
      <c r="CG25" s="127">
        <v>9.6</v>
      </c>
      <c r="CH25" s="123">
        <f t="shared" si="16"/>
        <v>1305.877</v>
      </c>
      <c r="CI25" s="123">
        <f t="shared" si="17"/>
        <v>1138.0999999999999</v>
      </c>
      <c r="CK25" s="132">
        <f t="shared" si="15"/>
        <v>1305.877</v>
      </c>
    </row>
    <row r="26" spans="1:89" ht="22.5" customHeight="1">
      <c r="A26" s="108"/>
      <c r="B26" s="486" t="s">
        <v>193</v>
      </c>
      <c r="C26" s="487"/>
      <c r="D26" s="488"/>
      <c r="E26" s="94"/>
      <c r="F26" s="94"/>
      <c r="G26" s="94"/>
      <c r="H26" s="94"/>
      <c r="I26" s="94"/>
      <c r="J26" s="94"/>
      <c r="K26" s="95"/>
      <c r="L26" s="108">
        <f t="shared" si="38"/>
        <v>0</v>
      </c>
      <c r="M26" s="94"/>
      <c r="N26" s="94"/>
      <c r="O26" s="94"/>
      <c r="P26" s="108">
        <f t="shared" si="23"/>
        <v>0</v>
      </c>
      <c r="Q26" s="94"/>
      <c r="R26" s="94"/>
      <c r="S26" s="94"/>
      <c r="T26" s="108">
        <f t="shared" si="33"/>
        <v>0</v>
      </c>
      <c r="U26" s="94"/>
      <c r="V26" s="94"/>
      <c r="W26" s="94"/>
      <c r="X26" s="108">
        <f>V26-U26</f>
        <v>0</v>
      </c>
      <c r="Y26" s="94"/>
      <c r="Z26" s="94"/>
      <c r="AA26" s="94"/>
      <c r="AB26" s="108">
        <f>Z26-Y26</f>
        <v>0</v>
      </c>
      <c r="AC26" s="94"/>
      <c r="AD26" s="94"/>
      <c r="AE26" s="94"/>
      <c r="AF26" s="108"/>
      <c r="AG26" s="92">
        <f t="shared" si="3"/>
        <v>0</v>
      </c>
      <c r="AH26" s="94">
        <f t="shared" ref="AH26:AH44" si="39">F26+J26+N26+R26+V26+Z26+AD26</f>
        <v>0</v>
      </c>
      <c r="AI26" s="94" t="e">
        <f t="shared" ref="AI26:AI34" si="40">AH26/AG26*100</f>
        <v>#DIV/0!</v>
      </c>
      <c r="AJ26" s="94">
        <f t="shared" si="26"/>
        <v>0</v>
      </c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2">
        <f t="shared" si="8"/>
        <v>0</v>
      </c>
      <c r="BB26" s="94">
        <f t="shared" ref="BB26:BB44" si="41">AL26+AP26+AT26+AX26</f>
        <v>0</v>
      </c>
      <c r="BC26" s="94"/>
      <c r="BD26" s="94">
        <f>BB26-BA26</f>
        <v>0</v>
      </c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108">
        <f>BR26-BQ26</f>
        <v>0</v>
      </c>
      <c r="BU26" s="94"/>
      <c r="BV26" s="139">
        <v>12</v>
      </c>
      <c r="BW26" s="96"/>
      <c r="BX26" s="108"/>
      <c r="BY26" s="108"/>
      <c r="BZ26" s="108"/>
      <c r="CA26" s="108"/>
      <c r="CB26" s="108"/>
      <c r="CC26" s="92">
        <f t="shared" si="35"/>
        <v>0</v>
      </c>
      <c r="CD26" s="94">
        <f>R26+V26+Z26+AD26+BR26+BV26+F26+J26+N26+AL26+BZ26+AP26+AT26+AX26+BF26</f>
        <v>12</v>
      </c>
      <c r="CE26" s="94" t="e">
        <f t="shared" si="13"/>
        <v>#DIV/0!</v>
      </c>
      <c r="CF26" s="94">
        <f>CD26-CC26</f>
        <v>12</v>
      </c>
      <c r="CH26" s="128">
        <f t="shared" si="16"/>
        <v>12</v>
      </c>
      <c r="CI26" s="123">
        <f t="shared" si="17"/>
        <v>0</v>
      </c>
      <c r="CK26" s="132">
        <f t="shared" si="15"/>
        <v>12</v>
      </c>
    </row>
    <row r="27" spans="1:89" ht="13.5" customHeight="1">
      <c r="A27" s="108"/>
      <c r="B27" s="486" t="s">
        <v>392</v>
      </c>
      <c r="C27" s="487"/>
      <c r="D27" s="488"/>
      <c r="E27" s="94"/>
      <c r="F27" s="94"/>
      <c r="G27" s="94"/>
      <c r="H27" s="94"/>
      <c r="I27" s="94"/>
      <c r="J27" s="94"/>
      <c r="K27" s="95"/>
      <c r="L27" s="108">
        <f t="shared" si="38"/>
        <v>0</v>
      </c>
      <c r="M27" s="94"/>
      <c r="N27" s="94"/>
      <c r="O27" s="94"/>
      <c r="P27" s="108">
        <f t="shared" si="23"/>
        <v>0</v>
      </c>
      <c r="Q27" s="94"/>
      <c r="R27" s="94"/>
      <c r="S27" s="94"/>
      <c r="T27" s="108"/>
      <c r="U27" s="94"/>
      <c r="V27" s="94"/>
      <c r="W27" s="94"/>
      <c r="X27" s="108"/>
      <c r="Y27" s="94"/>
      <c r="Z27" s="94"/>
      <c r="AA27" s="94"/>
      <c r="AB27" s="108"/>
      <c r="AC27" s="94"/>
      <c r="AD27" s="94"/>
      <c r="AE27" s="94"/>
      <c r="AF27" s="108"/>
      <c r="AG27" s="92">
        <f t="shared" si="3"/>
        <v>0</v>
      </c>
      <c r="AH27" s="94">
        <f>F27+J27+N27+R27+V27+Z27+AD27</f>
        <v>0</v>
      </c>
      <c r="AI27" s="94" t="e">
        <f>AH27/AG27*100</f>
        <v>#DIV/0!</v>
      </c>
      <c r="AJ27" s="94">
        <f>AH27-AG27</f>
        <v>0</v>
      </c>
      <c r="AK27" s="94"/>
      <c r="AL27" s="94">
        <v>162.93269000000001</v>
      </c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2">
        <f t="shared" si="8"/>
        <v>0</v>
      </c>
      <c r="BB27" s="94">
        <f>AL27+AP27+AT27+AX27</f>
        <v>162.93269000000001</v>
      </c>
      <c r="BC27" s="94" t="e">
        <f>BB27/BA27*100</f>
        <v>#DIV/0!</v>
      </c>
      <c r="BD27" s="94">
        <f>BB27-BA27</f>
        <v>162.93269000000001</v>
      </c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108"/>
      <c r="BU27" s="94"/>
      <c r="BV27" s="139"/>
      <c r="BW27" s="96"/>
      <c r="BX27" s="108"/>
      <c r="BY27" s="108"/>
      <c r="BZ27" s="108"/>
      <c r="CA27" s="108"/>
      <c r="CB27" s="108"/>
      <c r="CC27" s="92">
        <f t="shared" si="35"/>
        <v>0</v>
      </c>
      <c r="CD27" s="94">
        <f>R27+V27+Z27+AD27+BR27+BV27+F27+J27+N27+AL27+BZ27+AP27+AT27+AX27+BF27</f>
        <v>162.93269000000001</v>
      </c>
      <c r="CE27" s="94" t="e">
        <f>CD27/CC27*100</f>
        <v>#DIV/0!</v>
      </c>
      <c r="CF27" s="94">
        <f>CD27-CC27</f>
        <v>162.93269000000001</v>
      </c>
      <c r="CH27" s="128">
        <f t="shared" si="16"/>
        <v>162.93269000000001</v>
      </c>
      <c r="CI27" s="123">
        <f t="shared" si="17"/>
        <v>0</v>
      </c>
      <c r="CK27" s="132">
        <f t="shared" si="15"/>
        <v>162.93269000000001</v>
      </c>
    </row>
    <row r="28" spans="1:89" ht="12.75" hidden="1" customHeight="1">
      <c r="A28" s="108"/>
      <c r="B28" s="468" t="s">
        <v>194</v>
      </c>
      <c r="C28" s="469"/>
      <c r="D28" s="470"/>
      <c r="E28" s="94"/>
      <c r="F28" s="94"/>
      <c r="G28" s="94"/>
      <c r="H28" s="94"/>
      <c r="I28" s="94"/>
      <c r="J28" s="94"/>
      <c r="K28" s="95"/>
      <c r="L28" s="108">
        <f t="shared" si="38"/>
        <v>0</v>
      </c>
      <c r="M28" s="94"/>
      <c r="N28" s="94"/>
      <c r="O28" s="94"/>
      <c r="P28" s="108">
        <f t="shared" si="23"/>
        <v>0</v>
      </c>
      <c r="Q28" s="94"/>
      <c r="R28" s="94"/>
      <c r="S28" s="94"/>
      <c r="T28" s="108">
        <f t="shared" si="33"/>
        <v>0</v>
      </c>
      <c r="U28" s="94"/>
      <c r="V28" s="94"/>
      <c r="W28" s="94"/>
      <c r="X28" s="108">
        <f>V28-U28</f>
        <v>0</v>
      </c>
      <c r="Y28" s="94"/>
      <c r="Z28" s="94"/>
      <c r="AA28" s="94"/>
      <c r="AB28" s="108">
        <f>Z28-Y28</f>
        <v>0</v>
      </c>
      <c r="AC28" s="94"/>
      <c r="AD28" s="94"/>
      <c r="AE28" s="94"/>
      <c r="AF28" s="108"/>
      <c r="AG28" s="92">
        <f t="shared" si="3"/>
        <v>0</v>
      </c>
      <c r="AH28" s="94">
        <f t="shared" si="39"/>
        <v>0</v>
      </c>
      <c r="AI28" s="94"/>
      <c r="AJ28" s="94">
        <f t="shared" si="26"/>
        <v>0</v>
      </c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2">
        <f t="shared" si="8"/>
        <v>0</v>
      </c>
      <c r="BB28" s="94">
        <f t="shared" si="41"/>
        <v>0</v>
      </c>
      <c r="BC28" s="94"/>
      <c r="BD28" s="94">
        <f>BB28-BA28</f>
        <v>0</v>
      </c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108">
        <f>BR28-BQ28</f>
        <v>0</v>
      </c>
      <c r="BU28" s="94"/>
      <c r="BV28" s="139"/>
      <c r="BW28" s="96"/>
      <c r="BX28" s="108">
        <f t="shared" si="20"/>
        <v>0</v>
      </c>
      <c r="BY28" s="108"/>
      <c r="BZ28" s="108"/>
      <c r="CA28" s="108"/>
      <c r="CB28" s="108"/>
      <c r="CC28" s="92">
        <f t="shared" si="35"/>
        <v>0</v>
      </c>
      <c r="CD28" s="94">
        <f>R28+V28+Z28+AD28+BR28+BV28+F28+J28+N28+AL28+BZ28+AP28+AT28+AX28+BF28+BN28</f>
        <v>0</v>
      </c>
      <c r="CE28" s="94"/>
      <c r="CF28" s="94">
        <f t="shared" si="14"/>
        <v>0</v>
      </c>
      <c r="CH28" s="128">
        <f t="shared" si="16"/>
        <v>0</v>
      </c>
      <c r="CI28" s="123">
        <f t="shared" si="17"/>
        <v>0</v>
      </c>
      <c r="CK28" s="132">
        <f t="shared" si="15"/>
        <v>0</v>
      </c>
    </row>
    <row r="29" spans="1:89" ht="12.75" customHeight="1">
      <c r="A29" s="108"/>
      <c r="B29" s="468" t="s">
        <v>195</v>
      </c>
      <c r="C29" s="469"/>
      <c r="D29" s="470"/>
      <c r="E29" s="94">
        <v>5</v>
      </c>
      <c r="F29" s="94"/>
      <c r="G29" s="94"/>
      <c r="H29" s="94"/>
      <c r="I29" s="94">
        <v>10</v>
      </c>
      <c r="J29" s="94"/>
      <c r="K29" s="95"/>
      <c r="L29" s="108"/>
      <c r="M29" s="94">
        <v>15</v>
      </c>
      <c r="N29" s="94"/>
      <c r="O29" s="94"/>
      <c r="P29" s="108">
        <f t="shared" si="23"/>
        <v>-15</v>
      </c>
      <c r="Q29" s="94">
        <v>15</v>
      </c>
      <c r="R29" s="94"/>
      <c r="S29" s="94"/>
      <c r="T29" s="108"/>
      <c r="U29" s="94">
        <v>5</v>
      </c>
      <c r="V29" s="94"/>
      <c r="W29" s="94"/>
      <c r="X29" s="108"/>
      <c r="Y29" s="94">
        <v>15</v>
      </c>
      <c r="Z29" s="94"/>
      <c r="AA29" s="94"/>
      <c r="AB29" s="108"/>
      <c r="AC29" s="94">
        <v>10</v>
      </c>
      <c r="AD29" s="94"/>
      <c r="AE29" s="94"/>
      <c r="AF29" s="108"/>
      <c r="AG29" s="92">
        <f t="shared" si="3"/>
        <v>75</v>
      </c>
      <c r="AH29" s="94">
        <f t="shared" si="39"/>
        <v>0</v>
      </c>
      <c r="AI29" s="94">
        <f t="shared" si="40"/>
        <v>0</v>
      </c>
      <c r="AJ29" s="94">
        <f t="shared" si="26"/>
        <v>-75</v>
      </c>
      <c r="AK29" s="94"/>
      <c r="AL29" s="94"/>
      <c r="AM29" s="94" t="e">
        <f>AL29/AK29*100</f>
        <v>#DIV/0!</v>
      </c>
      <c r="AN29" s="94">
        <f t="shared" ref="AN29:AN43" si="42">AL29-AK29</f>
        <v>0</v>
      </c>
      <c r="AO29" s="94"/>
      <c r="AP29" s="94"/>
      <c r="AQ29" s="94" t="e">
        <f>AP29/AO29*100</f>
        <v>#DIV/0!</v>
      </c>
      <c r="AR29" s="94">
        <f t="shared" ref="AR29:AR43" si="43">AP29-AO29</f>
        <v>0</v>
      </c>
      <c r="AS29" s="94"/>
      <c r="AT29" s="94"/>
      <c r="AU29" s="94" t="e">
        <f>AT29/AS29*100</f>
        <v>#DIV/0!</v>
      </c>
      <c r="AV29" s="94">
        <f t="shared" ref="AV29:AV43" si="44">AT29-AS29</f>
        <v>0</v>
      </c>
      <c r="AW29" s="94"/>
      <c r="AX29" s="94"/>
      <c r="AY29" s="94" t="e">
        <f>AX29/AW29*100</f>
        <v>#DIV/0!</v>
      </c>
      <c r="AZ29" s="94">
        <f t="shared" ref="AZ29:AZ43" si="45">AX29-AW29</f>
        <v>0</v>
      </c>
      <c r="BA29" s="92">
        <f t="shared" si="8"/>
        <v>0</v>
      </c>
      <c r="BB29" s="94">
        <f t="shared" si="41"/>
        <v>0</v>
      </c>
      <c r="BC29" s="94" t="e">
        <f>BB29/BA29*100</f>
        <v>#DIV/0!</v>
      </c>
      <c r="BD29" s="94">
        <f t="shared" ref="BD29:BD43" si="46">BB29-BA29</f>
        <v>0</v>
      </c>
      <c r="BE29" s="94"/>
      <c r="BF29" s="94"/>
      <c r="BG29" s="94"/>
      <c r="BH29" s="94">
        <f t="shared" ref="BH29:BH43" si="47">BF29-BE29</f>
        <v>0</v>
      </c>
      <c r="BI29" s="94"/>
      <c r="BJ29" s="94"/>
      <c r="BK29" s="94"/>
      <c r="BL29" s="94">
        <f t="shared" ref="BL29:BL43" si="48">BJ29-BI29</f>
        <v>0</v>
      </c>
      <c r="BM29" s="94"/>
      <c r="BN29" s="94"/>
      <c r="BO29" s="94"/>
      <c r="BP29" s="94">
        <f t="shared" ref="BP29:BP43" si="49">BN29-BM29</f>
        <v>0</v>
      </c>
      <c r="BQ29" s="94"/>
      <c r="BR29" s="94"/>
      <c r="BS29" s="94"/>
      <c r="BT29" s="108">
        <f t="shared" ref="BT29:BT40" si="50">BR29-BQ29</f>
        <v>0</v>
      </c>
      <c r="BU29" s="94"/>
      <c r="BV29" s="139">
        <v>3.5</v>
      </c>
      <c r="BW29" s="96"/>
      <c r="BX29" s="108"/>
      <c r="BY29" s="108"/>
      <c r="BZ29" s="108"/>
      <c r="CA29" s="108"/>
      <c r="CB29" s="108"/>
      <c r="CC29" s="92">
        <f t="shared" si="35"/>
        <v>75</v>
      </c>
      <c r="CD29" s="94">
        <f>R29+V29+Z29+AD29+BR29+BV29+F29+J29+N29+AL29+BZ29+AP29+AT29+AX29+BF29</f>
        <v>3.5</v>
      </c>
      <c r="CE29" s="94">
        <f t="shared" si="13"/>
        <v>4.666666666666667</v>
      </c>
      <c r="CF29" s="94">
        <f t="shared" si="14"/>
        <v>-71.5</v>
      </c>
      <c r="CH29" s="128">
        <f t="shared" si="16"/>
        <v>3.5</v>
      </c>
      <c r="CI29" s="123">
        <f t="shared" si="17"/>
        <v>75</v>
      </c>
      <c r="CK29" s="132">
        <f t="shared" si="15"/>
        <v>3.5</v>
      </c>
    </row>
    <row r="30" spans="1:89" ht="12.75" hidden="1" customHeight="1">
      <c r="A30" s="108"/>
      <c r="B30" s="468" t="s">
        <v>434</v>
      </c>
      <c r="C30" s="469"/>
      <c r="D30" s="470"/>
      <c r="E30" s="94"/>
      <c r="F30" s="94"/>
      <c r="G30" s="94"/>
      <c r="H30" s="94">
        <f t="shared" si="29"/>
        <v>0</v>
      </c>
      <c r="I30" s="94"/>
      <c r="J30" s="94"/>
      <c r="K30" s="95" t="e">
        <f>J30/I30*100</f>
        <v>#DIV/0!</v>
      </c>
      <c r="L30" s="94">
        <f>J30-I30</f>
        <v>0</v>
      </c>
      <c r="M30" s="94"/>
      <c r="N30" s="94"/>
      <c r="O30" s="94" t="e">
        <f>N30/M30*100</f>
        <v>#DIV/0!</v>
      </c>
      <c r="P30" s="108">
        <f t="shared" si="23"/>
        <v>0</v>
      </c>
      <c r="Q30" s="94"/>
      <c r="R30" s="94"/>
      <c r="S30" s="94" t="e">
        <f>R30/Q30*100</f>
        <v>#DIV/0!</v>
      </c>
      <c r="T30" s="108">
        <f t="shared" ref="T30:T44" si="51">R30-Q30</f>
        <v>0</v>
      </c>
      <c r="U30" s="94"/>
      <c r="V30" s="94"/>
      <c r="W30" s="94"/>
      <c r="X30" s="108">
        <f t="shared" ref="X30:X37" si="52">V30-U30</f>
        <v>0</v>
      </c>
      <c r="Y30" s="94"/>
      <c r="Z30" s="94"/>
      <c r="AA30" s="94" t="e">
        <f>Z30/Y30*100</f>
        <v>#DIV/0!</v>
      </c>
      <c r="AB30" s="108">
        <f>Z30-Y30</f>
        <v>0</v>
      </c>
      <c r="AC30" s="94"/>
      <c r="AD30" s="94"/>
      <c r="AE30" s="94"/>
      <c r="AF30" s="108">
        <f>AD30-AC30</f>
        <v>0</v>
      </c>
      <c r="AG30" s="92">
        <f t="shared" si="3"/>
        <v>0</v>
      </c>
      <c r="AH30" s="94">
        <f t="shared" si="39"/>
        <v>0</v>
      </c>
      <c r="AI30" s="94" t="e">
        <f t="shared" si="40"/>
        <v>#DIV/0!</v>
      </c>
      <c r="AJ30" s="94">
        <f t="shared" si="26"/>
        <v>0</v>
      </c>
      <c r="AK30" s="94"/>
      <c r="AL30" s="94"/>
      <c r="AM30" s="94"/>
      <c r="AN30" s="94">
        <f t="shared" si="42"/>
        <v>0</v>
      </c>
      <c r="AO30" s="94"/>
      <c r="AP30" s="94"/>
      <c r="AQ30" s="94"/>
      <c r="AR30" s="94">
        <f t="shared" si="43"/>
        <v>0</v>
      </c>
      <c r="AS30" s="94"/>
      <c r="AT30" s="94"/>
      <c r="AU30" s="94"/>
      <c r="AV30" s="94">
        <f t="shared" si="44"/>
        <v>0</v>
      </c>
      <c r="AW30" s="94"/>
      <c r="AX30" s="94"/>
      <c r="AY30" s="94"/>
      <c r="AZ30" s="94">
        <f t="shared" si="45"/>
        <v>0</v>
      </c>
      <c r="BA30" s="92">
        <f t="shared" si="8"/>
        <v>0</v>
      </c>
      <c r="BB30" s="94">
        <f t="shared" si="41"/>
        <v>0</v>
      </c>
      <c r="BC30" s="94"/>
      <c r="BD30" s="94">
        <f t="shared" si="46"/>
        <v>0</v>
      </c>
      <c r="BE30" s="94"/>
      <c r="BF30" s="94"/>
      <c r="BG30" s="94"/>
      <c r="BH30" s="94">
        <f t="shared" si="47"/>
        <v>0</v>
      </c>
      <c r="BI30" s="94"/>
      <c r="BJ30" s="94"/>
      <c r="BK30" s="94"/>
      <c r="BL30" s="94">
        <f t="shared" si="48"/>
        <v>0</v>
      </c>
      <c r="BM30" s="94"/>
      <c r="BN30" s="94"/>
      <c r="BO30" s="94"/>
      <c r="BP30" s="94">
        <f t="shared" si="49"/>
        <v>0</v>
      </c>
      <c r="BQ30" s="94"/>
      <c r="BR30" s="94"/>
      <c r="BS30" s="94"/>
      <c r="BT30" s="108">
        <f t="shared" si="50"/>
        <v>0</v>
      </c>
      <c r="BU30" s="94"/>
      <c r="BV30" s="139"/>
      <c r="BW30" s="96"/>
      <c r="BX30" s="108">
        <f t="shared" si="20"/>
        <v>0</v>
      </c>
      <c r="BY30" s="108"/>
      <c r="BZ30" s="108"/>
      <c r="CA30" s="108"/>
      <c r="CB30" s="108"/>
      <c r="CC30" s="92">
        <f t="shared" si="35"/>
        <v>0</v>
      </c>
      <c r="CD30" s="94">
        <f>R30+V30+Z30+AD30+BR30+BV30+F30+J30+N30+AL30+BZ30+AP30+AT30+AX30+BF30</f>
        <v>0</v>
      </c>
      <c r="CE30" s="94" t="e">
        <f t="shared" si="13"/>
        <v>#DIV/0!</v>
      </c>
      <c r="CF30" s="94">
        <f t="shared" si="14"/>
        <v>0</v>
      </c>
      <c r="CH30" s="128">
        <f t="shared" si="16"/>
        <v>0</v>
      </c>
      <c r="CI30" s="123">
        <f t="shared" si="17"/>
        <v>0</v>
      </c>
      <c r="CK30" s="132">
        <f t="shared" si="15"/>
        <v>0</v>
      </c>
    </row>
    <row r="31" spans="1:89" ht="12.75" hidden="1" customHeight="1">
      <c r="A31" s="108"/>
      <c r="B31" s="489" t="s">
        <v>250</v>
      </c>
      <c r="C31" s="490"/>
      <c r="D31" s="491"/>
      <c r="E31" s="94"/>
      <c r="F31" s="94"/>
      <c r="G31" s="94"/>
      <c r="H31" s="94">
        <f t="shared" si="29"/>
        <v>0</v>
      </c>
      <c r="I31" s="94"/>
      <c r="J31" s="94"/>
      <c r="K31" s="95"/>
      <c r="L31" s="94">
        <f>J31-I31</f>
        <v>0</v>
      </c>
      <c r="M31" s="94"/>
      <c r="N31" s="94"/>
      <c r="O31" s="94"/>
      <c r="P31" s="108">
        <f t="shared" si="23"/>
        <v>0</v>
      </c>
      <c r="Q31" s="94"/>
      <c r="R31" s="94"/>
      <c r="S31" s="94"/>
      <c r="T31" s="108">
        <f t="shared" si="51"/>
        <v>0</v>
      </c>
      <c r="U31" s="94"/>
      <c r="V31" s="94"/>
      <c r="W31" s="94"/>
      <c r="X31" s="108">
        <f t="shared" si="52"/>
        <v>0</v>
      </c>
      <c r="Y31" s="94"/>
      <c r="Z31" s="94"/>
      <c r="AA31" s="94"/>
      <c r="AB31" s="108">
        <f>Z31-Y31</f>
        <v>0</v>
      </c>
      <c r="AC31" s="94"/>
      <c r="AD31" s="94"/>
      <c r="AE31" s="94"/>
      <c r="AF31" s="108"/>
      <c r="AG31" s="92">
        <f t="shared" si="3"/>
        <v>0</v>
      </c>
      <c r="AH31" s="94">
        <f t="shared" si="39"/>
        <v>0</v>
      </c>
      <c r="AI31" s="94" t="e">
        <f t="shared" si="40"/>
        <v>#DIV/0!</v>
      </c>
      <c r="AJ31" s="94">
        <f t="shared" si="26"/>
        <v>0</v>
      </c>
      <c r="AK31" s="94"/>
      <c r="AL31" s="94"/>
      <c r="AM31" s="94"/>
      <c r="AN31" s="94">
        <f t="shared" si="42"/>
        <v>0</v>
      </c>
      <c r="AO31" s="94"/>
      <c r="AP31" s="94"/>
      <c r="AQ31" s="94"/>
      <c r="AR31" s="94">
        <f t="shared" si="43"/>
        <v>0</v>
      </c>
      <c r="AS31" s="94"/>
      <c r="AT31" s="94"/>
      <c r="AU31" s="94"/>
      <c r="AV31" s="94">
        <f t="shared" si="44"/>
        <v>0</v>
      </c>
      <c r="AW31" s="94"/>
      <c r="AX31" s="94"/>
      <c r="AY31" s="94"/>
      <c r="AZ31" s="94">
        <f t="shared" si="45"/>
        <v>0</v>
      </c>
      <c r="BA31" s="92">
        <f t="shared" si="8"/>
        <v>0</v>
      </c>
      <c r="BB31" s="94">
        <f t="shared" si="41"/>
        <v>0</v>
      </c>
      <c r="BC31" s="94"/>
      <c r="BD31" s="94">
        <f t="shared" si="46"/>
        <v>0</v>
      </c>
      <c r="BE31" s="94"/>
      <c r="BF31" s="94"/>
      <c r="BG31" s="94"/>
      <c r="BH31" s="94">
        <f t="shared" si="47"/>
        <v>0</v>
      </c>
      <c r="BI31" s="94"/>
      <c r="BJ31" s="94"/>
      <c r="BK31" s="94"/>
      <c r="BL31" s="94">
        <f t="shared" si="48"/>
        <v>0</v>
      </c>
      <c r="BM31" s="94"/>
      <c r="BN31" s="94"/>
      <c r="BO31" s="94"/>
      <c r="BP31" s="94">
        <f t="shared" si="49"/>
        <v>0</v>
      </c>
      <c r="BQ31" s="94"/>
      <c r="BR31" s="94"/>
      <c r="BS31" s="94"/>
      <c r="BT31" s="108">
        <f t="shared" si="50"/>
        <v>0</v>
      </c>
      <c r="BU31" s="94"/>
      <c r="BV31" s="139"/>
      <c r="BW31" s="96"/>
      <c r="BX31" s="108">
        <f t="shared" si="20"/>
        <v>0</v>
      </c>
      <c r="BY31" s="108"/>
      <c r="BZ31" s="108"/>
      <c r="CA31" s="108"/>
      <c r="CB31" s="108"/>
      <c r="CC31" s="92">
        <f t="shared" si="35"/>
        <v>0</v>
      </c>
      <c r="CD31" s="94">
        <f>R31+V31+Z31+AD31+BR31+BV31+F31+J31+N31+AL31+BZ31+AP31+AT31+AX31+BF31</f>
        <v>0</v>
      </c>
      <c r="CE31" s="94" t="e">
        <f t="shared" si="13"/>
        <v>#DIV/0!</v>
      </c>
      <c r="CF31" s="94">
        <f t="shared" si="14"/>
        <v>0</v>
      </c>
      <c r="CH31" s="128">
        <f t="shared" si="16"/>
        <v>0</v>
      </c>
      <c r="CI31" s="123">
        <f t="shared" si="17"/>
        <v>0</v>
      </c>
      <c r="CK31" s="132">
        <f t="shared" si="15"/>
        <v>0</v>
      </c>
    </row>
    <row r="32" spans="1:89" ht="12.75" customHeight="1">
      <c r="A32" s="108"/>
      <c r="B32" s="489" t="s">
        <v>402</v>
      </c>
      <c r="C32" s="490"/>
      <c r="D32" s="491"/>
      <c r="E32" s="94"/>
      <c r="F32" s="94"/>
      <c r="G32" s="94"/>
      <c r="H32" s="94">
        <f t="shared" si="29"/>
        <v>0</v>
      </c>
      <c r="I32" s="94"/>
      <c r="J32" s="94"/>
      <c r="K32" s="95"/>
      <c r="L32" s="94"/>
      <c r="M32" s="94"/>
      <c r="N32" s="94"/>
      <c r="O32" s="94"/>
      <c r="P32" s="108">
        <f t="shared" si="23"/>
        <v>0</v>
      </c>
      <c r="Q32" s="94"/>
      <c r="R32" s="94"/>
      <c r="S32" s="94"/>
      <c r="T32" s="108">
        <f t="shared" si="51"/>
        <v>0</v>
      </c>
      <c r="U32" s="94"/>
      <c r="V32" s="94"/>
      <c r="W32" s="94"/>
      <c r="X32" s="108">
        <f t="shared" si="52"/>
        <v>0</v>
      </c>
      <c r="Y32" s="94"/>
      <c r="Z32" s="94"/>
      <c r="AA32" s="94"/>
      <c r="AB32" s="108"/>
      <c r="AC32" s="94"/>
      <c r="AD32" s="94"/>
      <c r="AE32" s="94"/>
      <c r="AF32" s="108">
        <f>AD32-AC32</f>
        <v>0</v>
      </c>
      <c r="AG32" s="92">
        <f t="shared" si="3"/>
        <v>0</v>
      </c>
      <c r="AH32" s="94">
        <f t="shared" si="39"/>
        <v>0</v>
      </c>
      <c r="AI32" s="94"/>
      <c r="AJ32" s="94">
        <f t="shared" si="26"/>
        <v>0</v>
      </c>
      <c r="AK32" s="94"/>
      <c r="AL32" s="94"/>
      <c r="AM32" s="94"/>
      <c r="AN32" s="94">
        <f t="shared" si="42"/>
        <v>0</v>
      </c>
      <c r="AO32" s="94"/>
      <c r="AP32" s="94"/>
      <c r="AQ32" s="94"/>
      <c r="AR32" s="94">
        <f t="shared" si="43"/>
        <v>0</v>
      </c>
      <c r="AS32" s="94"/>
      <c r="AT32" s="94"/>
      <c r="AU32" s="94"/>
      <c r="AV32" s="94">
        <f t="shared" si="44"/>
        <v>0</v>
      </c>
      <c r="AW32" s="94"/>
      <c r="AX32" s="94"/>
      <c r="AY32" s="94"/>
      <c r="AZ32" s="94">
        <f t="shared" si="45"/>
        <v>0</v>
      </c>
      <c r="BA32" s="92">
        <f t="shared" si="8"/>
        <v>0</v>
      </c>
      <c r="BB32" s="94">
        <f t="shared" si="41"/>
        <v>0</v>
      </c>
      <c r="BC32" s="94"/>
      <c r="BD32" s="94">
        <f t="shared" si="46"/>
        <v>0</v>
      </c>
      <c r="BE32" s="94"/>
      <c r="BF32" s="94"/>
      <c r="BG32" s="94"/>
      <c r="BH32" s="94">
        <f t="shared" si="47"/>
        <v>0</v>
      </c>
      <c r="BI32" s="94"/>
      <c r="BJ32" s="94"/>
      <c r="BK32" s="94"/>
      <c r="BL32" s="94">
        <f t="shared" si="48"/>
        <v>0</v>
      </c>
      <c r="BM32" s="94"/>
      <c r="BN32" s="94"/>
      <c r="BO32" s="94"/>
      <c r="BP32" s="94">
        <f t="shared" si="49"/>
        <v>0</v>
      </c>
      <c r="BQ32" s="94"/>
      <c r="BR32" s="94"/>
      <c r="BS32" s="94"/>
      <c r="BT32" s="108">
        <f t="shared" si="50"/>
        <v>0</v>
      </c>
      <c r="BU32" s="139">
        <v>29.6</v>
      </c>
      <c r="BV32" s="139"/>
      <c r="BW32" s="96"/>
      <c r="BX32" s="108"/>
      <c r="BY32" s="108"/>
      <c r="BZ32" s="108"/>
      <c r="CA32" s="108"/>
      <c r="CB32" s="108"/>
      <c r="CC32" s="92">
        <f t="shared" si="35"/>
        <v>29.6</v>
      </c>
      <c r="CD32" s="94">
        <f>R32+V32+Z32+AD32+BR32+BV32+F32+J32+N32+AL32+BZ32+AP32+AT32+AX32+BF32+BJ32</f>
        <v>0</v>
      </c>
      <c r="CE32" s="94">
        <f t="shared" si="13"/>
        <v>0</v>
      </c>
      <c r="CF32" s="94">
        <f t="shared" si="14"/>
        <v>-29.6</v>
      </c>
      <c r="CH32" s="128">
        <f t="shared" si="16"/>
        <v>0</v>
      </c>
      <c r="CI32" s="123">
        <f t="shared" si="17"/>
        <v>29.6</v>
      </c>
      <c r="CK32" s="132">
        <f t="shared" si="15"/>
        <v>0</v>
      </c>
    </row>
    <row r="33" spans="1:89" hidden="1">
      <c r="A33" s="108"/>
      <c r="B33" s="489" t="s">
        <v>226</v>
      </c>
      <c r="C33" s="490"/>
      <c r="D33" s="491"/>
      <c r="E33" s="94"/>
      <c r="F33" s="94"/>
      <c r="G33" s="94"/>
      <c r="H33" s="94">
        <f t="shared" si="29"/>
        <v>0</v>
      </c>
      <c r="I33" s="94"/>
      <c r="J33" s="94"/>
      <c r="K33" s="95" t="e">
        <f>J33/I33*100</f>
        <v>#DIV/0!</v>
      </c>
      <c r="L33" s="94"/>
      <c r="M33" s="94"/>
      <c r="N33" s="94"/>
      <c r="O33" s="94"/>
      <c r="P33" s="108">
        <f>N33-M33</f>
        <v>0</v>
      </c>
      <c r="Q33" s="94"/>
      <c r="R33" s="94"/>
      <c r="S33" s="94" t="e">
        <f>R33/Q33*100</f>
        <v>#DIV/0!</v>
      </c>
      <c r="T33" s="108">
        <f t="shared" si="51"/>
        <v>0</v>
      </c>
      <c r="U33" s="94"/>
      <c r="V33" s="94"/>
      <c r="W33" s="94"/>
      <c r="X33" s="108">
        <f t="shared" si="52"/>
        <v>0</v>
      </c>
      <c r="Y33" s="94"/>
      <c r="Z33" s="94"/>
      <c r="AA33" s="94"/>
      <c r="AB33" s="108">
        <f t="shared" ref="AB33:AB39" si="53">Z33-Y33</f>
        <v>0</v>
      </c>
      <c r="AC33" s="94"/>
      <c r="AD33" s="94"/>
      <c r="AE33" s="94"/>
      <c r="AF33" s="108"/>
      <c r="AG33" s="92">
        <f t="shared" si="3"/>
        <v>0</v>
      </c>
      <c r="AH33" s="94">
        <f t="shared" si="39"/>
        <v>0</v>
      </c>
      <c r="AI33" s="94" t="e">
        <f t="shared" si="40"/>
        <v>#DIV/0!</v>
      </c>
      <c r="AJ33" s="94">
        <f t="shared" si="26"/>
        <v>0</v>
      </c>
      <c r="AK33" s="94"/>
      <c r="AL33" s="94"/>
      <c r="AM33" s="94"/>
      <c r="AN33" s="94">
        <f t="shared" si="42"/>
        <v>0</v>
      </c>
      <c r="AO33" s="94"/>
      <c r="AP33" s="94"/>
      <c r="AQ33" s="94"/>
      <c r="AR33" s="94">
        <f t="shared" si="43"/>
        <v>0</v>
      </c>
      <c r="AS33" s="94"/>
      <c r="AT33" s="94"/>
      <c r="AU33" s="94"/>
      <c r="AV33" s="94">
        <f t="shared" si="44"/>
        <v>0</v>
      </c>
      <c r="AW33" s="94"/>
      <c r="AX33" s="94"/>
      <c r="AY33" s="94"/>
      <c r="AZ33" s="94">
        <f t="shared" si="45"/>
        <v>0</v>
      </c>
      <c r="BA33" s="92">
        <f t="shared" si="8"/>
        <v>0</v>
      </c>
      <c r="BB33" s="94">
        <f t="shared" si="41"/>
        <v>0</v>
      </c>
      <c r="BC33" s="94"/>
      <c r="BD33" s="94">
        <f t="shared" si="46"/>
        <v>0</v>
      </c>
      <c r="BE33" s="94"/>
      <c r="BF33" s="94"/>
      <c r="BG33" s="94"/>
      <c r="BH33" s="94">
        <f t="shared" si="47"/>
        <v>0</v>
      </c>
      <c r="BI33" s="94"/>
      <c r="BJ33" s="94"/>
      <c r="BK33" s="94"/>
      <c r="BL33" s="94">
        <f t="shared" si="48"/>
        <v>0</v>
      </c>
      <c r="BM33" s="94"/>
      <c r="BN33" s="94"/>
      <c r="BO33" s="94"/>
      <c r="BP33" s="94">
        <f t="shared" si="49"/>
        <v>0</v>
      </c>
      <c r="BQ33" s="94"/>
      <c r="BR33" s="94"/>
      <c r="BS33" s="94"/>
      <c r="BT33" s="108">
        <f t="shared" si="50"/>
        <v>0</v>
      </c>
      <c r="BU33" s="94"/>
      <c r="BV33" s="139"/>
      <c r="BW33" s="96"/>
      <c r="BX33" s="108"/>
      <c r="BY33" s="108"/>
      <c r="BZ33" s="108"/>
      <c r="CA33" s="108"/>
      <c r="CB33" s="108"/>
      <c r="CC33" s="92">
        <f t="shared" si="35"/>
        <v>0</v>
      </c>
      <c r="CD33" s="94">
        <f>R33+V33+Z33+AD33+BR33+BV33+F33+J33+N33+AL33+BZ33+AP33+AT33+AX33+BF33</f>
        <v>0</v>
      </c>
      <c r="CE33" s="94" t="e">
        <f t="shared" si="13"/>
        <v>#DIV/0!</v>
      </c>
      <c r="CF33" s="94">
        <f t="shared" si="14"/>
        <v>0</v>
      </c>
      <c r="CH33" s="128">
        <f t="shared" si="16"/>
        <v>0</v>
      </c>
      <c r="CI33" s="123">
        <f t="shared" si="17"/>
        <v>0</v>
      </c>
      <c r="CK33" s="132">
        <f t="shared" si="15"/>
        <v>0</v>
      </c>
    </row>
    <row r="34" spans="1:89">
      <c r="A34" s="108"/>
      <c r="B34" s="489" t="s">
        <v>435</v>
      </c>
      <c r="C34" s="490"/>
      <c r="D34" s="491"/>
      <c r="E34" s="94">
        <v>10</v>
      </c>
      <c r="F34" s="94"/>
      <c r="G34" s="94"/>
      <c r="H34" s="94">
        <f t="shared" si="29"/>
        <v>-10</v>
      </c>
      <c r="I34" s="94">
        <v>15</v>
      </c>
      <c r="J34" s="94"/>
      <c r="K34" s="95"/>
      <c r="L34" s="94">
        <f>J34-I34</f>
        <v>-15</v>
      </c>
      <c r="M34" s="94">
        <v>25</v>
      </c>
      <c r="N34" s="94"/>
      <c r="O34" s="94"/>
      <c r="P34" s="108">
        <f>N34-M34</f>
        <v>-25</v>
      </c>
      <c r="Q34" s="94">
        <v>25</v>
      </c>
      <c r="R34" s="94">
        <v>14.52</v>
      </c>
      <c r="S34" s="94"/>
      <c r="T34" s="108">
        <f t="shared" si="51"/>
        <v>-10.48</v>
      </c>
      <c r="U34" s="94">
        <v>10</v>
      </c>
      <c r="V34" s="94"/>
      <c r="W34" s="94"/>
      <c r="X34" s="108">
        <f t="shared" si="52"/>
        <v>-10</v>
      </c>
      <c r="Y34" s="94">
        <v>15</v>
      </c>
      <c r="Z34" s="94"/>
      <c r="AA34" s="94"/>
      <c r="AB34" s="108">
        <f t="shared" si="53"/>
        <v>-15</v>
      </c>
      <c r="AC34" s="94">
        <v>15</v>
      </c>
      <c r="AD34" s="94">
        <v>14.52</v>
      </c>
      <c r="AE34" s="94"/>
      <c r="AF34" s="108">
        <f>AD34-AC34</f>
        <v>-0.48000000000000043</v>
      </c>
      <c r="AG34" s="92">
        <f t="shared" si="3"/>
        <v>115</v>
      </c>
      <c r="AH34" s="94">
        <f t="shared" si="39"/>
        <v>29.04</v>
      </c>
      <c r="AI34" s="94">
        <f t="shared" si="40"/>
        <v>25.252173913043478</v>
      </c>
      <c r="AJ34" s="94">
        <f t="shared" si="26"/>
        <v>-85.960000000000008</v>
      </c>
      <c r="AK34" s="94"/>
      <c r="AL34" s="94"/>
      <c r="AM34" s="94"/>
      <c r="AN34" s="94">
        <f t="shared" si="42"/>
        <v>0</v>
      </c>
      <c r="AO34" s="94"/>
      <c r="AP34" s="94"/>
      <c r="AQ34" s="94"/>
      <c r="AR34" s="94">
        <f t="shared" si="43"/>
        <v>0</v>
      </c>
      <c r="AS34" s="94"/>
      <c r="AT34" s="94"/>
      <c r="AU34" s="94"/>
      <c r="AV34" s="94">
        <f t="shared" si="44"/>
        <v>0</v>
      </c>
      <c r="AW34" s="94"/>
      <c r="AX34" s="94"/>
      <c r="AY34" s="94"/>
      <c r="AZ34" s="94">
        <f t="shared" si="45"/>
        <v>0</v>
      </c>
      <c r="BA34" s="92">
        <f t="shared" si="8"/>
        <v>0</v>
      </c>
      <c r="BB34" s="94">
        <f t="shared" si="41"/>
        <v>0</v>
      </c>
      <c r="BC34" s="94"/>
      <c r="BD34" s="94">
        <f t="shared" si="46"/>
        <v>0</v>
      </c>
      <c r="BE34" s="94"/>
      <c r="BF34" s="94"/>
      <c r="BG34" s="94"/>
      <c r="BH34" s="94">
        <f t="shared" si="47"/>
        <v>0</v>
      </c>
      <c r="BI34" s="94"/>
      <c r="BJ34" s="94"/>
      <c r="BK34" s="94"/>
      <c r="BL34" s="94">
        <f t="shared" si="48"/>
        <v>0</v>
      </c>
      <c r="BM34" s="94"/>
      <c r="BN34" s="94"/>
      <c r="BO34" s="94"/>
      <c r="BP34" s="94">
        <f t="shared" si="49"/>
        <v>0</v>
      </c>
      <c r="BQ34" s="94"/>
      <c r="BR34" s="94"/>
      <c r="BS34" s="94"/>
      <c r="BT34" s="108">
        <f t="shared" si="50"/>
        <v>0</v>
      </c>
      <c r="BU34" s="94"/>
      <c r="BV34" s="139"/>
      <c r="BW34" s="96"/>
      <c r="BX34" s="108">
        <f t="shared" si="20"/>
        <v>0</v>
      </c>
      <c r="BY34" s="108"/>
      <c r="BZ34" s="108"/>
      <c r="CA34" s="108"/>
      <c r="CB34" s="108"/>
      <c r="CC34" s="92">
        <f t="shared" si="35"/>
        <v>115</v>
      </c>
      <c r="CD34" s="94">
        <f>R34+V34+Z34+AD34+BR34+BV34+F34+J34+N34+AL34+BZ34+AP34+AT34+AX34+BF34</f>
        <v>29.04</v>
      </c>
      <c r="CE34" s="94">
        <f t="shared" si="13"/>
        <v>25.252173913043478</v>
      </c>
      <c r="CF34" s="94">
        <f t="shared" si="14"/>
        <v>-85.960000000000008</v>
      </c>
      <c r="CH34" s="128">
        <f t="shared" si="16"/>
        <v>29.04</v>
      </c>
      <c r="CI34" s="123">
        <f t="shared" si="17"/>
        <v>115</v>
      </c>
      <c r="CK34" s="132">
        <f t="shared" si="15"/>
        <v>29.04</v>
      </c>
    </row>
    <row r="35" spans="1:89">
      <c r="A35" s="108"/>
      <c r="B35" s="489" t="s">
        <v>196</v>
      </c>
      <c r="C35" s="490"/>
      <c r="D35" s="491"/>
      <c r="E35" s="94"/>
      <c r="F35" s="94">
        <v>62.068080000000002</v>
      </c>
      <c r="G35" s="94"/>
      <c r="H35" s="94">
        <f t="shared" si="29"/>
        <v>62.068080000000002</v>
      </c>
      <c r="I35" s="94"/>
      <c r="J35" s="94">
        <v>34.74579</v>
      </c>
      <c r="K35" s="95" t="e">
        <f>J35/I35*100</f>
        <v>#DIV/0!</v>
      </c>
      <c r="L35" s="94">
        <f>J35-I35</f>
        <v>34.74579</v>
      </c>
      <c r="M35" s="94"/>
      <c r="N35" s="94">
        <v>57.05</v>
      </c>
      <c r="O35" s="94"/>
      <c r="P35" s="108">
        <f t="shared" si="23"/>
        <v>57.05</v>
      </c>
      <c r="Q35" s="94"/>
      <c r="R35" s="94">
        <v>80.241640000000004</v>
      </c>
      <c r="S35" s="94" t="e">
        <f>R35/Q35*100</f>
        <v>#DIV/0!</v>
      </c>
      <c r="T35" s="108">
        <f t="shared" si="51"/>
        <v>80.241640000000004</v>
      </c>
      <c r="U35" s="94"/>
      <c r="V35" s="94">
        <v>32.44</v>
      </c>
      <c r="W35" s="94"/>
      <c r="X35" s="108">
        <f t="shared" si="52"/>
        <v>32.44</v>
      </c>
      <c r="Y35" s="94"/>
      <c r="Z35" s="94">
        <v>63.924999999999997</v>
      </c>
      <c r="AA35" s="94"/>
      <c r="AB35" s="108">
        <f t="shared" si="53"/>
        <v>63.924999999999997</v>
      </c>
      <c r="AC35" s="94"/>
      <c r="AD35" s="94">
        <v>50.26079</v>
      </c>
      <c r="AE35" s="94" t="e">
        <f>AD35/AC35*100</f>
        <v>#DIV/0!</v>
      </c>
      <c r="AF35" s="108">
        <f>AD35-AC35</f>
        <v>50.26079</v>
      </c>
      <c r="AG35" s="92">
        <f t="shared" si="3"/>
        <v>0</v>
      </c>
      <c r="AH35" s="94">
        <f t="shared" si="39"/>
        <v>380.73130000000003</v>
      </c>
      <c r="AI35" s="94" t="e">
        <f>AH35/AG35*100</f>
        <v>#DIV/0!</v>
      </c>
      <c r="AJ35" s="94">
        <f t="shared" si="26"/>
        <v>380.73130000000003</v>
      </c>
      <c r="AK35" s="94"/>
      <c r="AL35" s="94"/>
      <c r="AM35" s="94"/>
      <c r="AN35" s="94">
        <f t="shared" si="42"/>
        <v>0</v>
      </c>
      <c r="AO35" s="94"/>
      <c r="AP35" s="94">
        <v>17.75</v>
      </c>
      <c r="AQ35" s="94"/>
      <c r="AR35" s="94">
        <f t="shared" si="43"/>
        <v>17.75</v>
      </c>
      <c r="AS35" s="94"/>
      <c r="AT35" s="94">
        <v>18.394659999999998</v>
      </c>
      <c r="AU35" s="94"/>
      <c r="AV35" s="94">
        <f t="shared" si="44"/>
        <v>18.394659999999998</v>
      </c>
      <c r="AW35" s="94"/>
      <c r="AX35" s="94">
        <v>21.685949999999998</v>
      </c>
      <c r="AY35" s="94"/>
      <c r="AZ35" s="94">
        <f t="shared" si="45"/>
        <v>21.685949999999998</v>
      </c>
      <c r="BA35" s="92">
        <f t="shared" si="8"/>
        <v>0</v>
      </c>
      <c r="BB35" s="94">
        <f t="shared" si="41"/>
        <v>57.83061</v>
      </c>
      <c r="BC35" s="94"/>
      <c r="BD35" s="94">
        <f t="shared" si="46"/>
        <v>57.83061</v>
      </c>
      <c r="BE35" s="94"/>
      <c r="BF35" s="94"/>
      <c r="BG35" s="94"/>
      <c r="BH35" s="94">
        <f t="shared" si="47"/>
        <v>0</v>
      </c>
      <c r="BI35" s="94"/>
      <c r="BJ35" s="94">
        <v>1.64</v>
      </c>
      <c r="BK35" s="94"/>
      <c r="BL35" s="94">
        <f t="shared" si="48"/>
        <v>1.64</v>
      </c>
      <c r="BM35" s="94"/>
      <c r="BN35" s="94"/>
      <c r="BO35" s="94"/>
      <c r="BP35" s="94">
        <f t="shared" si="49"/>
        <v>0</v>
      </c>
      <c r="BQ35" s="139">
        <v>10.6</v>
      </c>
      <c r="BR35" s="94"/>
      <c r="BS35" s="95"/>
      <c r="BT35" s="108">
        <f t="shared" si="50"/>
        <v>-10.6</v>
      </c>
      <c r="BU35" s="139">
        <v>35.4</v>
      </c>
      <c r="BV35" s="139">
        <v>22.3</v>
      </c>
      <c r="BW35" s="94">
        <f>BV35/BU35*100</f>
        <v>62.994350282485875</v>
      </c>
      <c r="BX35" s="108">
        <f t="shared" si="20"/>
        <v>-13.099999999999998</v>
      </c>
      <c r="BY35" s="142">
        <v>9.5</v>
      </c>
      <c r="BZ35" s="108"/>
      <c r="CA35" s="108"/>
      <c r="CB35" s="108"/>
      <c r="CC35" s="92">
        <f t="shared" si="35"/>
        <v>55.5</v>
      </c>
      <c r="CD35" s="94">
        <f>R35+V35+Z35+AD35+BR35+BV35+F35+J35+N35+AL35+BZ35+AP35+AT35+AX35+BF35+BN35+BJ35</f>
        <v>462.50191000000001</v>
      </c>
      <c r="CE35" s="94">
        <f t="shared" si="13"/>
        <v>833.33677477477477</v>
      </c>
      <c r="CF35" s="94">
        <f t="shared" si="14"/>
        <v>407.00191000000001</v>
      </c>
      <c r="CH35" s="128">
        <f t="shared" si="16"/>
        <v>462.50191000000001</v>
      </c>
      <c r="CI35" s="123">
        <f t="shared" si="17"/>
        <v>55.5</v>
      </c>
      <c r="CK35" s="132">
        <f t="shared" si="15"/>
        <v>462.50191000000001</v>
      </c>
    </row>
    <row r="36" spans="1:89" hidden="1">
      <c r="A36" s="108"/>
      <c r="B36" s="489" t="s">
        <v>254</v>
      </c>
      <c r="C36" s="490"/>
      <c r="D36" s="491"/>
      <c r="E36" s="94"/>
      <c r="F36" s="94"/>
      <c r="G36" s="94"/>
      <c r="H36" s="94">
        <f t="shared" si="29"/>
        <v>0</v>
      </c>
      <c r="I36" s="94"/>
      <c r="J36" s="94"/>
      <c r="K36" s="95"/>
      <c r="L36" s="94"/>
      <c r="M36" s="94"/>
      <c r="N36" s="94"/>
      <c r="O36" s="94"/>
      <c r="P36" s="108"/>
      <c r="Q36" s="94"/>
      <c r="R36" s="94"/>
      <c r="S36" s="94"/>
      <c r="T36" s="108"/>
      <c r="U36" s="94"/>
      <c r="V36" s="94"/>
      <c r="W36" s="94"/>
      <c r="X36" s="108">
        <f t="shared" si="52"/>
        <v>0</v>
      </c>
      <c r="Y36" s="94"/>
      <c r="Z36" s="94"/>
      <c r="AA36" s="94"/>
      <c r="AB36" s="108">
        <f t="shared" si="53"/>
        <v>0</v>
      </c>
      <c r="AC36" s="94"/>
      <c r="AD36" s="94"/>
      <c r="AE36" s="94"/>
      <c r="AF36" s="108"/>
      <c r="AG36" s="92">
        <f t="shared" si="3"/>
        <v>0</v>
      </c>
      <c r="AH36" s="94">
        <f t="shared" si="39"/>
        <v>0</v>
      </c>
      <c r="AI36" s="94" t="e">
        <f>AH36/AG36*100</f>
        <v>#DIV/0!</v>
      </c>
      <c r="AJ36" s="94">
        <f t="shared" ref="AJ36:AJ43" si="54">AH36-AG36</f>
        <v>0</v>
      </c>
      <c r="AK36" s="94"/>
      <c r="AL36" s="94"/>
      <c r="AM36" s="94"/>
      <c r="AN36" s="94">
        <f t="shared" si="42"/>
        <v>0</v>
      </c>
      <c r="AO36" s="94"/>
      <c r="AP36" s="94"/>
      <c r="AQ36" s="94"/>
      <c r="AR36" s="94">
        <f t="shared" si="43"/>
        <v>0</v>
      </c>
      <c r="AS36" s="94"/>
      <c r="AT36" s="94"/>
      <c r="AU36" s="94"/>
      <c r="AV36" s="94">
        <f t="shared" si="44"/>
        <v>0</v>
      </c>
      <c r="AW36" s="94"/>
      <c r="AX36" s="94"/>
      <c r="AY36" s="94"/>
      <c r="AZ36" s="94">
        <f t="shared" si="45"/>
        <v>0</v>
      </c>
      <c r="BA36" s="92">
        <f t="shared" si="8"/>
        <v>0</v>
      </c>
      <c r="BB36" s="94">
        <f t="shared" si="41"/>
        <v>0</v>
      </c>
      <c r="BC36" s="94"/>
      <c r="BD36" s="94">
        <f t="shared" si="46"/>
        <v>0</v>
      </c>
      <c r="BE36" s="94"/>
      <c r="BF36" s="94"/>
      <c r="BG36" s="94"/>
      <c r="BH36" s="94">
        <f t="shared" si="47"/>
        <v>0</v>
      </c>
      <c r="BI36" s="94"/>
      <c r="BJ36" s="94"/>
      <c r="BK36" s="94"/>
      <c r="BL36" s="94">
        <f t="shared" si="48"/>
        <v>0</v>
      </c>
      <c r="BM36" s="94"/>
      <c r="BN36" s="94"/>
      <c r="BO36" s="94"/>
      <c r="BP36" s="94">
        <f t="shared" si="49"/>
        <v>0</v>
      </c>
      <c r="BQ36" s="94"/>
      <c r="BR36" s="94"/>
      <c r="BS36" s="94"/>
      <c r="BT36" s="108">
        <f t="shared" si="50"/>
        <v>0</v>
      </c>
      <c r="BU36" s="94"/>
      <c r="BV36" s="139"/>
      <c r="BW36" s="94"/>
      <c r="BX36" s="108"/>
      <c r="BY36" s="108"/>
      <c r="BZ36" s="108"/>
      <c r="CA36" s="108"/>
      <c r="CB36" s="108"/>
      <c r="CC36" s="92">
        <f t="shared" si="35"/>
        <v>0</v>
      </c>
      <c r="CD36" s="94">
        <f>R36+V36+Z36+AD36+BR36+BV36+F36+J36+N36+AL36+BZ36+AP36+AT36+AX36+BF36</f>
        <v>0</v>
      </c>
      <c r="CE36" s="94" t="e">
        <f t="shared" si="13"/>
        <v>#DIV/0!</v>
      </c>
      <c r="CF36" s="94">
        <f t="shared" si="14"/>
        <v>0</v>
      </c>
      <c r="CH36" s="128">
        <f t="shared" si="16"/>
        <v>0</v>
      </c>
      <c r="CI36" s="123">
        <f t="shared" si="17"/>
        <v>0</v>
      </c>
      <c r="CK36" s="132">
        <f t="shared" si="15"/>
        <v>0</v>
      </c>
    </row>
    <row r="37" spans="1:89" hidden="1">
      <c r="A37" s="108"/>
      <c r="B37" s="489" t="s">
        <v>197</v>
      </c>
      <c r="C37" s="490"/>
      <c r="D37" s="491"/>
      <c r="E37" s="94"/>
      <c r="F37" s="94"/>
      <c r="G37" s="94"/>
      <c r="H37" s="94">
        <f t="shared" si="29"/>
        <v>0</v>
      </c>
      <c r="I37" s="94"/>
      <c r="J37" s="94"/>
      <c r="K37" s="95"/>
      <c r="L37" s="94">
        <f>J37-I37</f>
        <v>0</v>
      </c>
      <c r="M37" s="94"/>
      <c r="N37" s="94"/>
      <c r="O37" s="94"/>
      <c r="P37" s="108">
        <f t="shared" si="23"/>
        <v>0</v>
      </c>
      <c r="Q37" s="94"/>
      <c r="R37" s="94"/>
      <c r="S37" s="94"/>
      <c r="T37" s="108">
        <f t="shared" si="51"/>
        <v>0</v>
      </c>
      <c r="U37" s="94"/>
      <c r="V37" s="94"/>
      <c r="W37" s="94"/>
      <c r="X37" s="108">
        <f t="shared" si="52"/>
        <v>0</v>
      </c>
      <c r="Y37" s="94"/>
      <c r="Z37" s="94"/>
      <c r="AA37" s="94"/>
      <c r="AB37" s="108">
        <f t="shared" si="53"/>
        <v>0</v>
      </c>
      <c r="AC37" s="94"/>
      <c r="AD37" s="94"/>
      <c r="AE37" s="94"/>
      <c r="AF37" s="108"/>
      <c r="AG37" s="92">
        <f t="shared" si="3"/>
        <v>0</v>
      </c>
      <c r="AH37" s="94">
        <f t="shared" si="39"/>
        <v>0</v>
      </c>
      <c r="AI37" s="94"/>
      <c r="AJ37" s="94">
        <f t="shared" si="54"/>
        <v>0</v>
      </c>
      <c r="AK37" s="94"/>
      <c r="AL37" s="94"/>
      <c r="AM37" s="94"/>
      <c r="AN37" s="94">
        <f t="shared" si="42"/>
        <v>0</v>
      </c>
      <c r="AO37" s="94"/>
      <c r="AP37" s="94"/>
      <c r="AQ37" s="94"/>
      <c r="AR37" s="94">
        <f t="shared" si="43"/>
        <v>0</v>
      </c>
      <c r="AS37" s="94"/>
      <c r="AT37" s="94"/>
      <c r="AU37" s="94"/>
      <c r="AV37" s="94">
        <f t="shared" si="44"/>
        <v>0</v>
      </c>
      <c r="AW37" s="94"/>
      <c r="AX37" s="94"/>
      <c r="AY37" s="94"/>
      <c r="AZ37" s="94">
        <f t="shared" si="45"/>
        <v>0</v>
      </c>
      <c r="BA37" s="92">
        <f t="shared" si="8"/>
        <v>0</v>
      </c>
      <c r="BB37" s="94">
        <f t="shared" si="41"/>
        <v>0</v>
      </c>
      <c r="BC37" s="94"/>
      <c r="BD37" s="94">
        <f t="shared" si="46"/>
        <v>0</v>
      </c>
      <c r="BE37" s="94"/>
      <c r="BF37" s="94"/>
      <c r="BG37" s="94"/>
      <c r="BH37" s="94">
        <f t="shared" si="47"/>
        <v>0</v>
      </c>
      <c r="BI37" s="94"/>
      <c r="BJ37" s="94"/>
      <c r="BK37" s="94"/>
      <c r="BL37" s="94">
        <f t="shared" si="48"/>
        <v>0</v>
      </c>
      <c r="BM37" s="94"/>
      <c r="BN37" s="94"/>
      <c r="BO37" s="94"/>
      <c r="BP37" s="94">
        <f t="shared" si="49"/>
        <v>0</v>
      </c>
      <c r="BQ37" s="94"/>
      <c r="BR37" s="94"/>
      <c r="BS37" s="94"/>
      <c r="BT37" s="108">
        <f t="shared" si="50"/>
        <v>0</v>
      </c>
      <c r="BU37" s="94"/>
      <c r="BV37" s="139"/>
      <c r="BW37" s="94" t="e">
        <f>BV37/BU37*100</f>
        <v>#DIV/0!</v>
      </c>
      <c r="BX37" s="108">
        <f t="shared" si="20"/>
        <v>0</v>
      </c>
      <c r="BY37" s="108"/>
      <c r="BZ37" s="108"/>
      <c r="CA37" s="108"/>
      <c r="CB37" s="108"/>
      <c r="CC37" s="92">
        <f t="shared" si="35"/>
        <v>0</v>
      </c>
      <c r="CD37" s="94">
        <f>R37+V37+Z37+AD37+BR37+BV37+F37+J37+N37+AL37+BZ37+AP37+AT37+AX37+BF37</f>
        <v>0</v>
      </c>
      <c r="CE37" s="94" t="e">
        <f t="shared" si="13"/>
        <v>#DIV/0!</v>
      </c>
      <c r="CF37" s="94">
        <f t="shared" si="14"/>
        <v>0</v>
      </c>
      <c r="CH37" s="128">
        <f t="shared" si="16"/>
        <v>0</v>
      </c>
      <c r="CI37" s="123">
        <f t="shared" si="17"/>
        <v>0</v>
      </c>
      <c r="CK37" s="132">
        <f t="shared" si="15"/>
        <v>0</v>
      </c>
    </row>
    <row r="38" spans="1:89" ht="12.75" customHeight="1">
      <c r="A38" s="108"/>
      <c r="B38" s="468" t="s">
        <v>391</v>
      </c>
      <c r="C38" s="469"/>
      <c r="D38" s="470"/>
      <c r="E38" s="94"/>
      <c r="F38" s="94"/>
      <c r="G38" s="94"/>
      <c r="H38" s="94">
        <f t="shared" si="29"/>
        <v>0</v>
      </c>
      <c r="I38" s="94"/>
      <c r="J38" s="94">
        <v>29.643550000000001</v>
      </c>
      <c r="K38" s="95"/>
      <c r="L38" s="94">
        <f>J38-I38</f>
        <v>29.643550000000001</v>
      </c>
      <c r="M38" s="94"/>
      <c r="N38" s="94"/>
      <c r="O38" s="94"/>
      <c r="P38" s="108">
        <f t="shared" si="23"/>
        <v>0</v>
      </c>
      <c r="Q38" s="94"/>
      <c r="R38" s="94"/>
      <c r="S38" s="94"/>
      <c r="T38" s="108">
        <f t="shared" si="51"/>
        <v>0</v>
      </c>
      <c r="U38" s="94"/>
      <c r="V38" s="94"/>
      <c r="W38" s="94"/>
      <c r="X38" s="108">
        <f t="shared" ref="X38:X45" si="55">V38-U38</f>
        <v>0</v>
      </c>
      <c r="Y38" s="94"/>
      <c r="Z38" s="94"/>
      <c r="AA38" s="94"/>
      <c r="AB38" s="108">
        <f t="shared" si="53"/>
        <v>0</v>
      </c>
      <c r="AC38" s="94"/>
      <c r="AD38" s="94"/>
      <c r="AE38" s="94"/>
      <c r="AF38" s="108"/>
      <c r="AG38" s="92">
        <f t="shared" si="3"/>
        <v>0</v>
      </c>
      <c r="AH38" s="94">
        <f t="shared" si="39"/>
        <v>29.643550000000001</v>
      </c>
      <c r="AI38" s="94"/>
      <c r="AJ38" s="94">
        <f t="shared" si="54"/>
        <v>29.643550000000001</v>
      </c>
      <c r="AK38" s="94"/>
      <c r="AL38" s="94"/>
      <c r="AM38" s="94"/>
      <c r="AN38" s="94">
        <f t="shared" si="42"/>
        <v>0</v>
      </c>
      <c r="AO38" s="94"/>
      <c r="AP38" s="94"/>
      <c r="AQ38" s="94"/>
      <c r="AR38" s="94">
        <f t="shared" si="43"/>
        <v>0</v>
      </c>
      <c r="AS38" s="94"/>
      <c r="AT38" s="94"/>
      <c r="AU38" s="94"/>
      <c r="AV38" s="94">
        <f t="shared" si="44"/>
        <v>0</v>
      </c>
      <c r="AW38" s="94"/>
      <c r="AX38" s="94"/>
      <c r="AY38" s="94"/>
      <c r="AZ38" s="94">
        <f t="shared" si="45"/>
        <v>0</v>
      </c>
      <c r="BA38" s="92">
        <f t="shared" si="8"/>
        <v>0</v>
      </c>
      <c r="BB38" s="94">
        <f t="shared" si="41"/>
        <v>0</v>
      </c>
      <c r="BC38" s="94"/>
      <c r="BD38" s="94">
        <f t="shared" si="46"/>
        <v>0</v>
      </c>
      <c r="BE38" s="94"/>
      <c r="BF38" s="94"/>
      <c r="BG38" s="94"/>
      <c r="BH38" s="94">
        <f t="shared" si="47"/>
        <v>0</v>
      </c>
      <c r="BI38" s="94"/>
      <c r="BJ38" s="94"/>
      <c r="BK38" s="94"/>
      <c r="BL38" s="94">
        <f t="shared" si="48"/>
        <v>0</v>
      </c>
      <c r="BM38" s="94"/>
      <c r="BN38" s="94"/>
      <c r="BO38" s="94"/>
      <c r="BP38" s="94">
        <f t="shared" si="49"/>
        <v>0</v>
      </c>
      <c r="BQ38" s="94"/>
      <c r="BR38" s="94"/>
      <c r="BS38" s="94"/>
      <c r="BT38" s="108">
        <f t="shared" si="50"/>
        <v>0</v>
      </c>
      <c r="BU38" s="94"/>
      <c r="BV38" s="139"/>
      <c r="BW38" s="94"/>
      <c r="BX38" s="108">
        <f t="shared" ref="BX38:BX43" si="56">BV38-BU38</f>
        <v>0</v>
      </c>
      <c r="BY38" s="108"/>
      <c r="BZ38" s="108"/>
      <c r="CA38" s="108"/>
      <c r="CB38" s="108"/>
      <c r="CC38" s="92">
        <f t="shared" si="35"/>
        <v>0</v>
      </c>
      <c r="CD38" s="94">
        <f>R38+V38+Z38+AD38+BR38+BV38+F38+J38+N38+AL38+BZ38+AP38+AT38+AX38+BF38+BN38</f>
        <v>29.643550000000001</v>
      </c>
      <c r="CE38" s="94"/>
      <c r="CF38" s="94">
        <f t="shared" si="14"/>
        <v>29.643550000000001</v>
      </c>
      <c r="CH38" s="128">
        <f t="shared" si="16"/>
        <v>29.643550000000001</v>
      </c>
      <c r="CI38" s="123">
        <f t="shared" si="17"/>
        <v>0</v>
      </c>
      <c r="CK38" s="132">
        <f t="shared" si="15"/>
        <v>29.643550000000001</v>
      </c>
    </row>
    <row r="39" spans="1:89" ht="12.75" customHeight="1">
      <c r="A39" s="108"/>
      <c r="B39" s="468" t="s">
        <v>255</v>
      </c>
      <c r="C39" s="469"/>
      <c r="D39" s="470"/>
      <c r="E39" s="94">
        <v>53</v>
      </c>
      <c r="F39" s="94">
        <v>29.643550000000001</v>
      </c>
      <c r="G39" s="94"/>
      <c r="H39" s="94">
        <f t="shared" si="29"/>
        <v>-23.356449999999999</v>
      </c>
      <c r="I39" s="94">
        <v>53</v>
      </c>
      <c r="J39" s="94"/>
      <c r="K39" s="95"/>
      <c r="L39" s="94"/>
      <c r="M39" s="94">
        <v>53</v>
      </c>
      <c r="N39" s="94">
        <v>35.57226</v>
      </c>
      <c r="O39" s="94"/>
      <c r="P39" s="108"/>
      <c r="Q39" s="94">
        <v>53</v>
      </c>
      <c r="R39" s="94">
        <v>29.643550000000001</v>
      </c>
      <c r="S39" s="94"/>
      <c r="T39" s="108">
        <f t="shared" si="51"/>
        <v>-23.356449999999999</v>
      </c>
      <c r="U39" s="94">
        <v>106</v>
      </c>
      <c r="V39" s="94">
        <v>59.287100000000002</v>
      </c>
      <c r="W39" s="94"/>
      <c r="X39" s="108">
        <f t="shared" si="55"/>
        <v>-46.712899999999998</v>
      </c>
      <c r="Y39" s="94">
        <v>53</v>
      </c>
      <c r="Z39" s="94">
        <v>35.57226</v>
      </c>
      <c r="AA39" s="94"/>
      <c r="AB39" s="108">
        <f t="shared" si="53"/>
        <v>-17.42774</v>
      </c>
      <c r="AC39" s="94">
        <v>53</v>
      </c>
      <c r="AD39" s="94">
        <v>29.643550000000001</v>
      </c>
      <c r="AE39" s="94"/>
      <c r="AF39" s="108"/>
      <c r="AG39" s="92">
        <f t="shared" si="3"/>
        <v>424</v>
      </c>
      <c r="AH39" s="94">
        <f t="shared" si="39"/>
        <v>219.36227000000002</v>
      </c>
      <c r="AI39" s="94"/>
      <c r="AJ39" s="94">
        <f t="shared" si="54"/>
        <v>-204.63772999999998</v>
      </c>
      <c r="AK39" s="94"/>
      <c r="AL39" s="94"/>
      <c r="AM39" s="94"/>
      <c r="AN39" s="94">
        <f t="shared" si="42"/>
        <v>0</v>
      </c>
      <c r="AO39" s="94"/>
      <c r="AP39" s="94"/>
      <c r="AQ39" s="94"/>
      <c r="AR39" s="94">
        <f t="shared" si="43"/>
        <v>0</v>
      </c>
      <c r="AS39" s="94"/>
      <c r="AT39" s="94"/>
      <c r="AU39" s="94"/>
      <c r="AV39" s="94">
        <f t="shared" si="44"/>
        <v>0</v>
      </c>
      <c r="AW39" s="94"/>
      <c r="AX39" s="94"/>
      <c r="AY39" s="94"/>
      <c r="AZ39" s="94">
        <f t="shared" si="45"/>
        <v>0</v>
      </c>
      <c r="BA39" s="92">
        <f t="shared" si="8"/>
        <v>0</v>
      </c>
      <c r="BB39" s="94">
        <f t="shared" si="41"/>
        <v>0</v>
      </c>
      <c r="BC39" s="94"/>
      <c r="BD39" s="94">
        <f t="shared" si="46"/>
        <v>0</v>
      </c>
      <c r="BE39" s="94"/>
      <c r="BF39" s="94"/>
      <c r="BG39" s="94"/>
      <c r="BH39" s="94">
        <f t="shared" si="47"/>
        <v>0</v>
      </c>
      <c r="BI39" s="94"/>
      <c r="BJ39" s="94"/>
      <c r="BK39" s="94"/>
      <c r="BL39" s="94">
        <f t="shared" si="48"/>
        <v>0</v>
      </c>
      <c r="BM39" s="94"/>
      <c r="BN39" s="94"/>
      <c r="BO39" s="94"/>
      <c r="BP39" s="94">
        <f t="shared" si="49"/>
        <v>0</v>
      </c>
      <c r="BQ39" s="94"/>
      <c r="BR39" s="94"/>
      <c r="BS39" s="94"/>
      <c r="BT39" s="108">
        <f t="shared" si="50"/>
        <v>0</v>
      </c>
      <c r="BU39" s="94">
        <v>32</v>
      </c>
      <c r="BV39" s="139">
        <v>30.769829999999999</v>
      </c>
      <c r="BW39" s="94"/>
      <c r="BX39" s="108">
        <f t="shared" si="56"/>
        <v>-1.2301700000000011</v>
      </c>
      <c r="BY39" s="108"/>
      <c r="BZ39" s="108"/>
      <c r="CA39" s="108"/>
      <c r="CB39" s="108"/>
      <c r="CC39" s="92">
        <f t="shared" si="35"/>
        <v>456</v>
      </c>
      <c r="CD39" s="94">
        <f t="shared" ref="CD39:CD44" si="57">R39+V39+Z39+AD39+BR39+BV39+F39+J39+N39+AL39+BZ39+AP39+AT39+AX39+BF39</f>
        <v>250.13210000000001</v>
      </c>
      <c r="CE39" s="94">
        <f t="shared" si="13"/>
        <v>54.85353070175438</v>
      </c>
      <c r="CF39" s="94">
        <f t="shared" si="14"/>
        <v>-205.86789999999999</v>
      </c>
      <c r="CH39" s="128">
        <f t="shared" si="16"/>
        <v>250.13210000000004</v>
      </c>
      <c r="CI39" s="123">
        <f t="shared" si="17"/>
        <v>456</v>
      </c>
      <c r="CK39" s="132">
        <f t="shared" si="15"/>
        <v>250.13210000000004</v>
      </c>
    </row>
    <row r="40" spans="1:89" ht="12.75" customHeight="1">
      <c r="A40" s="108"/>
      <c r="B40" s="468" t="s">
        <v>198</v>
      </c>
      <c r="C40" s="469"/>
      <c r="D40" s="470"/>
      <c r="E40" s="94">
        <v>25</v>
      </c>
      <c r="F40" s="94">
        <v>12.1</v>
      </c>
      <c r="G40" s="94"/>
      <c r="H40" s="94">
        <f t="shared" si="29"/>
        <v>-12.9</v>
      </c>
      <c r="I40" s="94">
        <v>50</v>
      </c>
      <c r="J40" s="94">
        <v>28.410710000000002</v>
      </c>
      <c r="K40" s="95">
        <f>J40/I40*100</f>
        <v>56.821420000000003</v>
      </c>
      <c r="L40" s="94">
        <f t="shared" ref="L40:L46" si="58">J40-I40</f>
        <v>-21.589289999999998</v>
      </c>
      <c r="M40" s="94">
        <v>100</v>
      </c>
      <c r="N40" s="94">
        <v>43.77</v>
      </c>
      <c r="O40" s="94"/>
      <c r="P40" s="108"/>
      <c r="Q40" s="94">
        <v>100</v>
      </c>
      <c r="R40" s="94">
        <v>138.47631999999999</v>
      </c>
      <c r="S40" s="94">
        <f>R40/Q40*100</f>
        <v>138.47631999999999</v>
      </c>
      <c r="T40" s="108">
        <f t="shared" si="51"/>
        <v>38.476319999999987</v>
      </c>
      <c r="U40" s="94">
        <v>25</v>
      </c>
      <c r="V40" s="94">
        <v>31.6</v>
      </c>
      <c r="W40" s="94"/>
      <c r="X40" s="108">
        <f t="shared" si="55"/>
        <v>6.6000000000000014</v>
      </c>
      <c r="Y40" s="94">
        <v>57</v>
      </c>
      <c r="Z40" s="94">
        <v>32.384</v>
      </c>
      <c r="AA40" s="94">
        <f>Z40/Y40*100</f>
        <v>56.814035087719297</v>
      </c>
      <c r="AB40" s="108">
        <f t="shared" ref="AB40:AB46" si="59">Z40-Y40</f>
        <v>-24.616</v>
      </c>
      <c r="AC40" s="94">
        <v>50</v>
      </c>
      <c r="AD40" s="94">
        <v>32.80471</v>
      </c>
      <c r="AE40" s="94">
        <f>AD40/AC40*100</f>
        <v>65.60942</v>
      </c>
      <c r="AF40" s="108">
        <f>AD40-AC40</f>
        <v>-17.19529</v>
      </c>
      <c r="AG40" s="92">
        <f t="shared" si="3"/>
        <v>407</v>
      </c>
      <c r="AH40" s="94">
        <f t="shared" si="39"/>
        <v>319.54573999999997</v>
      </c>
      <c r="AI40" s="94">
        <f>AH40/AG40*100</f>
        <v>78.512466830466821</v>
      </c>
      <c r="AJ40" s="94">
        <f t="shared" si="54"/>
        <v>-87.454260000000033</v>
      </c>
      <c r="AK40" s="94"/>
      <c r="AL40" s="94"/>
      <c r="AM40" s="94"/>
      <c r="AN40" s="94">
        <f t="shared" si="42"/>
        <v>0</v>
      </c>
      <c r="AO40" s="94"/>
      <c r="AP40" s="94"/>
      <c r="AQ40" s="94"/>
      <c r="AR40" s="94">
        <f t="shared" si="43"/>
        <v>0</v>
      </c>
      <c r="AS40" s="94"/>
      <c r="AT40" s="94"/>
      <c r="AU40" s="94"/>
      <c r="AV40" s="94">
        <f t="shared" si="44"/>
        <v>0</v>
      </c>
      <c r="AW40" s="94"/>
      <c r="AX40" s="94"/>
      <c r="AY40" s="94"/>
      <c r="AZ40" s="94">
        <f t="shared" si="45"/>
        <v>0</v>
      </c>
      <c r="BA40" s="92">
        <f t="shared" si="8"/>
        <v>0</v>
      </c>
      <c r="BB40" s="94">
        <f t="shared" si="41"/>
        <v>0</v>
      </c>
      <c r="BC40" s="94"/>
      <c r="BD40" s="94">
        <f t="shared" si="46"/>
        <v>0</v>
      </c>
      <c r="BE40" s="94"/>
      <c r="BF40" s="94"/>
      <c r="BG40" s="94"/>
      <c r="BH40" s="94">
        <f t="shared" si="47"/>
        <v>0</v>
      </c>
      <c r="BI40" s="94"/>
      <c r="BJ40" s="94"/>
      <c r="BK40" s="94"/>
      <c r="BL40" s="94">
        <f t="shared" si="48"/>
        <v>0</v>
      </c>
      <c r="BM40" s="94"/>
      <c r="BN40" s="94"/>
      <c r="BO40" s="94"/>
      <c r="BP40" s="94">
        <f t="shared" si="49"/>
        <v>0</v>
      </c>
      <c r="BQ40" s="94"/>
      <c r="BR40" s="94"/>
      <c r="BS40" s="94"/>
      <c r="BT40" s="108">
        <f t="shared" si="50"/>
        <v>0</v>
      </c>
      <c r="BU40" s="94"/>
      <c r="BV40" s="139">
        <v>28.6</v>
      </c>
      <c r="BW40" s="94"/>
      <c r="BX40" s="108">
        <f t="shared" si="56"/>
        <v>28.6</v>
      </c>
      <c r="BY40" s="108"/>
      <c r="BZ40" s="108">
        <v>5.0999999999999996</v>
      </c>
      <c r="CA40" s="108"/>
      <c r="CB40" s="108"/>
      <c r="CC40" s="92">
        <f t="shared" si="35"/>
        <v>407</v>
      </c>
      <c r="CD40" s="94">
        <f t="shared" si="57"/>
        <v>353.24574000000001</v>
      </c>
      <c r="CE40" s="94">
        <f t="shared" si="13"/>
        <v>86.792565110565107</v>
      </c>
      <c r="CF40" s="94">
        <f t="shared" si="14"/>
        <v>-53.754259999999988</v>
      </c>
      <c r="CH40" s="128">
        <f t="shared" si="16"/>
        <v>353.24574000000001</v>
      </c>
      <c r="CI40" s="123">
        <f t="shared" si="17"/>
        <v>407</v>
      </c>
      <c r="CK40" s="132">
        <f t="shared" si="15"/>
        <v>353.24574000000001</v>
      </c>
    </row>
    <row r="41" spans="1:89" hidden="1">
      <c r="A41" s="108"/>
      <c r="B41" s="468" t="s">
        <v>479</v>
      </c>
      <c r="C41" s="469"/>
      <c r="D41" s="470"/>
      <c r="E41" s="94"/>
      <c r="F41" s="94"/>
      <c r="G41" s="94"/>
      <c r="H41" s="94">
        <f>F41-E41</f>
        <v>0</v>
      </c>
      <c r="I41" s="94"/>
      <c r="J41" s="94"/>
      <c r="K41" s="95"/>
      <c r="L41" s="94">
        <f t="shared" si="58"/>
        <v>0</v>
      </c>
      <c r="M41" s="94"/>
      <c r="N41" s="94"/>
      <c r="O41" s="94"/>
      <c r="P41" s="108">
        <f t="shared" ref="P41:P46" si="60">N41-M41</f>
        <v>0</v>
      </c>
      <c r="Q41" s="94"/>
      <c r="R41" s="94"/>
      <c r="S41" s="94"/>
      <c r="T41" s="108">
        <f>R41-Q41</f>
        <v>0</v>
      </c>
      <c r="U41" s="94"/>
      <c r="V41" s="94"/>
      <c r="W41" s="94"/>
      <c r="X41" s="108">
        <f>V41-U41</f>
        <v>0</v>
      </c>
      <c r="Y41" s="94"/>
      <c r="Z41" s="94"/>
      <c r="AA41" s="94"/>
      <c r="AB41" s="108">
        <f t="shared" si="59"/>
        <v>0</v>
      </c>
      <c r="AC41" s="94"/>
      <c r="AD41" s="94"/>
      <c r="AE41" s="94"/>
      <c r="AF41" s="108">
        <f>AD41-AC41</f>
        <v>0</v>
      </c>
      <c r="AG41" s="92">
        <f>E41+I41+M41+Q41+U41+Y41+AC41</f>
        <v>0</v>
      </c>
      <c r="AH41" s="94">
        <f>F41+J41+N41+R41+V41+Z41+AD41</f>
        <v>0</v>
      </c>
      <c r="AI41" s="94"/>
      <c r="AJ41" s="94">
        <f t="shared" si="54"/>
        <v>0</v>
      </c>
      <c r="AK41" s="94"/>
      <c r="AL41" s="94"/>
      <c r="AM41" s="94"/>
      <c r="AN41" s="94">
        <f>AL41-AK41</f>
        <v>0</v>
      </c>
      <c r="AO41" s="94"/>
      <c r="AP41" s="94"/>
      <c r="AQ41" s="94"/>
      <c r="AR41" s="94">
        <f>AP41-AO41</f>
        <v>0</v>
      </c>
      <c r="AS41" s="94"/>
      <c r="AT41" s="94"/>
      <c r="AU41" s="94"/>
      <c r="AV41" s="94">
        <f>AT41-AS41</f>
        <v>0</v>
      </c>
      <c r="AW41" s="94"/>
      <c r="AX41" s="94"/>
      <c r="AY41" s="94"/>
      <c r="AZ41" s="94">
        <f>AX41-AW41</f>
        <v>0</v>
      </c>
      <c r="BA41" s="92">
        <f>AK41+AO41+AS41+AW41</f>
        <v>0</v>
      </c>
      <c r="BB41" s="94">
        <f>AL41+AP41+AT41+AX41</f>
        <v>0</v>
      </c>
      <c r="BC41" s="94"/>
      <c r="BD41" s="94">
        <f>BB41-BA41</f>
        <v>0</v>
      </c>
      <c r="BE41" s="94"/>
      <c r="BF41" s="94"/>
      <c r="BG41" s="94"/>
      <c r="BH41" s="94">
        <f>BF41-BE41</f>
        <v>0</v>
      </c>
      <c r="BI41" s="94"/>
      <c r="BJ41" s="94"/>
      <c r="BK41" s="94"/>
      <c r="BL41" s="94">
        <f>BJ41-BI41</f>
        <v>0</v>
      </c>
      <c r="BM41" s="94"/>
      <c r="BN41" s="94"/>
      <c r="BO41" s="94"/>
      <c r="BP41" s="94">
        <f>BN41-BM41</f>
        <v>0</v>
      </c>
      <c r="BQ41" s="94"/>
      <c r="BR41" s="94"/>
      <c r="BS41" s="94"/>
      <c r="BT41" s="108">
        <f>BR41-BQ41</f>
        <v>0</v>
      </c>
      <c r="BU41" s="94"/>
      <c r="BV41" s="139"/>
      <c r="BW41" s="96"/>
      <c r="BX41" s="108">
        <f t="shared" si="56"/>
        <v>0</v>
      </c>
      <c r="BY41" s="108"/>
      <c r="BZ41" s="108"/>
      <c r="CA41" s="108"/>
      <c r="CB41" s="108"/>
      <c r="CC41" s="92">
        <f>AG41+BA41+BE41+BI41+BM41+BQ41+BU41+BY41</f>
        <v>0</v>
      </c>
      <c r="CD41" s="94">
        <f t="shared" si="57"/>
        <v>0</v>
      </c>
      <c r="CE41" s="94"/>
      <c r="CF41" s="94">
        <f>CD41-CC41</f>
        <v>0</v>
      </c>
      <c r="CH41" s="128">
        <f>F41+J41+N41+R41+V41+Z41+AD41+AL41+AP41+AT41+AX41+BF41+BJ41+BN41+BR41+BV41+BZ41</f>
        <v>0</v>
      </c>
      <c r="CI41" s="123">
        <f>E41+I41+M41+Q41+U41+Y41+AC41+AG41+AK41+AO41+AS41+AW41+BE41+BI41+BM41+BQ41+BU41+BY41-AG41</f>
        <v>0</v>
      </c>
      <c r="CK41" s="132">
        <f t="shared" si="15"/>
        <v>0</v>
      </c>
    </row>
    <row r="42" spans="1:89" hidden="1">
      <c r="A42" s="108"/>
      <c r="B42" s="468" t="s">
        <v>478</v>
      </c>
      <c r="C42" s="469"/>
      <c r="D42" s="470"/>
      <c r="E42" s="94"/>
      <c r="F42" s="94"/>
      <c r="G42" s="94"/>
      <c r="H42" s="94">
        <f>F42-E42</f>
        <v>0</v>
      </c>
      <c r="I42" s="94"/>
      <c r="J42" s="94"/>
      <c r="K42" s="95"/>
      <c r="L42" s="94">
        <f t="shared" si="58"/>
        <v>0</v>
      </c>
      <c r="M42" s="94"/>
      <c r="N42" s="94"/>
      <c r="O42" s="94"/>
      <c r="P42" s="108">
        <f t="shared" si="60"/>
        <v>0</v>
      </c>
      <c r="Q42" s="94"/>
      <c r="R42" s="94"/>
      <c r="S42" s="94"/>
      <c r="T42" s="108">
        <f>R42-Q42</f>
        <v>0</v>
      </c>
      <c r="U42" s="94"/>
      <c r="V42" s="94"/>
      <c r="W42" s="94"/>
      <c r="X42" s="108">
        <f>V42-U42</f>
        <v>0</v>
      </c>
      <c r="Y42" s="94"/>
      <c r="Z42" s="94"/>
      <c r="AA42" s="94"/>
      <c r="AB42" s="108">
        <f t="shared" si="59"/>
        <v>0</v>
      </c>
      <c r="AC42" s="94"/>
      <c r="AD42" s="94"/>
      <c r="AE42" s="94"/>
      <c r="AF42" s="108">
        <f>AD42-AC42</f>
        <v>0</v>
      </c>
      <c r="AG42" s="92">
        <f>E42+I42+M42+Q42+U42+Y42+AC42</f>
        <v>0</v>
      </c>
      <c r="AH42" s="94">
        <f>F42+J42+N42+R42+V42+Z42+AD42</f>
        <v>0</v>
      </c>
      <c r="AI42" s="94"/>
      <c r="AJ42" s="94">
        <f t="shared" si="54"/>
        <v>0</v>
      </c>
      <c r="AK42" s="94"/>
      <c r="AL42" s="94"/>
      <c r="AM42" s="94"/>
      <c r="AN42" s="94">
        <f>AL42-AK42</f>
        <v>0</v>
      </c>
      <c r="AO42" s="94"/>
      <c r="AP42" s="94"/>
      <c r="AQ42" s="94"/>
      <c r="AR42" s="94">
        <f>AP42-AO42</f>
        <v>0</v>
      </c>
      <c r="AS42" s="94"/>
      <c r="AT42" s="94"/>
      <c r="AU42" s="94"/>
      <c r="AV42" s="94">
        <f>AT42-AS42</f>
        <v>0</v>
      </c>
      <c r="AW42" s="94"/>
      <c r="AX42" s="94"/>
      <c r="AY42" s="94"/>
      <c r="AZ42" s="94">
        <f>AX42-AW42</f>
        <v>0</v>
      </c>
      <c r="BA42" s="92">
        <f>AK42+AO42+AS42+AW42</f>
        <v>0</v>
      </c>
      <c r="BB42" s="94">
        <f>AL42+AP42+AT42+AX42</f>
        <v>0</v>
      </c>
      <c r="BC42" s="94"/>
      <c r="BD42" s="94">
        <f>BB42-BA42</f>
        <v>0</v>
      </c>
      <c r="BE42" s="94"/>
      <c r="BF42" s="94"/>
      <c r="BG42" s="94"/>
      <c r="BH42" s="94">
        <f>BF42-BE42</f>
        <v>0</v>
      </c>
      <c r="BI42" s="94"/>
      <c r="BJ42" s="94"/>
      <c r="BK42" s="94"/>
      <c r="BL42" s="94">
        <f>BJ42-BI42</f>
        <v>0</v>
      </c>
      <c r="BM42" s="94"/>
      <c r="BN42" s="94"/>
      <c r="BO42" s="94"/>
      <c r="BP42" s="94">
        <f>BN42-BM42</f>
        <v>0</v>
      </c>
      <c r="BQ42" s="94"/>
      <c r="BR42" s="94"/>
      <c r="BS42" s="94"/>
      <c r="BT42" s="108">
        <f>BR42-BQ42</f>
        <v>0</v>
      </c>
      <c r="BU42" s="94"/>
      <c r="BV42" s="139"/>
      <c r="BW42" s="96"/>
      <c r="BX42" s="108">
        <f t="shared" si="56"/>
        <v>0</v>
      </c>
      <c r="BY42" s="108"/>
      <c r="BZ42" s="108"/>
      <c r="CA42" s="108"/>
      <c r="CB42" s="108"/>
      <c r="CC42" s="92">
        <f>AG42+BA42+BE42+BI42+BM42+BQ42+BU42+BY42</f>
        <v>0</v>
      </c>
      <c r="CD42" s="94">
        <f t="shared" si="57"/>
        <v>0</v>
      </c>
      <c r="CE42" s="94"/>
      <c r="CF42" s="94">
        <f>CD42-CC42</f>
        <v>0</v>
      </c>
      <c r="CH42" s="128">
        <f>F42+J42+N42+R42+V42+Z42+AD42+AL42+AP42+AT42+AX42+BF42+BJ42+BN42+BR42+BV42+BZ42</f>
        <v>0</v>
      </c>
      <c r="CI42" s="123">
        <f>E42+I42+M42+Q42+U42+Y42+AC42+AG42+AK42+AO42+AS42+AW42+BE42+BI42+BM42+BQ42+BU42+BY42-AG42</f>
        <v>0</v>
      </c>
      <c r="CK42" s="132">
        <f t="shared" si="15"/>
        <v>0</v>
      </c>
    </row>
    <row r="43" spans="1:89" ht="12.75" customHeight="1">
      <c r="A43" s="108"/>
      <c r="B43" s="468" t="s">
        <v>558</v>
      </c>
      <c r="C43" s="469"/>
      <c r="D43" s="470"/>
      <c r="E43" s="94"/>
      <c r="F43" s="94"/>
      <c r="G43" s="94"/>
      <c r="H43" s="94">
        <f t="shared" si="29"/>
        <v>0</v>
      </c>
      <c r="I43" s="94"/>
      <c r="J43" s="94"/>
      <c r="K43" s="95"/>
      <c r="L43" s="94">
        <f t="shared" si="58"/>
        <v>0</v>
      </c>
      <c r="M43" s="94"/>
      <c r="N43" s="94"/>
      <c r="O43" s="94"/>
      <c r="P43" s="94">
        <f t="shared" si="60"/>
        <v>0</v>
      </c>
      <c r="Q43" s="94"/>
      <c r="R43" s="94"/>
      <c r="S43" s="94" t="e">
        <f>R43/Q43*100</f>
        <v>#DIV/0!</v>
      </c>
      <c r="T43" s="108">
        <f t="shared" si="51"/>
        <v>0</v>
      </c>
      <c r="U43" s="94"/>
      <c r="V43" s="94"/>
      <c r="W43" s="94"/>
      <c r="X43" s="108">
        <f t="shared" si="55"/>
        <v>0</v>
      </c>
      <c r="Y43" s="94"/>
      <c r="Z43" s="94"/>
      <c r="AA43" s="94"/>
      <c r="AB43" s="108">
        <f t="shared" si="59"/>
        <v>0</v>
      </c>
      <c r="AC43" s="94"/>
      <c r="AD43" s="94"/>
      <c r="AE43" s="94"/>
      <c r="AF43" s="108"/>
      <c r="AG43" s="92">
        <f t="shared" si="3"/>
        <v>0</v>
      </c>
      <c r="AH43" s="94">
        <f t="shared" si="39"/>
        <v>0</v>
      </c>
      <c r="AI43" s="94" t="e">
        <f>AH43/AG43*100</f>
        <v>#DIV/0!</v>
      </c>
      <c r="AJ43" s="94">
        <f t="shared" si="54"/>
        <v>0</v>
      </c>
      <c r="AK43" s="94"/>
      <c r="AL43" s="94"/>
      <c r="AM43" s="94"/>
      <c r="AN43" s="94">
        <f t="shared" si="42"/>
        <v>0</v>
      </c>
      <c r="AO43" s="94"/>
      <c r="AP43" s="94"/>
      <c r="AQ43" s="94"/>
      <c r="AR43" s="94">
        <f t="shared" si="43"/>
        <v>0</v>
      </c>
      <c r="AS43" s="94"/>
      <c r="AT43" s="94"/>
      <c r="AU43" s="94"/>
      <c r="AV43" s="94">
        <f t="shared" si="44"/>
        <v>0</v>
      </c>
      <c r="AW43" s="94"/>
      <c r="AX43" s="94"/>
      <c r="AY43" s="94"/>
      <c r="AZ43" s="94">
        <f t="shared" si="45"/>
        <v>0</v>
      </c>
      <c r="BA43" s="92">
        <f t="shared" si="8"/>
        <v>0</v>
      </c>
      <c r="BB43" s="94">
        <f t="shared" si="41"/>
        <v>0</v>
      </c>
      <c r="BC43" s="94"/>
      <c r="BD43" s="94">
        <f t="shared" si="46"/>
        <v>0</v>
      </c>
      <c r="BE43" s="94"/>
      <c r="BF43" s="94"/>
      <c r="BG43" s="94"/>
      <c r="BH43" s="94">
        <f t="shared" si="47"/>
        <v>0</v>
      </c>
      <c r="BI43" s="94"/>
      <c r="BJ43" s="94"/>
      <c r="BK43" s="94"/>
      <c r="BL43" s="94">
        <f t="shared" si="48"/>
        <v>0</v>
      </c>
      <c r="BM43" s="94"/>
      <c r="BN43" s="94"/>
      <c r="BO43" s="94"/>
      <c r="BP43" s="94">
        <f t="shared" si="49"/>
        <v>0</v>
      </c>
      <c r="BQ43" s="94"/>
      <c r="BR43" s="94"/>
      <c r="BS43" s="94"/>
      <c r="BT43" s="108"/>
      <c r="BU43" s="94"/>
      <c r="BV43" s="139">
        <v>2.8810099999999998</v>
      </c>
      <c r="BW43" s="94"/>
      <c r="BX43" s="108">
        <f t="shared" si="56"/>
        <v>2.8810099999999998</v>
      </c>
      <c r="BY43" s="108"/>
      <c r="BZ43" s="108"/>
      <c r="CA43" s="108"/>
      <c r="CB43" s="108"/>
      <c r="CC43" s="92">
        <f t="shared" si="35"/>
        <v>0</v>
      </c>
      <c r="CD43" s="94">
        <f t="shared" si="57"/>
        <v>2.8810099999999998</v>
      </c>
      <c r="CE43" s="94" t="e">
        <f t="shared" si="13"/>
        <v>#DIV/0!</v>
      </c>
      <c r="CF43" s="94">
        <f t="shared" si="14"/>
        <v>2.8810099999999998</v>
      </c>
      <c r="CH43" s="128">
        <f t="shared" si="16"/>
        <v>2.8810099999999998</v>
      </c>
      <c r="CI43" s="123">
        <f t="shared" si="17"/>
        <v>0</v>
      </c>
      <c r="CK43" s="132">
        <f t="shared" si="15"/>
        <v>2.8810099999999998</v>
      </c>
    </row>
    <row r="44" spans="1:89" hidden="1">
      <c r="A44" s="108"/>
      <c r="B44" s="468" t="s">
        <v>252</v>
      </c>
      <c r="C44" s="469"/>
      <c r="D44" s="470"/>
      <c r="E44" s="94"/>
      <c r="F44" s="94"/>
      <c r="G44" s="94"/>
      <c r="H44" s="94">
        <f t="shared" si="29"/>
        <v>0</v>
      </c>
      <c r="I44" s="94"/>
      <c r="J44" s="94"/>
      <c r="K44" s="95"/>
      <c r="L44" s="94">
        <f t="shared" si="58"/>
        <v>0</v>
      </c>
      <c r="M44" s="94"/>
      <c r="N44" s="94"/>
      <c r="O44" s="94"/>
      <c r="P44" s="108">
        <f t="shared" si="60"/>
        <v>0</v>
      </c>
      <c r="Q44" s="94"/>
      <c r="R44" s="94"/>
      <c r="S44" s="94"/>
      <c r="T44" s="108">
        <f t="shared" si="51"/>
        <v>0</v>
      </c>
      <c r="U44" s="94"/>
      <c r="V44" s="94"/>
      <c r="W44" s="94"/>
      <c r="X44" s="108">
        <f t="shared" si="55"/>
        <v>0</v>
      </c>
      <c r="Y44" s="94"/>
      <c r="Z44" s="94"/>
      <c r="AA44" s="94"/>
      <c r="AB44" s="108">
        <f t="shared" si="59"/>
        <v>0</v>
      </c>
      <c r="AC44" s="94"/>
      <c r="AD44" s="94"/>
      <c r="AE44" s="94"/>
      <c r="AF44" s="108">
        <f>AD44-AC44</f>
        <v>0</v>
      </c>
      <c r="AG44" s="92">
        <f t="shared" si="3"/>
        <v>0</v>
      </c>
      <c r="AH44" s="94">
        <f t="shared" si="39"/>
        <v>0</v>
      </c>
      <c r="AI44" s="94"/>
      <c r="AJ44" s="94">
        <f t="shared" ref="AJ44:AJ66" si="61">AH44-AG44</f>
        <v>0</v>
      </c>
      <c r="AK44" s="94"/>
      <c r="AL44" s="94"/>
      <c r="AM44" s="94"/>
      <c r="AN44" s="94">
        <f>AL44-AK44</f>
        <v>0</v>
      </c>
      <c r="AO44" s="94"/>
      <c r="AP44" s="94"/>
      <c r="AQ44" s="94"/>
      <c r="AR44" s="94">
        <f>AP44-AO44</f>
        <v>0</v>
      </c>
      <c r="AS44" s="94"/>
      <c r="AT44" s="94"/>
      <c r="AU44" s="94"/>
      <c r="AV44" s="94">
        <f>AT44-AS44</f>
        <v>0</v>
      </c>
      <c r="AW44" s="94"/>
      <c r="AX44" s="94"/>
      <c r="AY44" s="94"/>
      <c r="AZ44" s="94">
        <f>AX44-AW44</f>
        <v>0</v>
      </c>
      <c r="BA44" s="92">
        <f t="shared" si="8"/>
        <v>0</v>
      </c>
      <c r="BB44" s="94">
        <f t="shared" si="41"/>
        <v>0</v>
      </c>
      <c r="BC44" s="94"/>
      <c r="BD44" s="94">
        <f>BB44-BA44</f>
        <v>0</v>
      </c>
      <c r="BE44" s="94"/>
      <c r="BF44" s="94"/>
      <c r="BG44" s="94"/>
      <c r="BH44" s="94">
        <f>BF44-BE44</f>
        <v>0</v>
      </c>
      <c r="BI44" s="94"/>
      <c r="BJ44" s="94"/>
      <c r="BK44" s="94"/>
      <c r="BL44" s="94">
        <f>BJ44-BI44</f>
        <v>0</v>
      </c>
      <c r="BM44" s="94"/>
      <c r="BN44" s="94"/>
      <c r="BO44" s="94"/>
      <c r="BP44" s="94">
        <f>BN44-BM44</f>
        <v>0</v>
      </c>
      <c r="BQ44" s="94"/>
      <c r="BR44" s="94"/>
      <c r="BS44" s="94"/>
      <c r="BT44" s="108">
        <f>BR44-BQ44</f>
        <v>0</v>
      </c>
      <c r="BU44" s="94"/>
      <c r="BV44" s="139"/>
      <c r="BW44" s="96"/>
      <c r="BX44" s="108">
        <f t="shared" si="20"/>
        <v>0</v>
      </c>
      <c r="BY44" s="108"/>
      <c r="BZ44" s="108"/>
      <c r="CA44" s="108"/>
      <c r="CB44" s="108"/>
      <c r="CC44" s="92">
        <f t="shared" si="35"/>
        <v>0</v>
      </c>
      <c r="CD44" s="94">
        <f t="shared" si="57"/>
        <v>0</v>
      </c>
      <c r="CE44" s="94"/>
      <c r="CF44" s="94">
        <f t="shared" si="14"/>
        <v>0</v>
      </c>
      <c r="CH44" s="128">
        <f t="shared" si="16"/>
        <v>0</v>
      </c>
      <c r="CI44" s="123">
        <f t="shared" si="17"/>
        <v>0</v>
      </c>
      <c r="CK44" s="132">
        <f t="shared" si="15"/>
        <v>0</v>
      </c>
    </row>
    <row r="45" spans="1:89" s="127" customFormat="1" ht="13.8">
      <c r="A45" s="109">
        <v>290</v>
      </c>
      <c r="B45" s="480" t="s">
        <v>67</v>
      </c>
      <c r="C45" s="481"/>
      <c r="D45" s="482"/>
      <c r="E45" s="102">
        <f>E46+E50+E47</f>
        <v>0</v>
      </c>
      <c r="F45" s="102">
        <f>F46+F50</f>
        <v>0.55045999999999995</v>
      </c>
      <c r="G45" s="99"/>
      <c r="H45" s="102">
        <f t="shared" si="29"/>
        <v>0.55045999999999995</v>
      </c>
      <c r="I45" s="102">
        <f>I46+I50</f>
        <v>0</v>
      </c>
      <c r="J45" s="102">
        <f>J46+J50</f>
        <v>0.56135000000000002</v>
      </c>
      <c r="K45" s="102"/>
      <c r="L45" s="102">
        <f t="shared" si="58"/>
        <v>0.56135000000000002</v>
      </c>
      <c r="M45" s="102">
        <f>M46+M50</f>
        <v>0</v>
      </c>
      <c r="N45" s="102">
        <f>N46+N50</f>
        <v>0.5</v>
      </c>
      <c r="O45" s="102"/>
      <c r="P45" s="109">
        <f t="shared" si="60"/>
        <v>0.5</v>
      </c>
      <c r="Q45" s="102">
        <f>Q46+Q50+Q47</f>
        <v>0</v>
      </c>
      <c r="R45" s="102">
        <f>R46+R50</f>
        <v>0</v>
      </c>
      <c r="S45" s="102"/>
      <c r="T45" s="102">
        <f>R45-Q45</f>
        <v>0</v>
      </c>
      <c r="U45" s="102">
        <f>U46+U50+U47</f>
        <v>0</v>
      </c>
      <c r="V45" s="102">
        <f>V46+V50</f>
        <v>8.3424800000000001</v>
      </c>
      <c r="W45" s="109"/>
      <c r="X45" s="100">
        <f t="shared" si="55"/>
        <v>8.3424800000000001</v>
      </c>
      <c r="Y45" s="102">
        <f>Y46+Y50+Y47</f>
        <v>0</v>
      </c>
      <c r="Z45" s="102">
        <f>Z46+Z50</f>
        <v>3.7</v>
      </c>
      <c r="AA45" s="102"/>
      <c r="AB45" s="109">
        <f t="shared" si="59"/>
        <v>3.7</v>
      </c>
      <c r="AC45" s="102">
        <f>AC46+AC50+AC47</f>
        <v>0</v>
      </c>
      <c r="AD45" s="102">
        <f>AD46+AD50</f>
        <v>0.70316000000000001</v>
      </c>
      <c r="AE45" s="102"/>
      <c r="AF45" s="102">
        <f>AF46+AF47+AF48+AF50</f>
        <v>0</v>
      </c>
      <c r="AG45" s="99">
        <f t="shared" si="3"/>
        <v>0</v>
      </c>
      <c r="AH45" s="102">
        <f>AH46+AH47+AH48+AH50+AH49</f>
        <v>14.35745</v>
      </c>
      <c r="AI45" s="102" t="e">
        <f>AH45/AG45*100</f>
        <v>#DIV/0!</v>
      </c>
      <c r="AJ45" s="102">
        <f t="shared" si="61"/>
        <v>14.35745</v>
      </c>
      <c r="AK45" s="102">
        <f>AK46+AK50+AK47</f>
        <v>0</v>
      </c>
      <c r="AL45" s="102">
        <f>AL46+AL50</f>
        <v>0</v>
      </c>
      <c r="AM45" s="99"/>
      <c r="AN45" s="102">
        <f>AL45-AK45</f>
        <v>0</v>
      </c>
      <c r="AO45" s="102">
        <f>AO46+AO50</f>
        <v>0</v>
      </c>
      <c r="AP45" s="102">
        <f>AP46+AP50</f>
        <v>2</v>
      </c>
      <c r="AQ45" s="99"/>
      <c r="AR45" s="102">
        <f>AP45-AO45</f>
        <v>2</v>
      </c>
      <c r="AS45" s="102">
        <f>AS46+AS50+AS47</f>
        <v>0</v>
      </c>
      <c r="AT45" s="102">
        <f t="shared" ref="AT45:BJ45" si="62">AT46+AT50+AT47</f>
        <v>3</v>
      </c>
      <c r="AU45" s="102">
        <f t="shared" si="62"/>
        <v>0</v>
      </c>
      <c r="AV45" s="102">
        <f t="shared" si="62"/>
        <v>3</v>
      </c>
      <c r="AW45" s="102">
        <f t="shared" si="62"/>
        <v>0</v>
      </c>
      <c r="AX45" s="102">
        <f t="shared" si="62"/>
        <v>0.5</v>
      </c>
      <c r="AY45" s="102">
        <f t="shared" si="62"/>
        <v>0</v>
      </c>
      <c r="AZ45" s="102">
        <f t="shared" si="62"/>
        <v>0.5</v>
      </c>
      <c r="BA45" s="99">
        <f t="shared" si="8"/>
        <v>0</v>
      </c>
      <c r="BB45" s="102">
        <f t="shared" si="62"/>
        <v>5.5</v>
      </c>
      <c r="BC45" s="102">
        <f t="shared" si="62"/>
        <v>0</v>
      </c>
      <c r="BD45" s="102">
        <f t="shared" si="62"/>
        <v>5.5</v>
      </c>
      <c r="BE45" s="102">
        <f t="shared" si="62"/>
        <v>0</v>
      </c>
      <c r="BF45" s="102">
        <f t="shared" si="62"/>
        <v>0</v>
      </c>
      <c r="BG45" s="102">
        <f t="shared" si="62"/>
        <v>0</v>
      </c>
      <c r="BH45" s="102">
        <f t="shared" si="62"/>
        <v>0</v>
      </c>
      <c r="BI45" s="102">
        <f t="shared" si="62"/>
        <v>0</v>
      </c>
      <c r="BJ45" s="102">
        <f t="shared" si="62"/>
        <v>0</v>
      </c>
      <c r="BK45" s="102">
        <f t="shared" ref="BK45:CB45" si="63">BK46+BK50+BK47</f>
        <v>0</v>
      </c>
      <c r="BL45" s="102">
        <f t="shared" si="63"/>
        <v>0</v>
      </c>
      <c r="BM45" s="102">
        <f t="shared" si="63"/>
        <v>0</v>
      </c>
      <c r="BN45" s="102">
        <f t="shared" si="63"/>
        <v>0</v>
      </c>
      <c r="BO45" s="102">
        <f t="shared" si="63"/>
        <v>0</v>
      </c>
      <c r="BP45" s="102">
        <f t="shared" si="63"/>
        <v>0</v>
      </c>
      <c r="BQ45" s="102">
        <f t="shared" si="63"/>
        <v>8</v>
      </c>
      <c r="BR45" s="102">
        <f t="shared" si="63"/>
        <v>1</v>
      </c>
      <c r="BS45" s="102">
        <f t="shared" si="63"/>
        <v>0</v>
      </c>
      <c r="BT45" s="102">
        <f t="shared" si="63"/>
        <v>-7</v>
      </c>
      <c r="BU45" s="102">
        <f t="shared" si="63"/>
        <v>281</v>
      </c>
      <c r="BV45" s="140">
        <f>BV46+BV50+BV47+BV48</f>
        <v>151.24199999999999</v>
      </c>
      <c r="BW45" s="102">
        <f t="shared" si="63"/>
        <v>0</v>
      </c>
      <c r="BX45" s="102">
        <f t="shared" si="63"/>
        <v>-129.75800000000001</v>
      </c>
      <c r="BY45" s="102">
        <f t="shared" si="63"/>
        <v>0</v>
      </c>
      <c r="BZ45" s="177">
        <f t="shared" si="63"/>
        <v>6.5</v>
      </c>
      <c r="CA45" s="102">
        <f t="shared" si="63"/>
        <v>0</v>
      </c>
      <c r="CB45" s="102">
        <f t="shared" si="63"/>
        <v>0</v>
      </c>
      <c r="CC45" s="99">
        <f t="shared" si="35"/>
        <v>289</v>
      </c>
      <c r="CD45" s="102">
        <f>CD46+CD50+CD47</f>
        <v>178.59944999999999</v>
      </c>
      <c r="CE45" s="102" t="e">
        <f>CE46+CE50+CE47</f>
        <v>#DIV/0!</v>
      </c>
      <c r="CF45" s="102">
        <f>CF46+CF50+CF47</f>
        <v>-110.40055000000001</v>
      </c>
      <c r="CG45" s="102">
        <f>CG46+CG50+CG47</f>
        <v>0</v>
      </c>
      <c r="CH45" s="123">
        <f t="shared" si="16"/>
        <v>178.59944999999999</v>
      </c>
      <c r="CI45" s="123">
        <f t="shared" si="17"/>
        <v>289</v>
      </c>
      <c r="CK45" s="132">
        <f t="shared" si="15"/>
        <v>178.59944999999999</v>
      </c>
    </row>
    <row r="46" spans="1:89">
      <c r="A46" s="108"/>
      <c r="B46" s="483" t="s">
        <v>228</v>
      </c>
      <c r="C46" s="484"/>
      <c r="D46" s="485"/>
      <c r="E46" s="94"/>
      <c r="F46" s="94">
        <v>0.55045999999999995</v>
      </c>
      <c r="G46" s="94"/>
      <c r="H46" s="94">
        <f t="shared" si="29"/>
        <v>0.55045999999999995</v>
      </c>
      <c r="I46" s="94"/>
      <c r="J46" s="94">
        <v>0.56135000000000002</v>
      </c>
      <c r="K46" s="94"/>
      <c r="L46" s="94">
        <f t="shared" si="58"/>
        <v>0.56135000000000002</v>
      </c>
      <c r="M46" s="94"/>
      <c r="N46" s="94">
        <v>0.5</v>
      </c>
      <c r="O46" s="94"/>
      <c r="P46" s="108">
        <f t="shared" si="60"/>
        <v>0.5</v>
      </c>
      <c r="Q46" s="94"/>
      <c r="R46" s="94"/>
      <c r="S46" s="94"/>
      <c r="T46" s="94">
        <f>R46-Q46</f>
        <v>0</v>
      </c>
      <c r="U46" s="94"/>
      <c r="V46" s="94">
        <v>8.3424800000000001</v>
      </c>
      <c r="W46" s="108"/>
      <c r="X46" s="108"/>
      <c r="Y46" s="94"/>
      <c r="Z46" s="94">
        <v>3.7</v>
      </c>
      <c r="AA46" s="94"/>
      <c r="AB46" s="108">
        <f t="shared" si="59"/>
        <v>3.7</v>
      </c>
      <c r="AC46" s="94"/>
      <c r="AD46" s="94">
        <v>0.70316000000000001</v>
      </c>
      <c r="AE46" s="94"/>
      <c r="AF46" s="108"/>
      <c r="AG46" s="92">
        <f t="shared" si="3"/>
        <v>0</v>
      </c>
      <c r="AH46" s="94">
        <f>F46+J46+N46+R46+V46+Z46+AD46</f>
        <v>14.35745</v>
      </c>
      <c r="AI46" s="94"/>
      <c r="AJ46" s="94">
        <f t="shared" si="61"/>
        <v>14.35745</v>
      </c>
      <c r="AK46" s="94"/>
      <c r="AL46" s="94"/>
      <c r="AM46" s="94"/>
      <c r="AN46" s="94">
        <f>AL46-AK46</f>
        <v>0</v>
      </c>
      <c r="AO46" s="94"/>
      <c r="AP46" s="94">
        <v>2</v>
      </c>
      <c r="AQ46" s="94"/>
      <c r="AR46" s="94">
        <f>AP46-AO46</f>
        <v>2</v>
      </c>
      <c r="AS46" s="94"/>
      <c r="AT46" s="94">
        <v>3</v>
      </c>
      <c r="AU46" s="94"/>
      <c r="AV46" s="94">
        <f>AT46-AS46</f>
        <v>3</v>
      </c>
      <c r="AW46" s="94"/>
      <c r="AX46" s="94">
        <v>0.5</v>
      </c>
      <c r="AY46" s="94"/>
      <c r="AZ46" s="94">
        <f>AX46-AW46</f>
        <v>0.5</v>
      </c>
      <c r="BA46" s="92">
        <f t="shared" si="8"/>
        <v>0</v>
      </c>
      <c r="BB46" s="94">
        <f>AL46+AP46+AT46+AX46</f>
        <v>5.5</v>
      </c>
      <c r="BC46" s="94"/>
      <c r="BD46" s="94">
        <f>BB46-BA46</f>
        <v>5.5</v>
      </c>
      <c r="BE46" s="94"/>
      <c r="BF46" s="94"/>
      <c r="BG46" s="94"/>
      <c r="BH46" s="94">
        <f>BF46-BE46</f>
        <v>0</v>
      </c>
      <c r="BI46" s="94"/>
      <c r="BJ46" s="94"/>
      <c r="BK46" s="94"/>
      <c r="BL46" s="94">
        <f>BJ46-BI46</f>
        <v>0</v>
      </c>
      <c r="BM46" s="94"/>
      <c r="BN46" s="139"/>
      <c r="BO46" s="94"/>
      <c r="BP46" s="94">
        <f>BN46-BM46</f>
        <v>0</v>
      </c>
      <c r="BQ46" s="94"/>
      <c r="BR46" s="94"/>
      <c r="BS46" s="94"/>
      <c r="BT46" s="108"/>
      <c r="BU46" s="94"/>
      <c r="BV46" s="139"/>
      <c r="BW46" s="96"/>
      <c r="BX46" s="108">
        <f t="shared" si="20"/>
        <v>0</v>
      </c>
      <c r="BY46" s="108"/>
      <c r="BZ46" s="178"/>
      <c r="CA46" s="108"/>
      <c r="CB46" s="108"/>
      <c r="CC46" s="92">
        <f t="shared" si="35"/>
        <v>0</v>
      </c>
      <c r="CD46" s="94">
        <f>R46+V46+Z46+AD46+BR46+BV46+F46+J46+N46+AL46+BZ46+AP46+AT46+AX46+BF46</f>
        <v>19.85745</v>
      </c>
      <c r="CE46" s="94" t="e">
        <f t="shared" si="13"/>
        <v>#DIV/0!</v>
      </c>
      <c r="CF46" s="94">
        <f t="shared" si="14"/>
        <v>19.85745</v>
      </c>
      <c r="CH46" s="128">
        <f t="shared" si="16"/>
        <v>19.85745</v>
      </c>
      <c r="CI46" s="123">
        <f t="shared" si="17"/>
        <v>0</v>
      </c>
      <c r="CK46" s="132">
        <f t="shared" si="15"/>
        <v>19.85745</v>
      </c>
    </row>
    <row r="47" spans="1:89">
      <c r="A47" s="108"/>
      <c r="B47" s="468" t="s">
        <v>199</v>
      </c>
      <c r="C47" s="469"/>
      <c r="D47" s="470"/>
      <c r="E47" s="94"/>
      <c r="F47" s="94"/>
      <c r="G47" s="94"/>
      <c r="H47" s="94"/>
      <c r="I47" s="94"/>
      <c r="J47" s="94"/>
      <c r="K47" s="108"/>
      <c r="L47" s="108"/>
      <c r="M47" s="94"/>
      <c r="N47" s="94"/>
      <c r="O47" s="94"/>
      <c r="P47" s="108"/>
      <c r="Q47" s="94"/>
      <c r="R47" s="94"/>
      <c r="S47" s="94"/>
      <c r="T47" s="94">
        <f>R47-Q47</f>
        <v>0</v>
      </c>
      <c r="U47" s="94"/>
      <c r="V47" s="94"/>
      <c r="W47" s="108"/>
      <c r="X47" s="108"/>
      <c r="Y47" s="94"/>
      <c r="Z47" s="94"/>
      <c r="AA47" s="94"/>
      <c r="AB47" s="108"/>
      <c r="AC47" s="94"/>
      <c r="AD47" s="94"/>
      <c r="AE47" s="94"/>
      <c r="AF47" s="108"/>
      <c r="AG47" s="92">
        <f t="shared" si="3"/>
        <v>0</v>
      </c>
      <c r="AH47" s="94">
        <f>F47+J47+N47+R47+V47+Z47+AD47</f>
        <v>0</v>
      </c>
      <c r="AI47" s="94" t="e">
        <f>AH47/AG47*100</f>
        <v>#DIV/0!</v>
      </c>
      <c r="AJ47" s="94">
        <f t="shared" si="61"/>
        <v>0</v>
      </c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2">
        <f t="shared" si="8"/>
        <v>0</v>
      </c>
      <c r="BB47" s="94">
        <f>AL47+AP47+AT47+AX47</f>
        <v>0</v>
      </c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108"/>
      <c r="BU47" s="94">
        <v>21</v>
      </c>
      <c r="BV47" s="139"/>
      <c r="BW47" s="96"/>
      <c r="BX47" s="108">
        <f t="shared" si="20"/>
        <v>-21</v>
      </c>
      <c r="BY47" s="108"/>
      <c r="BZ47" s="108"/>
      <c r="CA47" s="108"/>
      <c r="CB47" s="108"/>
      <c r="CC47" s="92">
        <f t="shared" si="35"/>
        <v>21</v>
      </c>
      <c r="CD47" s="94">
        <f>R47+V47+Z47+AD47+BR47+BV47+F47+J47+N47+AL47+BZ47+AP47+AT47+AX47+BF47</f>
        <v>0</v>
      </c>
      <c r="CE47" s="94">
        <f t="shared" si="13"/>
        <v>0</v>
      </c>
      <c r="CF47" s="94">
        <f t="shared" si="14"/>
        <v>-21</v>
      </c>
      <c r="CH47" s="128">
        <f t="shared" si="16"/>
        <v>0</v>
      </c>
      <c r="CI47" s="123">
        <f t="shared" si="17"/>
        <v>21</v>
      </c>
      <c r="CK47" s="132">
        <f t="shared" si="15"/>
        <v>0</v>
      </c>
    </row>
    <row r="48" spans="1:89" hidden="1">
      <c r="A48" s="108"/>
      <c r="B48" s="468" t="s">
        <v>200</v>
      </c>
      <c r="C48" s="469"/>
      <c r="D48" s="470"/>
      <c r="E48" s="94"/>
      <c r="F48" s="94"/>
      <c r="G48" s="94"/>
      <c r="H48" s="94"/>
      <c r="I48" s="94"/>
      <c r="J48" s="94"/>
      <c r="K48" s="108"/>
      <c r="L48" s="108"/>
      <c r="M48" s="94"/>
      <c r="N48" s="94"/>
      <c r="O48" s="94"/>
      <c r="P48" s="108"/>
      <c r="Q48" s="94"/>
      <c r="R48" s="94"/>
      <c r="S48" s="94"/>
      <c r="T48" s="108"/>
      <c r="U48" s="94"/>
      <c r="V48" s="94"/>
      <c r="W48" s="108"/>
      <c r="X48" s="108"/>
      <c r="Y48" s="94"/>
      <c r="Z48" s="94"/>
      <c r="AA48" s="94"/>
      <c r="AB48" s="108"/>
      <c r="AC48" s="94"/>
      <c r="AD48" s="94"/>
      <c r="AE48" s="94"/>
      <c r="AF48" s="108"/>
      <c r="AG48" s="92">
        <f t="shared" si="3"/>
        <v>0</v>
      </c>
      <c r="AH48" s="94">
        <f>F48+J48+N48+R48+V48+Z48+AD48</f>
        <v>0</v>
      </c>
      <c r="AI48" s="94" t="e">
        <f>AH48/AG48*100</f>
        <v>#DIV/0!</v>
      </c>
      <c r="AJ48" s="94">
        <f t="shared" si="61"/>
        <v>0</v>
      </c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2">
        <f t="shared" si="8"/>
        <v>0</v>
      </c>
      <c r="BB48" s="94">
        <f>AL48+AP48+AT48+AX48</f>
        <v>0</v>
      </c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108"/>
      <c r="BU48" s="94"/>
      <c r="BV48" s="139"/>
      <c r="BW48" s="96"/>
      <c r="BX48" s="108">
        <f t="shared" si="20"/>
        <v>0</v>
      </c>
      <c r="BY48" s="108"/>
      <c r="BZ48" s="108"/>
      <c r="CA48" s="108"/>
      <c r="CB48" s="108"/>
      <c r="CC48" s="92">
        <f t="shared" si="35"/>
        <v>0</v>
      </c>
      <c r="CD48" s="94">
        <f>R48+V48+Z48+AD48+BR48+BV48+F48+J48+N48+AL48+BZ48+AP48+AT48+AX48+BF48</f>
        <v>0</v>
      </c>
      <c r="CE48" s="94" t="e">
        <f t="shared" si="13"/>
        <v>#DIV/0!</v>
      </c>
      <c r="CF48" s="94">
        <f t="shared" si="14"/>
        <v>0</v>
      </c>
      <c r="CH48" s="128">
        <f t="shared" si="16"/>
        <v>0</v>
      </c>
      <c r="CI48" s="123">
        <f t="shared" si="17"/>
        <v>0</v>
      </c>
      <c r="CK48" s="132">
        <f t="shared" si="15"/>
        <v>0</v>
      </c>
    </row>
    <row r="49" spans="1:89" hidden="1">
      <c r="A49" s="108"/>
      <c r="B49" s="468" t="s">
        <v>224</v>
      </c>
      <c r="C49" s="469"/>
      <c r="D49" s="470"/>
      <c r="E49" s="94"/>
      <c r="F49" s="94"/>
      <c r="G49" s="94"/>
      <c r="H49" s="94"/>
      <c r="I49" s="94"/>
      <c r="J49" s="94"/>
      <c r="K49" s="108"/>
      <c r="L49" s="108"/>
      <c r="M49" s="94"/>
      <c r="N49" s="94"/>
      <c r="O49" s="94"/>
      <c r="P49" s="108"/>
      <c r="Q49" s="94"/>
      <c r="R49" s="94"/>
      <c r="S49" s="94"/>
      <c r="T49" s="108"/>
      <c r="U49" s="94"/>
      <c r="V49" s="94"/>
      <c r="W49" s="108"/>
      <c r="X49" s="108"/>
      <c r="Y49" s="94"/>
      <c r="Z49" s="94"/>
      <c r="AA49" s="94"/>
      <c r="AB49" s="108"/>
      <c r="AC49" s="94"/>
      <c r="AD49" s="94"/>
      <c r="AE49" s="94"/>
      <c r="AF49" s="108"/>
      <c r="AG49" s="92">
        <f t="shared" si="3"/>
        <v>0</v>
      </c>
      <c r="AH49" s="94">
        <f>F49+J49+N49+R49+V49+Z49+AD49</f>
        <v>0</v>
      </c>
      <c r="AI49" s="94" t="e">
        <f>AH49/AG49*100</f>
        <v>#DIV/0!</v>
      </c>
      <c r="AJ49" s="94">
        <f t="shared" si="61"/>
        <v>0</v>
      </c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2">
        <f t="shared" si="8"/>
        <v>0</v>
      </c>
      <c r="BB49" s="94">
        <f>AL49+AP49+AT49+AX49</f>
        <v>0</v>
      </c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108"/>
      <c r="BU49" s="94"/>
      <c r="BV49" s="139"/>
      <c r="BW49" s="96"/>
      <c r="BX49" s="108"/>
      <c r="BY49" s="108"/>
      <c r="BZ49" s="108"/>
      <c r="CA49" s="108"/>
      <c r="CB49" s="108"/>
      <c r="CC49" s="92">
        <f t="shared" si="35"/>
        <v>0</v>
      </c>
      <c r="CD49" s="94">
        <f>R49+V49+Z49+AD49+BR49+BV49+F49+J49+N49+AL49+BZ49+AP49+AT49+AX49+BF49</f>
        <v>0</v>
      </c>
      <c r="CE49" s="94"/>
      <c r="CF49" s="94">
        <f>CD49-CC49</f>
        <v>0</v>
      </c>
      <c r="CH49" s="128">
        <f t="shared" si="16"/>
        <v>0</v>
      </c>
      <c r="CI49" s="123">
        <f t="shared" si="17"/>
        <v>0</v>
      </c>
      <c r="CK49" s="132">
        <f t="shared" si="15"/>
        <v>0</v>
      </c>
    </row>
    <row r="50" spans="1:89" ht="16.5" customHeight="1">
      <c r="A50" s="108"/>
      <c r="B50" s="486" t="s">
        <v>194</v>
      </c>
      <c r="C50" s="487"/>
      <c r="D50" s="488"/>
      <c r="E50" s="94"/>
      <c r="F50" s="94"/>
      <c r="G50" s="94"/>
      <c r="H50" s="94"/>
      <c r="I50" s="94"/>
      <c r="J50" s="94"/>
      <c r="K50" s="108"/>
      <c r="L50" s="108"/>
      <c r="M50" s="94"/>
      <c r="N50" s="94"/>
      <c r="O50" s="94"/>
      <c r="P50" s="108">
        <f t="shared" si="23"/>
        <v>0</v>
      </c>
      <c r="Q50" s="94"/>
      <c r="R50" s="94"/>
      <c r="S50" s="94"/>
      <c r="T50" s="94">
        <f>R50-Q50</f>
        <v>0</v>
      </c>
      <c r="U50" s="94"/>
      <c r="V50" s="94"/>
      <c r="W50" s="108"/>
      <c r="X50" s="108">
        <f>V50-U50</f>
        <v>0</v>
      </c>
      <c r="Y50" s="94"/>
      <c r="Z50" s="94"/>
      <c r="AA50" s="94"/>
      <c r="AB50" s="108">
        <f t="shared" ref="AB50:AB58" si="64">Z50-Y50</f>
        <v>0</v>
      </c>
      <c r="AC50" s="94"/>
      <c r="AD50" s="94"/>
      <c r="AE50" s="94"/>
      <c r="AF50" s="108">
        <f>AD50-AC50</f>
        <v>0</v>
      </c>
      <c r="AG50" s="92">
        <f t="shared" si="3"/>
        <v>0</v>
      </c>
      <c r="AH50" s="94">
        <f>F50+J50+N50+R50+V50+Z50+AD50</f>
        <v>0</v>
      </c>
      <c r="AI50" s="94"/>
      <c r="AJ50" s="94">
        <f t="shared" si="61"/>
        <v>0</v>
      </c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2">
        <f t="shared" si="8"/>
        <v>0</v>
      </c>
      <c r="BB50" s="94">
        <f>AL50+AP50+AT50+AX50</f>
        <v>0</v>
      </c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>
        <v>8</v>
      </c>
      <c r="BR50" s="94">
        <v>1</v>
      </c>
      <c r="BS50" s="94"/>
      <c r="BT50" s="108">
        <f t="shared" ref="BT50:BT57" si="65">BR50-BQ50</f>
        <v>-7</v>
      </c>
      <c r="BU50" s="94">
        <v>260</v>
      </c>
      <c r="BV50" s="139">
        <v>151.24199999999999</v>
      </c>
      <c r="BW50" s="94"/>
      <c r="BX50" s="108">
        <f t="shared" si="20"/>
        <v>-108.75800000000001</v>
      </c>
      <c r="BY50" s="108"/>
      <c r="BZ50" s="108">
        <v>6.5</v>
      </c>
      <c r="CA50" s="108"/>
      <c r="CB50" s="108"/>
      <c r="CC50" s="92">
        <f t="shared" si="35"/>
        <v>268</v>
      </c>
      <c r="CD50" s="94">
        <f>R50+V50+Z50+AD50+BR50+BV50+F50+J50+N50+AL50+BZ50+AP50+AT50+AX50+BF50</f>
        <v>158.74199999999999</v>
      </c>
      <c r="CE50" s="94">
        <f t="shared" si="13"/>
        <v>59.232089552238797</v>
      </c>
      <c r="CF50" s="94">
        <f t="shared" si="14"/>
        <v>-109.25800000000001</v>
      </c>
      <c r="CH50" s="128">
        <f t="shared" si="16"/>
        <v>158.74199999999999</v>
      </c>
      <c r="CI50" s="123">
        <f t="shared" si="17"/>
        <v>268</v>
      </c>
      <c r="CK50" s="132">
        <f t="shared" si="15"/>
        <v>158.74199999999999</v>
      </c>
    </row>
    <row r="51" spans="1:89" s="119" customFormat="1" ht="19.5" customHeight="1">
      <c r="A51" s="112">
        <v>300</v>
      </c>
      <c r="B51" s="477" t="s">
        <v>201</v>
      </c>
      <c r="C51" s="478"/>
      <c r="D51" s="479"/>
      <c r="E51" s="99">
        <f>E52+E55</f>
        <v>1025</v>
      </c>
      <c r="F51" s="99">
        <f>F52+F55</f>
        <v>399.11824999999999</v>
      </c>
      <c r="G51" s="99">
        <f>F51/E51*100</f>
        <v>38.938365853658539</v>
      </c>
      <c r="H51" s="105">
        <f>F51-E51</f>
        <v>-625.88175000000001</v>
      </c>
      <c r="I51" s="99">
        <f>I52+I55</f>
        <v>2870</v>
      </c>
      <c r="J51" s="99">
        <f>J52+J55</f>
        <v>1267.6630599999999</v>
      </c>
      <c r="K51" s="99">
        <f>J51/I51*100</f>
        <v>44.169444599303134</v>
      </c>
      <c r="L51" s="120">
        <f t="shared" ref="L51:L58" si="66">J51-I51</f>
        <v>-1602.3369400000001</v>
      </c>
      <c r="M51" s="99">
        <f>M52+M55</f>
        <v>4870</v>
      </c>
      <c r="N51" s="99">
        <f>N52+N55</f>
        <v>2116.3870899999997</v>
      </c>
      <c r="O51" s="99">
        <f t="shared" ref="O51:O59" si="67">N51/M51*100</f>
        <v>43.45764045174537</v>
      </c>
      <c r="P51" s="120">
        <f t="shared" si="23"/>
        <v>-2753.6129100000003</v>
      </c>
      <c r="Q51" s="99">
        <f>Q52+Q55</f>
        <v>4728</v>
      </c>
      <c r="R51" s="99">
        <f>R52+R55</f>
        <v>2122.2739999999999</v>
      </c>
      <c r="S51" s="99">
        <f t="shared" ref="S51:S57" si="68">R51/Q51*100</f>
        <v>44.887351945854483</v>
      </c>
      <c r="T51" s="99">
        <f>R51-Q51</f>
        <v>-2605.7260000000001</v>
      </c>
      <c r="U51" s="99">
        <f>U52+U55</f>
        <v>1025</v>
      </c>
      <c r="V51" s="99">
        <f>V52+V55</f>
        <v>484.69094000000001</v>
      </c>
      <c r="W51" s="99">
        <f>V51/U51*100</f>
        <v>47.28692097560976</v>
      </c>
      <c r="X51" s="120">
        <f>V51-U51</f>
        <v>-540.30906000000004</v>
      </c>
      <c r="Y51" s="99">
        <f>Y52+Y55</f>
        <v>3385</v>
      </c>
      <c r="Z51" s="99">
        <f>Z52+Z55</f>
        <v>2239.4889400000006</v>
      </c>
      <c r="AA51" s="99">
        <f t="shared" ref="AA51:AA58" si="69">Z51/Y51*100</f>
        <v>66.159200590841976</v>
      </c>
      <c r="AB51" s="120">
        <f t="shared" si="64"/>
        <v>-1145.5110599999994</v>
      </c>
      <c r="AC51" s="99">
        <f>AC52+AC55</f>
        <v>2870</v>
      </c>
      <c r="AD51" s="99">
        <f>AD52+AD55</f>
        <v>1452.0899199999999</v>
      </c>
      <c r="AE51" s="99">
        <f t="shared" ref="AE51:AE58" si="70">AD51/AC51*100</f>
        <v>50.59546759581881</v>
      </c>
      <c r="AF51" s="120">
        <f>AD51-AC51</f>
        <v>-1417.9100800000001</v>
      </c>
      <c r="AG51" s="99">
        <f t="shared" si="3"/>
        <v>20773</v>
      </c>
      <c r="AH51" s="99">
        <f>AH52+AH55</f>
        <v>10081.712200000002</v>
      </c>
      <c r="AI51" s="99">
        <f t="shared" ref="AI51:AI58" si="71">AH51/AG51*100</f>
        <v>48.532769460357201</v>
      </c>
      <c r="AJ51" s="120">
        <f t="shared" si="61"/>
        <v>-10691.287799999998</v>
      </c>
      <c r="AK51" s="99">
        <f>AK52+AK55</f>
        <v>375</v>
      </c>
      <c r="AL51" s="99">
        <f>AL52+AL55</f>
        <v>101.61399999999999</v>
      </c>
      <c r="AM51" s="99">
        <f>AL51/AK51*100</f>
        <v>27.097066666666663</v>
      </c>
      <c r="AN51" s="105">
        <f>AL51-AK51</f>
        <v>-273.38600000000002</v>
      </c>
      <c r="AO51" s="99">
        <f>AO52+AO55</f>
        <v>145</v>
      </c>
      <c r="AP51" s="99">
        <f>AP52+AP55</f>
        <v>40.790999999999997</v>
      </c>
      <c r="AQ51" s="99">
        <f>AP51/AO51*100</f>
        <v>28.13172413793103</v>
      </c>
      <c r="AR51" s="105">
        <f>AP51-AO51</f>
        <v>-104.209</v>
      </c>
      <c r="AS51" s="99">
        <f>AS52+AS55</f>
        <v>400</v>
      </c>
      <c r="AT51" s="99">
        <f>AT52+AT55</f>
        <v>46.530660000000005</v>
      </c>
      <c r="AU51" s="99">
        <f t="shared" ref="AU51:AU57" si="72">AT51/AS51*100</f>
        <v>11.632665000000001</v>
      </c>
      <c r="AV51" s="105">
        <f t="shared" ref="AV51:AV57" si="73">AT51-AS51</f>
        <v>-353.46933999999999</v>
      </c>
      <c r="AW51" s="99">
        <f>AW52+AW55</f>
        <v>380</v>
      </c>
      <c r="AX51" s="99">
        <f>AX52+AX55</f>
        <v>74.473479999999995</v>
      </c>
      <c r="AY51" s="99">
        <f>AX51/AW51*100</f>
        <v>19.598284210526316</v>
      </c>
      <c r="AZ51" s="105">
        <f>AX51-AW51</f>
        <v>-305.52652</v>
      </c>
      <c r="BA51" s="99">
        <f t="shared" si="8"/>
        <v>1300</v>
      </c>
      <c r="BB51" s="99">
        <f>BB52+BB55</f>
        <v>263.40914000000004</v>
      </c>
      <c r="BC51" s="99">
        <f>BB51/BA51*100</f>
        <v>20.262241538461542</v>
      </c>
      <c r="BD51" s="105">
        <f>BB51-BA51</f>
        <v>-1036.59086</v>
      </c>
      <c r="BE51" s="99">
        <f>BE52+BE55</f>
        <v>0</v>
      </c>
      <c r="BF51" s="99">
        <f>BF52+BF55</f>
        <v>23.528750000000002</v>
      </c>
      <c r="BG51" s="99" t="e">
        <f>BF51/BE51*100</f>
        <v>#DIV/0!</v>
      </c>
      <c r="BH51" s="105">
        <f>BF51-BE51</f>
        <v>23.528750000000002</v>
      </c>
      <c r="BI51" s="99">
        <f>BI52+BI55</f>
        <v>0</v>
      </c>
      <c r="BJ51" s="99">
        <f>BJ52+BJ55</f>
        <v>321.36653999999999</v>
      </c>
      <c r="BK51" s="99" t="e">
        <f>BJ51/BI51*100</f>
        <v>#DIV/0!</v>
      </c>
      <c r="BL51" s="105">
        <f>BJ51-BI51</f>
        <v>321.36653999999999</v>
      </c>
      <c r="BM51" s="99">
        <f>BM52+BM55</f>
        <v>0</v>
      </c>
      <c r="BN51" s="99">
        <f>BN52+BN55</f>
        <v>8.8775999999999993</v>
      </c>
      <c r="BO51" s="99" t="e">
        <f>BN51/BM51*100</f>
        <v>#DIV/0!</v>
      </c>
      <c r="BP51" s="105">
        <f t="shared" ref="BP51:BP57" si="74">BN51-BM51</f>
        <v>8.8775999999999993</v>
      </c>
      <c r="BQ51" s="99">
        <f>BQ52+BQ55</f>
        <v>33.799999999999997</v>
      </c>
      <c r="BR51" s="99">
        <f>BR52+BR55</f>
        <v>7.4499999999999993</v>
      </c>
      <c r="BS51" s="99">
        <f t="shared" ref="BS51:BS57" si="75">BR51/BQ51*100</f>
        <v>22.041420118343193</v>
      </c>
      <c r="BT51" s="120">
        <f t="shared" si="65"/>
        <v>-26.349999999999998</v>
      </c>
      <c r="BU51" s="99">
        <f>BU52+BU55</f>
        <v>710</v>
      </c>
      <c r="BV51" s="64">
        <f>BV52+BV55</f>
        <v>446.06</v>
      </c>
      <c r="BW51" s="101">
        <f>BV51/BU51*100</f>
        <v>62.825352112676057</v>
      </c>
      <c r="BX51" s="100">
        <f t="shared" si="20"/>
        <v>-263.94</v>
      </c>
      <c r="BY51" s="99">
        <f>BY52+BY55</f>
        <v>11.5</v>
      </c>
      <c r="BZ51" s="99">
        <f>BZ52+BZ55</f>
        <v>9.98</v>
      </c>
      <c r="CA51" s="101">
        <f>BZ51/BY51*100</f>
        <v>86.782608695652172</v>
      </c>
      <c r="CB51" s="100">
        <f>BZ51-BY51</f>
        <v>-1.5199999999999996</v>
      </c>
      <c r="CC51" s="99">
        <f t="shared" si="35"/>
        <v>22828.3</v>
      </c>
      <c r="CD51" s="99">
        <f>CD52+CD55</f>
        <v>11162.384229999998</v>
      </c>
      <c r="CE51" s="99">
        <f t="shared" si="13"/>
        <v>48.897133076050331</v>
      </c>
      <c r="CF51" s="99">
        <f t="shared" si="14"/>
        <v>-11665.915770000001</v>
      </c>
      <c r="CH51" s="123">
        <f t="shared" si="16"/>
        <v>11162.384230000001</v>
      </c>
      <c r="CI51" s="123">
        <f t="shared" si="17"/>
        <v>22828.300000000003</v>
      </c>
      <c r="CK51" s="132">
        <f t="shared" si="15"/>
        <v>11162.384230000001</v>
      </c>
    </row>
    <row r="52" spans="1:89" s="131" customFormat="1">
      <c r="A52" s="113">
        <v>310</v>
      </c>
      <c r="B52" s="465" t="s">
        <v>202</v>
      </c>
      <c r="C52" s="466"/>
      <c r="D52" s="467"/>
      <c r="E52" s="104">
        <f>E53+E54</f>
        <v>0</v>
      </c>
      <c r="F52" s="104">
        <f>F53+F54</f>
        <v>30</v>
      </c>
      <c r="G52" s="104" t="e">
        <f>F52/E52*100</f>
        <v>#DIV/0!</v>
      </c>
      <c r="H52" s="104">
        <f>F52-E52</f>
        <v>30</v>
      </c>
      <c r="I52" s="104">
        <f>I53+I54</f>
        <v>0</v>
      </c>
      <c r="J52" s="104">
        <f>J53+J54</f>
        <v>26.83849</v>
      </c>
      <c r="K52" s="104"/>
      <c r="L52" s="120">
        <f t="shared" si="66"/>
        <v>26.83849</v>
      </c>
      <c r="M52" s="104">
        <f>M53+M54</f>
        <v>0</v>
      </c>
      <c r="N52" s="104">
        <f>N53+N54</f>
        <v>68.319000000000003</v>
      </c>
      <c r="O52" s="104" t="e">
        <f t="shared" si="67"/>
        <v>#DIV/0!</v>
      </c>
      <c r="P52" s="104">
        <f t="shared" si="23"/>
        <v>68.319000000000003</v>
      </c>
      <c r="Q52" s="104">
        <f>Q53+Q54</f>
        <v>0</v>
      </c>
      <c r="R52" s="104">
        <f>R53+R54</f>
        <v>91.7</v>
      </c>
      <c r="S52" s="104" t="e">
        <f t="shared" si="68"/>
        <v>#DIV/0!</v>
      </c>
      <c r="T52" s="104">
        <f>R52-Q52</f>
        <v>91.7</v>
      </c>
      <c r="U52" s="104">
        <f>U53+U54</f>
        <v>0</v>
      </c>
      <c r="V52" s="104">
        <f>V53+V54</f>
        <v>13.14034</v>
      </c>
      <c r="W52" s="104"/>
      <c r="X52" s="104">
        <f>V52-U52</f>
        <v>13.14034</v>
      </c>
      <c r="Y52" s="104">
        <f>Y53+Y54</f>
        <v>0</v>
      </c>
      <c r="Z52" s="104">
        <f>Z53+Z54</f>
        <v>31.28</v>
      </c>
      <c r="AA52" s="105" t="e">
        <f t="shared" si="69"/>
        <v>#DIV/0!</v>
      </c>
      <c r="AB52" s="120">
        <f t="shared" si="64"/>
        <v>31.28</v>
      </c>
      <c r="AC52" s="104">
        <f>AC53+AC54</f>
        <v>0</v>
      </c>
      <c r="AD52" s="104">
        <f>AD53+AD54</f>
        <v>0</v>
      </c>
      <c r="AE52" s="104"/>
      <c r="AF52" s="104">
        <f>AD52-AC52</f>
        <v>0</v>
      </c>
      <c r="AG52" s="99">
        <f t="shared" si="3"/>
        <v>0</v>
      </c>
      <c r="AH52" s="104">
        <f>AH53+AH54</f>
        <v>261.27782999999999</v>
      </c>
      <c r="AI52" s="104" t="e">
        <f t="shared" si="71"/>
        <v>#DIV/0!</v>
      </c>
      <c r="AJ52" s="113">
        <f t="shared" si="61"/>
        <v>261.27782999999999</v>
      </c>
      <c r="AK52" s="104">
        <f>AK53+AK54</f>
        <v>0</v>
      </c>
      <c r="AL52" s="104">
        <f>AL53+AL54</f>
        <v>19.498999999999999</v>
      </c>
      <c r="AM52" s="104" t="e">
        <f>AL52/AK52*100</f>
        <v>#DIV/0!</v>
      </c>
      <c r="AN52" s="104">
        <f>AL52-AK52</f>
        <v>19.498999999999999</v>
      </c>
      <c r="AO52" s="104">
        <f>AO53+AO54</f>
        <v>0</v>
      </c>
      <c r="AP52" s="104">
        <f>AP53+AP54</f>
        <v>0</v>
      </c>
      <c r="AQ52" s="104"/>
      <c r="AR52" s="104">
        <f>AP52-AO52</f>
        <v>0</v>
      </c>
      <c r="AS52" s="104">
        <f>AS53+AS54</f>
        <v>0</v>
      </c>
      <c r="AT52" s="104">
        <f>AT53+AT54</f>
        <v>0</v>
      </c>
      <c r="AU52" s="104" t="e">
        <f t="shared" si="72"/>
        <v>#DIV/0!</v>
      </c>
      <c r="AV52" s="104">
        <f t="shared" si="73"/>
        <v>0</v>
      </c>
      <c r="AW52" s="104">
        <f>AW53+AW54</f>
        <v>0</v>
      </c>
      <c r="AX52" s="104">
        <f>AX53+AX54</f>
        <v>0</v>
      </c>
      <c r="AY52" s="104" t="e">
        <f>AX52/AW52*100</f>
        <v>#DIV/0!</v>
      </c>
      <c r="AZ52" s="104">
        <f>AX52-AW52</f>
        <v>0</v>
      </c>
      <c r="BA52" s="99">
        <f t="shared" si="8"/>
        <v>0</v>
      </c>
      <c r="BB52" s="104">
        <f>BB53+BB54</f>
        <v>19.498999999999999</v>
      </c>
      <c r="BC52" s="104" t="e">
        <f>BB52/BA52*100</f>
        <v>#DIV/0!</v>
      </c>
      <c r="BD52" s="104">
        <f>BB52-BA52</f>
        <v>19.498999999999999</v>
      </c>
      <c r="BE52" s="104">
        <f>BE53+BE54</f>
        <v>0</v>
      </c>
      <c r="BF52" s="104">
        <f>BF53+BF54</f>
        <v>0</v>
      </c>
      <c r="BG52" s="104"/>
      <c r="BH52" s="104">
        <f>BF52-BE52</f>
        <v>0</v>
      </c>
      <c r="BI52" s="104">
        <f>BI53+BI54</f>
        <v>0</v>
      </c>
      <c r="BJ52" s="104">
        <f>BJ53+BJ54</f>
        <v>0</v>
      </c>
      <c r="BK52" s="104" t="e">
        <f>BJ52/BI52*100</f>
        <v>#DIV/0!</v>
      </c>
      <c r="BL52" s="104">
        <f>BJ52-BI52</f>
        <v>0</v>
      </c>
      <c r="BM52" s="104">
        <f>BM53+BM54</f>
        <v>0</v>
      </c>
      <c r="BN52" s="104">
        <f>BN53+BN54</f>
        <v>0</v>
      </c>
      <c r="BO52" s="104" t="e">
        <f>BN52/BM52*100</f>
        <v>#DIV/0!</v>
      </c>
      <c r="BP52" s="104">
        <f t="shared" si="74"/>
        <v>0</v>
      </c>
      <c r="BQ52" s="104">
        <f>BQ53+BQ54</f>
        <v>16</v>
      </c>
      <c r="BR52" s="104">
        <f>BR53+BR54</f>
        <v>0</v>
      </c>
      <c r="BS52" s="104"/>
      <c r="BT52" s="113">
        <f t="shared" si="65"/>
        <v>-16</v>
      </c>
      <c r="BU52" s="104">
        <f>BU53+BU54</f>
        <v>250</v>
      </c>
      <c r="BV52" s="180">
        <f>BV53+BV54</f>
        <v>206.27</v>
      </c>
      <c r="BW52" s="106">
        <f>BV52/BU52*100</f>
        <v>82.50800000000001</v>
      </c>
      <c r="BX52" s="113">
        <f t="shared" si="20"/>
        <v>-43.72999999999999</v>
      </c>
      <c r="BY52" s="104">
        <f>BY53+BY54</f>
        <v>5</v>
      </c>
      <c r="BZ52" s="104">
        <f>BZ53+BZ54</f>
        <v>0</v>
      </c>
      <c r="CA52" s="106">
        <f>BZ52/BY52*100</f>
        <v>0</v>
      </c>
      <c r="CB52" s="113">
        <f>BZ52-BY52</f>
        <v>-5</v>
      </c>
      <c r="CC52" s="99">
        <f t="shared" si="35"/>
        <v>271</v>
      </c>
      <c r="CD52" s="104">
        <f>CD53+CD54</f>
        <v>487.04683000000006</v>
      </c>
      <c r="CE52" s="104">
        <f t="shared" si="13"/>
        <v>179.72207749077492</v>
      </c>
      <c r="CF52" s="104">
        <f t="shared" si="14"/>
        <v>216.04683000000006</v>
      </c>
      <c r="CH52" s="123">
        <f t="shared" si="16"/>
        <v>487.04683</v>
      </c>
      <c r="CI52" s="123">
        <f t="shared" si="17"/>
        <v>271</v>
      </c>
      <c r="CK52" s="132">
        <f t="shared" si="15"/>
        <v>487.04683</v>
      </c>
    </row>
    <row r="53" spans="1:89">
      <c r="A53" s="108"/>
      <c r="B53" s="471" t="s">
        <v>203</v>
      </c>
      <c r="C53" s="472"/>
      <c r="D53" s="473"/>
      <c r="E53" s="94"/>
      <c r="F53" s="94">
        <v>30</v>
      </c>
      <c r="G53" s="94"/>
      <c r="H53" s="94">
        <f>F53-E53</f>
        <v>30</v>
      </c>
      <c r="I53" s="94"/>
      <c r="J53" s="94">
        <v>26.83849</v>
      </c>
      <c r="K53" s="94"/>
      <c r="L53" s="108">
        <f t="shared" si="66"/>
        <v>26.83849</v>
      </c>
      <c r="M53" s="94"/>
      <c r="N53" s="94">
        <v>68.319000000000003</v>
      </c>
      <c r="O53" s="95" t="e">
        <f t="shared" si="67"/>
        <v>#DIV/0!</v>
      </c>
      <c r="P53" s="95">
        <f t="shared" si="23"/>
        <v>68.319000000000003</v>
      </c>
      <c r="Q53" s="94"/>
      <c r="R53" s="94">
        <v>91.7</v>
      </c>
      <c r="S53" s="94" t="e">
        <f t="shared" si="68"/>
        <v>#DIV/0!</v>
      </c>
      <c r="T53" s="95">
        <f>R53-Q53</f>
        <v>91.7</v>
      </c>
      <c r="U53" s="94"/>
      <c r="V53" s="94">
        <v>13.14034</v>
      </c>
      <c r="W53" s="94"/>
      <c r="X53" s="108">
        <f>V53-U53</f>
        <v>13.14034</v>
      </c>
      <c r="Y53" s="94"/>
      <c r="Z53" s="94">
        <v>31.28</v>
      </c>
      <c r="AA53" s="94" t="e">
        <f t="shared" si="69"/>
        <v>#DIV/0!</v>
      </c>
      <c r="AB53" s="108">
        <f t="shared" si="64"/>
        <v>31.28</v>
      </c>
      <c r="AC53" s="94"/>
      <c r="AD53" s="94"/>
      <c r="AE53" s="94"/>
      <c r="AF53" s="108">
        <f>AD53-AC53</f>
        <v>0</v>
      </c>
      <c r="AG53" s="92">
        <f t="shared" si="3"/>
        <v>0</v>
      </c>
      <c r="AH53" s="94">
        <f>F53+J53+N53+R53+V53+Z53+AD53</f>
        <v>261.27782999999999</v>
      </c>
      <c r="AI53" s="95" t="e">
        <f t="shared" si="71"/>
        <v>#DIV/0!</v>
      </c>
      <c r="AJ53" s="108">
        <f t="shared" si="61"/>
        <v>261.27782999999999</v>
      </c>
      <c r="AK53" s="94"/>
      <c r="AL53" s="94"/>
      <c r="AM53" s="94" t="e">
        <f>AL53/AK53*100</f>
        <v>#DIV/0!</v>
      </c>
      <c r="AN53" s="94">
        <f>AL53-AK53</f>
        <v>0</v>
      </c>
      <c r="AO53" s="94"/>
      <c r="AP53" s="94"/>
      <c r="AQ53" s="94"/>
      <c r="AR53" s="94">
        <f>AP53-AO53</f>
        <v>0</v>
      </c>
      <c r="AS53" s="94"/>
      <c r="AT53" s="94"/>
      <c r="AU53" s="94" t="e">
        <f t="shared" si="72"/>
        <v>#DIV/0!</v>
      </c>
      <c r="AV53" s="94">
        <f t="shared" si="73"/>
        <v>0</v>
      </c>
      <c r="AW53" s="94"/>
      <c r="AX53" s="94"/>
      <c r="AY53" s="94" t="e">
        <f>AX53/AW53*100</f>
        <v>#DIV/0!</v>
      </c>
      <c r="AZ53" s="94">
        <f>AX53-AW53</f>
        <v>0</v>
      </c>
      <c r="BA53" s="92">
        <f t="shared" si="8"/>
        <v>0</v>
      </c>
      <c r="BB53" s="94">
        <f>AL53+AP53+AT53+AX53</f>
        <v>0</v>
      </c>
      <c r="BC53" s="94" t="e">
        <f>BB53/BA53*100</f>
        <v>#DIV/0!</v>
      </c>
      <c r="BD53" s="94">
        <f>BB53-BA53</f>
        <v>0</v>
      </c>
      <c r="BE53" s="94"/>
      <c r="BF53" s="94"/>
      <c r="BG53" s="94"/>
      <c r="BH53" s="94">
        <f>BF53-BE53</f>
        <v>0</v>
      </c>
      <c r="BI53" s="94"/>
      <c r="BJ53" s="94"/>
      <c r="BK53" s="94"/>
      <c r="BL53" s="94">
        <f>BJ53-BI53</f>
        <v>0</v>
      </c>
      <c r="BM53" s="94"/>
      <c r="BN53" s="94"/>
      <c r="BO53" s="104" t="e">
        <f>BN53/BM53*100</f>
        <v>#DIV/0!</v>
      </c>
      <c r="BP53" s="94">
        <f t="shared" si="74"/>
        <v>0</v>
      </c>
      <c r="BQ53" s="139"/>
      <c r="BR53" s="94"/>
      <c r="BS53" s="94"/>
      <c r="BT53" s="108">
        <f t="shared" si="65"/>
        <v>0</v>
      </c>
      <c r="BU53" s="94">
        <v>180</v>
      </c>
      <c r="BV53" s="139">
        <v>206.27</v>
      </c>
      <c r="BW53" s="96">
        <f>BV53/BU53*100</f>
        <v>114.59444444444445</v>
      </c>
      <c r="BX53" s="108">
        <f t="shared" si="20"/>
        <v>26.27000000000001</v>
      </c>
      <c r="BY53" s="108">
        <v>5</v>
      </c>
      <c r="BZ53" s="108"/>
      <c r="CA53" s="108"/>
      <c r="CB53" s="108"/>
      <c r="CC53" s="92">
        <f t="shared" si="35"/>
        <v>185</v>
      </c>
      <c r="CD53" s="94">
        <f>R53+V53+Z53+AD53+BR53+BV53+F53+J53+N53+AL53+BZ53+AP53+AT53+AX53+BF53</f>
        <v>467.54783000000003</v>
      </c>
      <c r="CE53" s="94">
        <f t="shared" si="13"/>
        <v>252.72855675675677</v>
      </c>
      <c r="CF53" s="94">
        <f t="shared" si="14"/>
        <v>282.54783000000003</v>
      </c>
      <c r="CG53" s="98">
        <v>60</v>
      </c>
      <c r="CH53" s="128">
        <f t="shared" si="16"/>
        <v>467.54782999999998</v>
      </c>
      <c r="CI53" s="123">
        <f t="shared" si="17"/>
        <v>185</v>
      </c>
      <c r="CK53" s="132">
        <f t="shared" si="15"/>
        <v>467.54782999999998</v>
      </c>
    </row>
    <row r="54" spans="1:89">
      <c r="A54" s="108"/>
      <c r="B54" s="471" t="s">
        <v>204</v>
      </c>
      <c r="C54" s="472"/>
      <c r="D54" s="473"/>
      <c r="E54" s="94"/>
      <c r="F54" s="94"/>
      <c r="G54" s="94"/>
      <c r="H54" s="94"/>
      <c r="I54" s="94"/>
      <c r="J54" s="94"/>
      <c r="K54" s="94"/>
      <c r="L54" s="108">
        <f t="shared" si="66"/>
        <v>0</v>
      </c>
      <c r="M54" s="94"/>
      <c r="N54" s="94"/>
      <c r="O54" s="95" t="e">
        <f t="shared" si="67"/>
        <v>#DIV/0!</v>
      </c>
      <c r="P54" s="95">
        <f t="shared" si="23"/>
        <v>0</v>
      </c>
      <c r="Q54" s="94"/>
      <c r="R54" s="94"/>
      <c r="S54" s="94"/>
      <c r="T54" s="94"/>
      <c r="U54" s="94"/>
      <c r="V54" s="94"/>
      <c r="W54" s="94"/>
      <c r="X54" s="108"/>
      <c r="Y54" s="94"/>
      <c r="Z54" s="94"/>
      <c r="AA54" s="94"/>
      <c r="AB54" s="108">
        <f t="shared" si="64"/>
        <v>0</v>
      </c>
      <c r="AC54" s="94"/>
      <c r="AD54" s="94"/>
      <c r="AE54" s="94"/>
      <c r="AF54" s="108"/>
      <c r="AG54" s="92">
        <f t="shared" si="3"/>
        <v>0</v>
      </c>
      <c r="AH54" s="94">
        <f>F54+J54+N54+R54+V54+Z54+AD54</f>
        <v>0</v>
      </c>
      <c r="AI54" s="95" t="e">
        <f t="shared" si="71"/>
        <v>#DIV/0!</v>
      </c>
      <c r="AJ54" s="108">
        <f t="shared" si="61"/>
        <v>0</v>
      </c>
      <c r="AK54" s="94"/>
      <c r="AL54" s="94">
        <v>19.498999999999999</v>
      </c>
      <c r="AM54" s="94"/>
      <c r="AN54" s="94"/>
      <c r="AO54" s="94"/>
      <c r="AP54" s="94"/>
      <c r="AQ54" s="94"/>
      <c r="AR54" s="94"/>
      <c r="AS54" s="94"/>
      <c r="AT54" s="94"/>
      <c r="AU54" s="94" t="e">
        <f t="shared" si="72"/>
        <v>#DIV/0!</v>
      </c>
      <c r="AV54" s="94">
        <f t="shared" si="73"/>
        <v>0</v>
      </c>
      <c r="AW54" s="94"/>
      <c r="AX54" s="94"/>
      <c r="AY54" s="94"/>
      <c r="AZ54" s="94"/>
      <c r="BA54" s="92">
        <f t="shared" si="8"/>
        <v>0</v>
      </c>
      <c r="BB54" s="94">
        <f>AL54+AP54+AT54+AX54</f>
        <v>19.498999999999999</v>
      </c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104" t="e">
        <f>BN54/BM54*100</f>
        <v>#DIV/0!</v>
      </c>
      <c r="BP54" s="94">
        <f t="shared" si="74"/>
        <v>0</v>
      </c>
      <c r="BQ54" s="94">
        <v>16</v>
      </c>
      <c r="BR54" s="94"/>
      <c r="BS54" s="92"/>
      <c r="BT54" s="108">
        <f t="shared" si="65"/>
        <v>-16</v>
      </c>
      <c r="BU54" s="94">
        <v>70</v>
      </c>
      <c r="BV54" s="139"/>
      <c r="BW54" s="96"/>
      <c r="BX54" s="108"/>
      <c r="BY54" s="108"/>
      <c r="BZ54" s="108"/>
      <c r="CA54" s="108"/>
      <c r="CB54" s="108"/>
      <c r="CC54" s="92">
        <f t="shared" si="35"/>
        <v>86</v>
      </c>
      <c r="CD54" s="94">
        <f>R54+V54+Z54+AD54+BR54+BV54+F54+J54+N54+BJ54+BB54</f>
        <v>19.498999999999999</v>
      </c>
      <c r="CE54" s="94">
        <f>CD54/CC54*100</f>
        <v>22.673255813953485</v>
      </c>
      <c r="CF54" s="94">
        <f>CD54-CC54</f>
        <v>-66.501000000000005</v>
      </c>
      <c r="CH54" s="128">
        <f t="shared" si="16"/>
        <v>19.498999999999999</v>
      </c>
      <c r="CI54" s="123">
        <f t="shared" si="17"/>
        <v>86</v>
      </c>
      <c r="CK54" s="132">
        <f t="shared" si="15"/>
        <v>19.498999999999999</v>
      </c>
    </row>
    <row r="55" spans="1:89" s="127" customFormat="1" ht="24.75" customHeight="1">
      <c r="A55" s="109">
        <v>340</v>
      </c>
      <c r="B55" s="474" t="s">
        <v>125</v>
      </c>
      <c r="C55" s="475"/>
      <c r="D55" s="476"/>
      <c r="E55" s="102">
        <f>SUM(E56:E65)</f>
        <v>1025</v>
      </c>
      <c r="F55" s="102">
        <f>SUM(F56:F65)</f>
        <v>369.11824999999999</v>
      </c>
      <c r="G55" s="102">
        <f>F55/E55*100</f>
        <v>36.011536585365853</v>
      </c>
      <c r="H55" s="102">
        <f>F55-E55</f>
        <v>-655.88175000000001</v>
      </c>
      <c r="I55" s="102">
        <f>SUM(I56:I65)</f>
        <v>2870</v>
      </c>
      <c r="J55" s="102">
        <f>SUM(J56:J65)</f>
        <v>1240.8245699999998</v>
      </c>
      <c r="K55" s="102">
        <f t="shared" ref="K55:K60" si="76">J55/I55*100</f>
        <v>43.234305574912888</v>
      </c>
      <c r="L55" s="120">
        <f t="shared" si="66"/>
        <v>-1629.1754300000002</v>
      </c>
      <c r="M55" s="102">
        <f>SUM(M56:M65)</f>
        <v>4870</v>
      </c>
      <c r="N55" s="102">
        <f>SUM(N56:N65)</f>
        <v>2048.0680899999998</v>
      </c>
      <c r="O55" s="102">
        <f t="shared" si="67"/>
        <v>42.054786242299791</v>
      </c>
      <c r="P55" s="102">
        <f>N55-M55</f>
        <v>-2821.9319100000002</v>
      </c>
      <c r="Q55" s="102">
        <f>SUM(Q56:Q65)</f>
        <v>4728</v>
      </c>
      <c r="R55" s="102">
        <f>SUM(R56:R65)</f>
        <v>2030.5740000000001</v>
      </c>
      <c r="S55" s="102">
        <f>R55/Q55*100</f>
        <v>42.947842639593908</v>
      </c>
      <c r="T55" s="102">
        <f>R55-Q55</f>
        <v>-2697.4259999999999</v>
      </c>
      <c r="U55" s="102">
        <f>SUM(U56:U65)</f>
        <v>1025</v>
      </c>
      <c r="V55" s="102">
        <f>SUM(V56:V65)</f>
        <v>471.55060000000003</v>
      </c>
      <c r="W55" s="102">
        <f>V55/U55*100</f>
        <v>46.004936585365854</v>
      </c>
      <c r="X55" s="102">
        <f>V55-U55</f>
        <v>-553.44939999999997</v>
      </c>
      <c r="Y55" s="102">
        <f>SUM(Y56:Y65)</f>
        <v>3385</v>
      </c>
      <c r="Z55" s="102">
        <f>SUM(Z56:Z65)</f>
        <v>2208.2089400000004</v>
      </c>
      <c r="AA55" s="99">
        <f t="shared" si="69"/>
        <v>65.235123781388495</v>
      </c>
      <c r="AB55" s="100">
        <f t="shared" si="64"/>
        <v>-1176.7910599999996</v>
      </c>
      <c r="AC55" s="102">
        <f>SUM(AC56:AC65)</f>
        <v>2870</v>
      </c>
      <c r="AD55" s="102">
        <f>SUM(AD56:AD65)</f>
        <v>1452.0899199999999</v>
      </c>
      <c r="AE55" s="102">
        <f>AD55/AC55*100</f>
        <v>50.59546759581881</v>
      </c>
      <c r="AF55" s="102">
        <f>AD55-AC55</f>
        <v>-1417.9100800000001</v>
      </c>
      <c r="AG55" s="99">
        <f t="shared" si="3"/>
        <v>20773</v>
      </c>
      <c r="AH55" s="102">
        <f>AH56+AH57+AH58+AH59+AH60+AH61+AH62+AH63+AH64+AH65</f>
        <v>9820.4343700000009</v>
      </c>
      <c r="AI55" s="102">
        <f t="shared" si="71"/>
        <v>47.274993356761186</v>
      </c>
      <c r="AJ55" s="109">
        <f t="shared" si="61"/>
        <v>-10952.565629999999</v>
      </c>
      <c r="AK55" s="102">
        <f>SUM(AK56:AK65)</f>
        <v>375</v>
      </c>
      <c r="AL55" s="102">
        <f>SUM(AL56:AL65)</f>
        <v>82.114999999999995</v>
      </c>
      <c r="AM55" s="102">
        <f>AL55/AK55*100</f>
        <v>21.897333333333332</v>
      </c>
      <c r="AN55" s="102">
        <f>AL55-AK55</f>
        <v>-292.88499999999999</v>
      </c>
      <c r="AO55" s="102">
        <f>SUM(AO56:AO65)</f>
        <v>145</v>
      </c>
      <c r="AP55" s="102">
        <f>SUM(AP56:AP65)</f>
        <v>40.790999999999997</v>
      </c>
      <c r="AQ55" s="102">
        <f>AP55/AO55*100</f>
        <v>28.13172413793103</v>
      </c>
      <c r="AR55" s="102">
        <f>AP55-AO55</f>
        <v>-104.209</v>
      </c>
      <c r="AS55" s="102">
        <f>SUM(AS56:AS65)</f>
        <v>400</v>
      </c>
      <c r="AT55" s="102">
        <f>SUM(AT56:AT65)</f>
        <v>46.530660000000005</v>
      </c>
      <c r="AU55" s="102">
        <f t="shared" si="72"/>
        <v>11.632665000000001</v>
      </c>
      <c r="AV55" s="102">
        <f t="shared" si="73"/>
        <v>-353.46933999999999</v>
      </c>
      <c r="AW55" s="102">
        <f>SUM(AW56:AW65)</f>
        <v>380</v>
      </c>
      <c r="AX55" s="102">
        <f>SUM(AX56:AX65)</f>
        <v>74.473479999999995</v>
      </c>
      <c r="AY55" s="102">
        <f>AX55/AW55*100</f>
        <v>19.598284210526316</v>
      </c>
      <c r="AZ55" s="102">
        <f>AX55-AW55</f>
        <v>-305.52652</v>
      </c>
      <c r="BA55" s="99">
        <f t="shared" si="8"/>
        <v>1300</v>
      </c>
      <c r="BB55" s="102">
        <f>SUM(BB56:BB65)</f>
        <v>243.91014000000001</v>
      </c>
      <c r="BC55" s="102">
        <f>BB55/BA55*100</f>
        <v>18.762318461538463</v>
      </c>
      <c r="BD55" s="102">
        <f>BB55-BA55</f>
        <v>-1056.08986</v>
      </c>
      <c r="BE55" s="102">
        <f>SUM(BE56:BE65)</f>
        <v>0</v>
      </c>
      <c r="BF55" s="102">
        <f>SUM(BF56:BF65)</f>
        <v>23.528750000000002</v>
      </c>
      <c r="BG55" s="102" t="e">
        <f>BF55/BE55*100</f>
        <v>#DIV/0!</v>
      </c>
      <c r="BH55" s="102">
        <f>BF55-BE55</f>
        <v>23.528750000000002</v>
      </c>
      <c r="BI55" s="102">
        <f>SUM(BI56:BI65)</f>
        <v>0</v>
      </c>
      <c r="BJ55" s="102">
        <f>SUM(BJ56:BJ65)</f>
        <v>321.36653999999999</v>
      </c>
      <c r="BK55" s="102" t="e">
        <f>BJ55/BI55*100</f>
        <v>#DIV/0!</v>
      </c>
      <c r="BL55" s="102">
        <f>BJ55-BI55</f>
        <v>321.36653999999999</v>
      </c>
      <c r="BM55" s="102">
        <f>SUM(BM56:BM65)</f>
        <v>0</v>
      </c>
      <c r="BN55" s="102">
        <f>SUM(BN56:BN65)</f>
        <v>8.8775999999999993</v>
      </c>
      <c r="BO55" s="102"/>
      <c r="BP55" s="102">
        <f t="shared" si="74"/>
        <v>8.8775999999999993</v>
      </c>
      <c r="BQ55" s="140">
        <f>SUM(BQ56:BQ65)</f>
        <v>17.8</v>
      </c>
      <c r="BR55" s="140">
        <f>SUM(BR56:BR65)</f>
        <v>7.4499999999999993</v>
      </c>
      <c r="BS55" s="102">
        <f t="shared" si="75"/>
        <v>41.853932584269657</v>
      </c>
      <c r="BT55" s="109">
        <f t="shared" si="65"/>
        <v>-10.350000000000001</v>
      </c>
      <c r="BU55" s="102">
        <f>SUM(BU56:BU65)</f>
        <v>460</v>
      </c>
      <c r="BV55" s="140">
        <f>SUM(BV56:BV65)</f>
        <v>239.79</v>
      </c>
      <c r="BW55" s="103">
        <f>BV55/BU55*100</f>
        <v>52.12826086956521</v>
      </c>
      <c r="BX55" s="109">
        <f t="shared" si="20"/>
        <v>-220.21</v>
      </c>
      <c r="BY55" s="140">
        <f>SUM(BY56:BY65)</f>
        <v>6.5</v>
      </c>
      <c r="BZ55" s="140">
        <f>SUM(BZ56:BZ65)</f>
        <v>9.98</v>
      </c>
      <c r="CA55" s="103">
        <f>BZ55/BY55*100</f>
        <v>153.53846153846155</v>
      </c>
      <c r="CB55" s="109">
        <f>BZ55-BY55</f>
        <v>3.4800000000000004</v>
      </c>
      <c r="CC55" s="99">
        <f t="shared" si="35"/>
        <v>22557.3</v>
      </c>
      <c r="CD55" s="102">
        <f>CD56+CD57+CD58+CD59+CD60+CD61+CD62+CD63+CD64+CD65</f>
        <v>10675.337399999999</v>
      </c>
      <c r="CE55" s="102">
        <f t="shared" si="13"/>
        <v>47.3254219254964</v>
      </c>
      <c r="CF55" s="102">
        <f t="shared" si="14"/>
        <v>-11881.962600000001</v>
      </c>
      <c r="CG55" s="127">
        <v>32.200000000000003</v>
      </c>
      <c r="CH55" s="123">
        <f t="shared" si="16"/>
        <v>10675.3374</v>
      </c>
      <c r="CI55" s="123">
        <f t="shared" si="17"/>
        <v>22557.300000000003</v>
      </c>
      <c r="CK55" s="132">
        <f t="shared" si="15"/>
        <v>10675.3374</v>
      </c>
    </row>
    <row r="56" spans="1:89">
      <c r="A56" s="108"/>
      <c r="B56" s="459" t="s">
        <v>205</v>
      </c>
      <c r="C56" s="460"/>
      <c r="D56" s="461"/>
      <c r="E56" s="94">
        <v>850</v>
      </c>
      <c r="F56" s="94">
        <v>277.71125000000001</v>
      </c>
      <c r="G56" s="94">
        <f>F56/E56*100</f>
        <v>32.671911764705882</v>
      </c>
      <c r="H56" s="94">
        <f>F56-E56</f>
        <v>-572.28874999999994</v>
      </c>
      <c r="I56" s="94">
        <v>2500</v>
      </c>
      <c r="J56" s="94">
        <v>808.99824999999998</v>
      </c>
      <c r="K56" s="94">
        <f t="shared" si="76"/>
        <v>32.359929999999999</v>
      </c>
      <c r="L56" s="108">
        <f t="shared" si="66"/>
        <v>-1691.0017499999999</v>
      </c>
      <c r="M56" s="94">
        <v>4200</v>
      </c>
      <c r="N56" s="94">
        <v>1772.15509</v>
      </c>
      <c r="O56" s="94">
        <f t="shared" si="67"/>
        <v>42.194168809523809</v>
      </c>
      <c r="P56" s="108">
        <f t="shared" si="23"/>
        <v>-2427.8449099999998</v>
      </c>
      <c r="Q56" s="94">
        <v>4058</v>
      </c>
      <c r="R56" s="94">
        <v>1153.4000000000001</v>
      </c>
      <c r="S56" s="94">
        <f t="shared" si="68"/>
        <v>28.422868408082802</v>
      </c>
      <c r="T56" s="108">
        <f>R56-Q56</f>
        <v>-2904.6</v>
      </c>
      <c r="U56" s="94">
        <v>850</v>
      </c>
      <c r="V56" s="94">
        <v>297.70742000000001</v>
      </c>
      <c r="W56" s="94">
        <f>V56/U56*100</f>
        <v>35.024402352941181</v>
      </c>
      <c r="X56" s="108">
        <f>V56-U56</f>
        <v>-552.29258000000004</v>
      </c>
      <c r="Y56" s="94">
        <v>2950</v>
      </c>
      <c r="Z56" s="94">
        <v>1850.6519900000001</v>
      </c>
      <c r="AA56" s="94">
        <f t="shared" si="69"/>
        <v>62.733965762711861</v>
      </c>
      <c r="AB56" s="108">
        <f t="shared" si="64"/>
        <v>-1099.3480099999999</v>
      </c>
      <c r="AC56" s="94">
        <v>2500</v>
      </c>
      <c r="AD56" s="94">
        <v>1102.83943</v>
      </c>
      <c r="AE56" s="94">
        <f t="shared" si="70"/>
        <v>44.113577199999995</v>
      </c>
      <c r="AF56" s="108">
        <f>AD56-AC56</f>
        <v>-1397.16057</v>
      </c>
      <c r="AG56" s="92">
        <f t="shared" si="3"/>
        <v>17908</v>
      </c>
      <c r="AH56" s="94">
        <f t="shared" ref="AH56:AH65" si="77">F56+J56+N56+R56+V56+Z56+AD56</f>
        <v>7263.4634300000007</v>
      </c>
      <c r="AI56" s="94">
        <f t="shared" si="71"/>
        <v>40.559880667857946</v>
      </c>
      <c r="AJ56" s="108">
        <f t="shared" si="61"/>
        <v>-10644.53657</v>
      </c>
      <c r="AK56" s="94">
        <v>275</v>
      </c>
      <c r="AL56" s="94"/>
      <c r="AM56" s="94">
        <f>AL56/AK56*100</f>
        <v>0</v>
      </c>
      <c r="AN56" s="94">
        <f>AL56-AK56</f>
        <v>-275</v>
      </c>
      <c r="AO56" s="94">
        <v>75</v>
      </c>
      <c r="AP56" s="94">
        <v>6.4909999999999997</v>
      </c>
      <c r="AQ56" s="94"/>
      <c r="AR56" s="94">
        <f>AP56-AO56</f>
        <v>-68.509</v>
      </c>
      <c r="AS56" s="94">
        <v>250</v>
      </c>
      <c r="AT56" s="94"/>
      <c r="AU56" s="94">
        <f t="shared" si="72"/>
        <v>0</v>
      </c>
      <c r="AV56" s="94">
        <f t="shared" si="73"/>
        <v>-250</v>
      </c>
      <c r="AW56" s="94">
        <v>280</v>
      </c>
      <c r="AX56" s="94"/>
      <c r="AY56" s="94"/>
      <c r="AZ56" s="94">
        <f>AX56-AW56</f>
        <v>-280</v>
      </c>
      <c r="BA56" s="92">
        <f t="shared" si="8"/>
        <v>880</v>
      </c>
      <c r="BB56" s="94">
        <f t="shared" ref="BB56:BB65" si="78">AL56+AP56+AT56+AX56</f>
        <v>6.4909999999999997</v>
      </c>
      <c r="BC56" s="94">
        <f>BB56/BA56*100</f>
        <v>0.7376136363636363</v>
      </c>
      <c r="BD56" s="94">
        <f>BB56-BA56</f>
        <v>-873.50900000000001</v>
      </c>
      <c r="BE56" s="94"/>
      <c r="BF56" s="94">
        <v>12.02875</v>
      </c>
      <c r="BG56" s="94"/>
      <c r="BH56" s="94">
        <f>BF56-BE56</f>
        <v>12.02875</v>
      </c>
      <c r="BI56" s="94"/>
      <c r="BJ56" s="94">
        <v>15.596539999999999</v>
      </c>
      <c r="BK56" s="94"/>
      <c r="BL56" s="94">
        <f>BJ56-BI56</f>
        <v>15.596539999999999</v>
      </c>
      <c r="BM56" s="94"/>
      <c r="BN56" s="94"/>
      <c r="BO56" s="94"/>
      <c r="BP56" s="94">
        <f t="shared" si="74"/>
        <v>0</v>
      </c>
      <c r="BQ56" s="94"/>
      <c r="BR56" s="94"/>
      <c r="BS56" s="94"/>
      <c r="BT56" s="108">
        <f t="shared" si="65"/>
        <v>0</v>
      </c>
      <c r="BU56" s="94"/>
      <c r="BV56" s="139"/>
      <c r="BW56" s="96"/>
      <c r="BX56" s="108">
        <f t="shared" si="20"/>
        <v>0</v>
      </c>
      <c r="BY56" s="108"/>
      <c r="BZ56" s="142"/>
      <c r="CA56" s="108"/>
      <c r="CB56" s="108"/>
      <c r="CC56" s="92">
        <f t="shared" si="35"/>
        <v>18788</v>
      </c>
      <c r="CD56" s="94">
        <f>R56+V56+Z56+AD56+BR56+BV56+F56+J56+N56+AL56+BZ56+AP56+AT56+AX56+BF56+BJ56</f>
        <v>7297.5797200000006</v>
      </c>
      <c r="CE56" s="94">
        <f t="shared" si="13"/>
        <v>38.841705982542052</v>
      </c>
      <c r="CF56" s="94">
        <f t="shared" si="14"/>
        <v>-11490.420279999998</v>
      </c>
      <c r="CH56" s="128">
        <f t="shared" si="16"/>
        <v>7297.5797200000006</v>
      </c>
      <c r="CI56" s="123">
        <f t="shared" si="17"/>
        <v>18788</v>
      </c>
      <c r="CK56" s="132">
        <f t="shared" si="15"/>
        <v>7297.5797200000006</v>
      </c>
    </row>
    <row r="57" spans="1:89">
      <c r="A57" s="108"/>
      <c r="B57" s="459" t="s">
        <v>436</v>
      </c>
      <c r="C57" s="460"/>
      <c r="D57" s="461"/>
      <c r="E57" s="94">
        <v>100</v>
      </c>
      <c r="F57" s="94">
        <v>88.147000000000006</v>
      </c>
      <c r="G57" s="94"/>
      <c r="H57" s="94">
        <f>F57-E57</f>
        <v>-11.852999999999994</v>
      </c>
      <c r="I57" s="94">
        <v>200</v>
      </c>
      <c r="J57" s="94">
        <v>288.42732000000001</v>
      </c>
      <c r="K57" s="94">
        <f t="shared" si="76"/>
        <v>144.21366</v>
      </c>
      <c r="L57" s="108">
        <f t="shared" si="66"/>
        <v>88.427320000000009</v>
      </c>
      <c r="M57" s="94">
        <v>450</v>
      </c>
      <c r="N57" s="94">
        <v>263.50200000000001</v>
      </c>
      <c r="O57" s="94">
        <f t="shared" si="67"/>
        <v>58.555999999999997</v>
      </c>
      <c r="P57" s="108">
        <f t="shared" si="23"/>
        <v>-186.49799999999999</v>
      </c>
      <c r="Q57" s="94">
        <v>450</v>
      </c>
      <c r="R57" s="94">
        <v>713.35</v>
      </c>
      <c r="S57" s="94">
        <f t="shared" si="68"/>
        <v>158.52222222222224</v>
      </c>
      <c r="T57" s="108">
        <f>R57-Q57</f>
        <v>263.35000000000002</v>
      </c>
      <c r="U57" s="94">
        <v>100</v>
      </c>
      <c r="V57" s="94">
        <v>129.72718</v>
      </c>
      <c r="W57" s="94">
        <f>V57/U57*100</f>
        <v>129.72718</v>
      </c>
      <c r="X57" s="108">
        <f>V57-U57</f>
        <v>29.727180000000004</v>
      </c>
      <c r="Y57" s="94">
        <v>250</v>
      </c>
      <c r="Z57" s="94">
        <v>289.99400000000003</v>
      </c>
      <c r="AA57" s="94">
        <f t="shared" si="69"/>
        <v>115.99760000000001</v>
      </c>
      <c r="AB57" s="108">
        <f t="shared" si="64"/>
        <v>39.994000000000028</v>
      </c>
      <c r="AC57" s="94">
        <v>200</v>
      </c>
      <c r="AD57" s="94">
        <v>119.36112</v>
      </c>
      <c r="AE57" s="94">
        <f t="shared" si="70"/>
        <v>59.680560000000007</v>
      </c>
      <c r="AF57" s="108">
        <f>AD57-AC57</f>
        <v>-80.63888</v>
      </c>
      <c r="AG57" s="92">
        <f t="shared" si="3"/>
        <v>1750</v>
      </c>
      <c r="AH57" s="94">
        <f t="shared" si="77"/>
        <v>1892.5086200000001</v>
      </c>
      <c r="AI57" s="94">
        <f t="shared" si="71"/>
        <v>108.14334971428572</v>
      </c>
      <c r="AJ57" s="108">
        <f t="shared" si="61"/>
        <v>142.50862000000006</v>
      </c>
      <c r="AK57" s="94"/>
      <c r="AL57" s="94">
        <f>31.95+2.332</f>
        <v>34.281999999999996</v>
      </c>
      <c r="AM57" s="94" t="e">
        <f>AL57/AK57*100</f>
        <v>#DIV/0!</v>
      </c>
      <c r="AN57" s="94">
        <f>AL57-AK57</f>
        <v>34.281999999999996</v>
      </c>
      <c r="AO57" s="94"/>
      <c r="AP57" s="94">
        <v>5.5</v>
      </c>
      <c r="AQ57" s="94" t="e">
        <f>AP57/AO57*100</f>
        <v>#DIV/0!</v>
      </c>
      <c r="AR57" s="94">
        <f>AP57-AO57</f>
        <v>5.5</v>
      </c>
      <c r="AS57" s="94"/>
      <c r="AT57" s="94">
        <v>11.505000000000001</v>
      </c>
      <c r="AU57" s="94" t="e">
        <f t="shared" si="72"/>
        <v>#DIV/0!</v>
      </c>
      <c r="AV57" s="94">
        <f t="shared" si="73"/>
        <v>11.505000000000001</v>
      </c>
      <c r="AW57" s="94"/>
      <c r="AX57" s="94">
        <v>57.415480000000002</v>
      </c>
      <c r="AY57" s="94" t="e">
        <f>AX57/AW57*100</f>
        <v>#DIV/0!</v>
      </c>
      <c r="AZ57" s="94">
        <f>AX57-AW57</f>
        <v>57.415480000000002</v>
      </c>
      <c r="BA57" s="92">
        <f t="shared" si="8"/>
        <v>0</v>
      </c>
      <c r="BB57" s="94">
        <f t="shared" si="78"/>
        <v>108.70248000000001</v>
      </c>
      <c r="BC57" s="94" t="e">
        <f>BB57/BA57*100</f>
        <v>#DIV/0!</v>
      </c>
      <c r="BD57" s="94">
        <f>BB57-BA57</f>
        <v>108.70248000000001</v>
      </c>
      <c r="BE57" s="94"/>
      <c r="BF57" s="94">
        <v>9</v>
      </c>
      <c r="BG57" s="94" t="e">
        <f>BF57/BE57*100</f>
        <v>#DIV/0!</v>
      </c>
      <c r="BH57" s="94">
        <f>BF57-BE57</f>
        <v>9</v>
      </c>
      <c r="BI57" s="94"/>
      <c r="BJ57" s="94">
        <v>128.51187999999999</v>
      </c>
      <c r="BK57" s="94" t="e">
        <f>BJ57/BI57*100</f>
        <v>#DIV/0!</v>
      </c>
      <c r="BL57" s="94">
        <f>BJ57-BI57</f>
        <v>128.51187999999999</v>
      </c>
      <c r="BM57" s="94"/>
      <c r="BN57" s="94">
        <v>8.8775999999999993</v>
      </c>
      <c r="BO57" s="94"/>
      <c r="BP57" s="94">
        <f t="shared" si="74"/>
        <v>8.8775999999999993</v>
      </c>
      <c r="BQ57" s="139">
        <v>7.8</v>
      </c>
      <c r="BR57" s="139">
        <v>1.1499999999999999</v>
      </c>
      <c r="BS57" s="94">
        <f t="shared" si="75"/>
        <v>14.743589743589745</v>
      </c>
      <c r="BT57" s="108">
        <f t="shared" si="65"/>
        <v>-6.65</v>
      </c>
      <c r="BU57" s="94">
        <v>85</v>
      </c>
      <c r="BV57" s="139">
        <v>33.799999999999997</v>
      </c>
      <c r="BW57" s="96">
        <f>BV57/BU57*100</f>
        <v>39.764705882352935</v>
      </c>
      <c r="BX57" s="108">
        <f t="shared" si="20"/>
        <v>-51.2</v>
      </c>
      <c r="BY57" s="142">
        <v>6.5</v>
      </c>
      <c r="BZ57" s="142">
        <v>8.32</v>
      </c>
      <c r="CA57" s="108"/>
      <c r="CB57" s="108"/>
      <c r="CC57" s="92">
        <f t="shared" si="35"/>
        <v>1849.3</v>
      </c>
      <c r="CD57" s="94">
        <f>R57+V57+Z57+AD57+BR57+BV57+F57+J57+N57+AL57+BZ57+AP57+AT57+AX57+BF57+BJ57+BN57</f>
        <v>2190.8705799999998</v>
      </c>
      <c r="CE57" s="94">
        <f t="shared" si="13"/>
        <v>118.47026334288648</v>
      </c>
      <c r="CF57" s="94">
        <f t="shared" si="14"/>
        <v>341.57057999999984</v>
      </c>
      <c r="CH57" s="128">
        <f t="shared" si="16"/>
        <v>2190.8705800000002</v>
      </c>
      <c r="CI57" s="123">
        <f t="shared" si="17"/>
        <v>1849.3000000000002</v>
      </c>
      <c r="CK57" s="132">
        <f t="shared" si="15"/>
        <v>2190.8705800000002</v>
      </c>
    </row>
    <row r="58" spans="1:89">
      <c r="A58" s="108"/>
      <c r="B58" s="459" t="s">
        <v>206</v>
      </c>
      <c r="C58" s="460"/>
      <c r="D58" s="461"/>
      <c r="E58" s="94">
        <v>15</v>
      </c>
      <c r="F58" s="94">
        <v>3.26</v>
      </c>
      <c r="G58" s="94">
        <f>F58/E58*100</f>
        <v>21.733333333333331</v>
      </c>
      <c r="H58" s="94">
        <f t="shared" ref="H58:H65" si="79">F58-E58</f>
        <v>-11.74</v>
      </c>
      <c r="I58" s="94">
        <v>20</v>
      </c>
      <c r="J58" s="94">
        <v>23.530999999999999</v>
      </c>
      <c r="K58" s="94">
        <f t="shared" si="76"/>
        <v>117.655</v>
      </c>
      <c r="L58" s="108">
        <f t="shared" si="66"/>
        <v>3.5309999999999988</v>
      </c>
      <c r="M58" s="94">
        <v>30</v>
      </c>
      <c r="N58" s="94">
        <v>12.411</v>
      </c>
      <c r="O58" s="94">
        <f t="shared" si="67"/>
        <v>41.370000000000005</v>
      </c>
      <c r="P58" s="108">
        <f t="shared" si="23"/>
        <v>-17.588999999999999</v>
      </c>
      <c r="Q58" s="94">
        <v>30</v>
      </c>
      <c r="R58" s="94">
        <v>8.1890000000000001</v>
      </c>
      <c r="S58" s="94">
        <f>R58/Q58*100</f>
        <v>27.29666666666667</v>
      </c>
      <c r="T58" s="108">
        <f t="shared" ref="T58:T65" si="80">R58-Q58</f>
        <v>-21.811</v>
      </c>
      <c r="U58" s="94">
        <v>15</v>
      </c>
      <c r="V58" s="94"/>
      <c r="W58" s="94">
        <f>V58/U58*100</f>
        <v>0</v>
      </c>
      <c r="X58" s="108">
        <f t="shared" ref="X58:X65" si="81">V58-U58</f>
        <v>-15</v>
      </c>
      <c r="Y58" s="94">
        <v>25</v>
      </c>
      <c r="Z58" s="94">
        <v>1.8</v>
      </c>
      <c r="AA58" s="94">
        <f t="shared" si="69"/>
        <v>7.2000000000000011</v>
      </c>
      <c r="AB58" s="108">
        <f t="shared" si="64"/>
        <v>-23.2</v>
      </c>
      <c r="AC58" s="94">
        <v>20</v>
      </c>
      <c r="AD58" s="94"/>
      <c r="AE58" s="94">
        <f t="shared" si="70"/>
        <v>0</v>
      </c>
      <c r="AF58" s="108">
        <f>AD58-AC58</f>
        <v>-20</v>
      </c>
      <c r="AG58" s="92">
        <f t="shared" si="3"/>
        <v>155</v>
      </c>
      <c r="AH58" s="94">
        <f t="shared" si="77"/>
        <v>49.190999999999995</v>
      </c>
      <c r="AI58" s="94">
        <f t="shared" si="71"/>
        <v>31.736129032258059</v>
      </c>
      <c r="AJ58" s="108">
        <f t="shared" si="61"/>
        <v>-105.809</v>
      </c>
      <c r="AK58" s="94"/>
      <c r="AL58" s="94"/>
      <c r="AM58" s="94"/>
      <c r="AN58" s="94">
        <f t="shared" ref="AN58:AN65" si="82">AL58-AK58</f>
        <v>0</v>
      </c>
      <c r="AO58" s="94"/>
      <c r="AP58" s="94"/>
      <c r="AQ58" s="94"/>
      <c r="AR58" s="94">
        <f t="shared" ref="AR58:AR65" si="83">AP58-AO58</f>
        <v>0</v>
      </c>
      <c r="AS58" s="94"/>
      <c r="AT58" s="94"/>
      <c r="AU58" s="94"/>
      <c r="AV58" s="94">
        <f t="shared" ref="AV58:AV65" si="84">AT58-AS58</f>
        <v>0</v>
      </c>
      <c r="AW58" s="94"/>
      <c r="AX58" s="94">
        <v>2.3879999999999999</v>
      </c>
      <c r="AY58" s="94"/>
      <c r="AZ58" s="94">
        <f t="shared" ref="AZ58:AZ65" si="85">AX58-AW58</f>
        <v>2.3879999999999999</v>
      </c>
      <c r="BA58" s="92">
        <f t="shared" si="8"/>
        <v>0</v>
      </c>
      <c r="BB58" s="94">
        <f t="shared" si="78"/>
        <v>2.3879999999999999</v>
      </c>
      <c r="BC58" s="94"/>
      <c r="BD58" s="94">
        <f t="shared" ref="BD58:BD65" si="86">BB58-BA58</f>
        <v>2.3879999999999999</v>
      </c>
      <c r="BE58" s="94"/>
      <c r="BF58" s="94">
        <v>2.5</v>
      </c>
      <c r="BG58" s="94"/>
      <c r="BH58" s="94">
        <f t="shared" ref="BH58:BH65" si="87">BF58-BE58</f>
        <v>2.5</v>
      </c>
      <c r="BI58" s="94"/>
      <c r="BJ58" s="94"/>
      <c r="BK58" s="94"/>
      <c r="BL58" s="94">
        <f t="shared" ref="BL58:BL65" si="88">BJ58-BI58</f>
        <v>0</v>
      </c>
      <c r="BM58" s="94"/>
      <c r="BN58" s="94"/>
      <c r="BO58" s="94"/>
      <c r="BP58" s="94">
        <f t="shared" ref="BP58:BP65" si="89">BN58-BM58</f>
        <v>0</v>
      </c>
      <c r="BQ58" s="94"/>
      <c r="BR58" s="94"/>
      <c r="BS58" s="94"/>
      <c r="BT58" s="108"/>
      <c r="BU58" s="94"/>
      <c r="BV58" s="139"/>
      <c r="BW58" s="96"/>
      <c r="BX58" s="108">
        <f t="shared" si="20"/>
        <v>0</v>
      </c>
      <c r="BY58" s="108"/>
      <c r="BZ58" s="108"/>
      <c r="CA58" s="108"/>
      <c r="CB58" s="108"/>
      <c r="CC58" s="92">
        <f t="shared" si="35"/>
        <v>155</v>
      </c>
      <c r="CD58" s="94">
        <f>R58+V58+Z58+AD58+BR58+BV58+F58+J58+N58+AL58+BZ58+AP58+AT58+AX58+BF58+BJ58+BN58</f>
        <v>54.079000000000001</v>
      </c>
      <c r="CE58" s="94">
        <f t="shared" si="13"/>
        <v>34.88967741935484</v>
      </c>
      <c r="CF58" s="94">
        <f t="shared" si="14"/>
        <v>-100.92099999999999</v>
      </c>
      <c r="CH58" s="128">
        <f t="shared" si="16"/>
        <v>54.078999999999994</v>
      </c>
      <c r="CI58" s="123">
        <f t="shared" si="17"/>
        <v>155</v>
      </c>
      <c r="CK58" s="132">
        <f t="shared" si="15"/>
        <v>54.078999999999994</v>
      </c>
    </row>
    <row r="59" spans="1:89">
      <c r="A59" s="108"/>
      <c r="B59" s="459" t="s">
        <v>207</v>
      </c>
      <c r="C59" s="460"/>
      <c r="D59" s="461"/>
      <c r="E59" s="94">
        <v>20</v>
      </c>
      <c r="F59" s="94"/>
      <c r="G59" s="94">
        <f>F59/E59*100</f>
        <v>0</v>
      </c>
      <c r="H59" s="94">
        <f t="shared" si="79"/>
        <v>-20</v>
      </c>
      <c r="I59" s="94">
        <v>50</v>
      </c>
      <c r="J59" s="94">
        <v>103</v>
      </c>
      <c r="K59" s="94">
        <f t="shared" si="76"/>
        <v>206</v>
      </c>
      <c r="L59" s="108">
        <f t="shared" ref="L59:L65" si="90">J59-I59</f>
        <v>53</v>
      </c>
      <c r="M59" s="94">
        <v>70</v>
      </c>
      <c r="N59" s="94"/>
      <c r="O59" s="94">
        <f t="shared" si="67"/>
        <v>0</v>
      </c>
      <c r="P59" s="108">
        <f t="shared" ref="P59:P65" si="91">N59-M59</f>
        <v>-70</v>
      </c>
      <c r="Q59" s="94">
        <v>70</v>
      </c>
      <c r="R59" s="94">
        <v>108.036</v>
      </c>
      <c r="S59" s="94">
        <f>R59/Q59*100</f>
        <v>154.33714285714285</v>
      </c>
      <c r="T59" s="108">
        <f t="shared" si="80"/>
        <v>38.036000000000001</v>
      </c>
      <c r="U59" s="94">
        <v>20</v>
      </c>
      <c r="V59" s="94"/>
      <c r="W59" s="94"/>
      <c r="X59" s="108">
        <f t="shared" si="81"/>
        <v>-20</v>
      </c>
      <c r="Y59" s="94">
        <v>60</v>
      </c>
      <c r="Z59" s="94">
        <v>17.565950000000001</v>
      </c>
      <c r="AA59" s="94"/>
      <c r="AB59" s="108">
        <f t="shared" ref="AB59:AB65" si="92">Z59-Y59</f>
        <v>-42.434049999999999</v>
      </c>
      <c r="AC59" s="94">
        <v>50</v>
      </c>
      <c r="AD59" s="94">
        <v>56.37</v>
      </c>
      <c r="AE59" s="94">
        <f>AD59/AC59*100</f>
        <v>112.74</v>
      </c>
      <c r="AF59" s="108">
        <f t="shared" ref="AF59:AF65" si="93">AD59-AC59</f>
        <v>6.3699999999999974</v>
      </c>
      <c r="AG59" s="92">
        <f t="shared" si="3"/>
        <v>340</v>
      </c>
      <c r="AH59" s="94">
        <f t="shared" si="77"/>
        <v>284.97194999999999</v>
      </c>
      <c r="AI59" s="94">
        <f t="shared" ref="AI59:AI66" si="94">AH59/AG59*100</f>
        <v>83.815279411764692</v>
      </c>
      <c r="AJ59" s="108">
        <f t="shared" si="61"/>
        <v>-55.028050000000007</v>
      </c>
      <c r="AK59" s="94"/>
      <c r="AL59" s="94">
        <v>21.9</v>
      </c>
      <c r="AM59" s="94"/>
      <c r="AN59" s="94">
        <f t="shared" si="82"/>
        <v>21.9</v>
      </c>
      <c r="AO59" s="94"/>
      <c r="AP59" s="94"/>
      <c r="AQ59" s="94"/>
      <c r="AR59" s="94">
        <f t="shared" si="83"/>
        <v>0</v>
      </c>
      <c r="AS59" s="94"/>
      <c r="AT59" s="94"/>
      <c r="AU59" s="94"/>
      <c r="AV59" s="94">
        <f t="shared" si="84"/>
        <v>0</v>
      </c>
      <c r="AW59" s="94"/>
      <c r="AX59" s="94">
        <v>14.67</v>
      </c>
      <c r="AY59" s="94" t="e">
        <f>AX59/AW59*100</f>
        <v>#DIV/0!</v>
      </c>
      <c r="AZ59" s="94">
        <f t="shared" si="85"/>
        <v>14.67</v>
      </c>
      <c r="BA59" s="92">
        <f t="shared" si="8"/>
        <v>0</v>
      </c>
      <c r="BB59" s="94">
        <f t="shared" si="78"/>
        <v>36.57</v>
      </c>
      <c r="BC59" s="94" t="e">
        <f>BB59/BA59*100</f>
        <v>#DIV/0!</v>
      </c>
      <c r="BD59" s="94">
        <f t="shared" si="86"/>
        <v>36.57</v>
      </c>
      <c r="BE59" s="94"/>
      <c r="BF59" s="94"/>
      <c r="BG59" s="94"/>
      <c r="BH59" s="94">
        <f t="shared" si="87"/>
        <v>0</v>
      </c>
      <c r="BI59" s="94"/>
      <c r="BJ59" s="94">
        <v>177.25811999999999</v>
      </c>
      <c r="BK59" s="94"/>
      <c r="BL59" s="94">
        <f t="shared" si="88"/>
        <v>177.25811999999999</v>
      </c>
      <c r="BM59" s="94"/>
      <c r="BN59" s="94"/>
      <c r="BO59" s="94"/>
      <c r="BP59" s="94">
        <f t="shared" si="89"/>
        <v>0</v>
      </c>
      <c r="BQ59" s="94"/>
      <c r="BR59" s="94"/>
      <c r="BS59" s="94"/>
      <c r="BT59" s="108"/>
      <c r="BU59" s="94">
        <v>50</v>
      </c>
      <c r="BV59" s="139">
        <v>21.195</v>
      </c>
      <c r="BW59" s="96"/>
      <c r="BX59" s="108">
        <f t="shared" si="20"/>
        <v>-28.805</v>
      </c>
      <c r="BY59" s="108"/>
      <c r="BZ59" s="108"/>
      <c r="CA59" s="108"/>
      <c r="CB59" s="108"/>
      <c r="CC59" s="92">
        <f t="shared" si="35"/>
        <v>390</v>
      </c>
      <c r="CD59" s="94">
        <f>R59+V59+Z59+AD59+BR59+BV59+F59+J59+N59+AL59+BZ59+AP59+AT59+AX59+BF59+BJ59+BN59</f>
        <v>519.99506999999994</v>
      </c>
      <c r="CE59" s="94">
        <f t="shared" si="13"/>
        <v>133.33206923076921</v>
      </c>
      <c r="CF59" s="94">
        <f t="shared" si="14"/>
        <v>129.99506999999994</v>
      </c>
      <c r="CH59" s="128">
        <f t="shared" si="16"/>
        <v>519.99507000000006</v>
      </c>
      <c r="CI59" s="123">
        <f t="shared" si="17"/>
        <v>390</v>
      </c>
      <c r="CK59" s="132">
        <f t="shared" si="15"/>
        <v>519.99507000000006</v>
      </c>
    </row>
    <row r="60" spans="1:89">
      <c r="A60" s="108"/>
      <c r="B60" s="459" t="s">
        <v>208</v>
      </c>
      <c r="C60" s="460"/>
      <c r="D60" s="461"/>
      <c r="E60" s="94">
        <v>40</v>
      </c>
      <c r="F60" s="94"/>
      <c r="G60" s="94"/>
      <c r="H60" s="94">
        <f t="shared" si="79"/>
        <v>-40</v>
      </c>
      <c r="I60" s="94">
        <v>100</v>
      </c>
      <c r="J60" s="94">
        <v>16.867999999999999</v>
      </c>
      <c r="K60" s="94">
        <f t="shared" si="76"/>
        <v>16.867999999999999</v>
      </c>
      <c r="L60" s="108">
        <f t="shared" si="90"/>
        <v>-83.132000000000005</v>
      </c>
      <c r="M60" s="94">
        <v>120</v>
      </c>
      <c r="N60" s="94"/>
      <c r="O60" s="94"/>
      <c r="P60" s="108">
        <f t="shared" si="91"/>
        <v>-120</v>
      </c>
      <c r="Q60" s="94">
        <v>120</v>
      </c>
      <c r="R60" s="94">
        <v>47.598999999999997</v>
      </c>
      <c r="S60" s="94"/>
      <c r="T60" s="108">
        <f t="shared" si="80"/>
        <v>-72.40100000000001</v>
      </c>
      <c r="U60" s="94">
        <v>40</v>
      </c>
      <c r="V60" s="94">
        <v>44.116</v>
      </c>
      <c r="W60" s="94"/>
      <c r="X60" s="108">
        <f t="shared" si="81"/>
        <v>4.1159999999999997</v>
      </c>
      <c r="Y60" s="94">
        <v>100</v>
      </c>
      <c r="Z60" s="94">
        <v>48.197000000000003</v>
      </c>
      <c r="AA60" s="94"/>
      <c r="AB60" s="108">
        <f t="shared" si="92"/>
        <v>-51.802999999999997</v>
      </c>
      <c r="AC60" s="94">
        <v>100</v>
      </c>
      <c r="AD60" s="94">
        <v>173.51937000000001</v>
      </c>
      <c r="AE60" s="94">
        <f>AD60/AC60*100</f>
        <v>173.51937000000001</v>
      </c>
      <c r="AF60" s="108">
        <f t="shared" si="93"/>
        <v>73.519370000000009</v>
      </c>
      <c r="AG60" s="92">
        <f t="shared" si="3"/>
        <v>620</v>
      </c>
      <c r="AH60" s="94">
        <f t="shared" si="77"/>
        <v>330.29937000000001</v>
      </c>
      <c r="AI60" s="94"/>
      <c r="AJ60" s="108">
        <f t="shared" si="61"/>
        <v>-289.70062999999999</v>
      </c>
      <c r="AK60" s="94">
        <v>100</v>
      </c>
      <c r="AL60" s="94">
        <v>25.933</v>
      </c>
      <c r="AM60" s="94"/>
      <c r="AN60" s="94">
        <f t="shared" si="82"/>
        <v>-74.067000000000007</v>
      </c>
      <c r="AO60" s="94">
        <v>70</v>
      </c>
      <c r="AP60" s="94">
        <v>28.8</v>
      </c>
      <c r="AQ60" s="94"/>
      <c r="AR60" s="94">
        <f t="shared" si="83"/>
        <v>-41.2</v>
      </c>
      <c r="AS60" s="94">
        <v>150</v>
      </c>
      <c r="AT60" s="94">
        <v>35.025660000000002</v>
      </c>
      <c r="AU60" s="94"/>
      <c r="AV60" s="94">
        <f t="shared" si="84"/>
        <v>-114.97434</v>
      </c>
      <c r="AW60" s="94">
        <v>100</v>
      </c>
      <c r="AX60" s="94"/>
      <c r="AY60" s="94"/>
      <c r="AZ60" s="94">
        <f t="shared" si="85"/>
        <v>-100</v>
      </c>
      <c r="BA60" s="92">
        <f t="shared" si="8"/>
        <v>420</v>
      </c>
      <c r="BB60" s="94">
        <f t="shared" si="78"/>
        <v>89.758660000000006</v>
      </c>
      <c r="BC60" s="94"/>
      <c r="BD60" s="94">
        <f t="shared" si="86"/>
        <v>-330.24133999999998</v>
      </c>
      <c r="BE60" s="94"/>
      <c r="BF60" s="94"/>
      <c r="BG60" s="94"/>
      <c r="BH60" s="94">
        <f t="shared" si="87"/>
        <v>0</v>
      </c>
      <c r="BI60" s="94"/>
      <c r="BJ60" s="94"/>
      <c r="BK60" s="94"/>
      <c r="BL60" s="94">
        <f t="shared" si="88"/>
        <v>0</v>
      </c>
      <c r="BM60" s="94"/>
      <c r="BN60" s="94"/>
      <c r="BO60" s="94"/>
      <c r="BP60" s="94">
        <f t="shared" si="89"/>
        <v>0</v>
      </c>
      <c r="BQ60" s="94">
        <v>10</v>
      </c>
      <c r="BR60" s="94">
        <v>6.3</v>
      </c>
      <c r="BS60" s="94"/>
      <c r="BT60" s="108"/>
      <c r="BU60" s="94">
        <v>130</v>
      </c>
      <c r="BV60" s="139">
        <v>39.83</v>
      </c>
      <c r="BW60" s="96"/>
      <c r="BX60" s="108"/>
      <c r="BY60" s="108"/>
      <c r="BZ60" s="108"/>
      <c r="CA60" s="108"/>
      <c r="CB60" s="108"/>
      <c r="CC60" s="92">
        <f t="shared" si="35"/>
        <v>1180</v>
      </c>
      <c r="CD60" s="94">
        <f t="shared" ref="CD60:CD65" si="95">R60+V60+Z60+AD60+BR60+BV60+F60+J60+N60+AL60+BZ60+AP60+AT60+AX60+BF60</f>
        <v>466.18803000000003</v>
      </c>
      <c r="CE60" s="94">
        <f>CD60/CC60*100</f>
        <v>39.507460169491523</v>
      </c>
      <c r="CF60" s="94">
        <f>CD60-CC60</f>
        <v>-713.81196999999997</v>
      </c>
      <c r="CH60" s="128">
        <f t="shared" si="16"/>
        <v>466.18803000000003</v>
      </c>
      <c r="CI60" s="123">
        <f t="shared" si="17"/>
        <v>1180</v>
      </c>
      <c r="CK60" s="132">
        <f t="shared" si="15"/>
        <v>466.18803000000003</v>
      </c>
    </row>
    <row r="61" spans="1:89" hidden="1">
      <c r="A61" s="108"/>
      <c r="B61" s="459" t="s">
        <v>209</v>
      </c>
      <c r="C61" s="460"/>
      <c r="D61" s="461"/>
      <c r="E61" s="94"/>
      <c r="F61" s="94"/>
      <c r="G61" s="94"/>
      <c r="H61" s="94">
        <f t="shared" si="79"/>
        <v>0</v>
      </c>
      <c r="I61" s="94"/>
      <c r="J61" s="94"/>
      <c r="K61" s="94"/>
      <c r="L61" s="108">
        <f t="shared" si="90"/>
        <v>0</v>
      </c>
      <c r="M61" s="94"/>
      <c r="N61" s="94"/>
      <c r="O61" s="94"/>
      <c r="P61" s="108">
        <f t="shared" si="91"/>
        <v>0</v>
      </c>
      <c r="Q61" s="94"/>
      <c r="R61" s="94"/>
      <c r="S61" s="94"/>
      <c r="T61" s="108">
        <f t="shared" si="80"/>
        <v>0</v>
      </c>
      <c r="U61" s="94"/>
      <c r="V61" s="94"/>
      <c r="W61" s="94"/>
      <c r="X61" s="108">
        <f t="shared" si="81"/>
        <v>0</v>
      </c>
      <c r="Y61" s="94"/>
      <c r="Z61" s="94"/>
      <c r="AA61" s="94"/>
      <c r="AB61" s="108">
        <f t="shared" si="92"/>
        <v>0</v>
      </c>
      <c r="AC61" s="94"/>
      <c r="AD61" s="94"/>
      <c r="AE61" s="94"/>
      <c r="AF61" s="108">
        <f t="shared" si="93"/>
        <v>0</v>
      </c>
      <c r="AG61" s="92">
        <f t="shared" si="3"/>
        <v>0</v>
      </c>
      <c r="AH61" s="94">
        <f t="shared" si="77"/>
        <v>0</v>
      </c>
      <c r="AI61" s="94" t="e">
        <f t="shared" si="94"/>
        <v>#DIV/0!</v>
      </c>
      <c r="AJ61" s="108">
        <f t="shared" si="61"/>
        <v>0</v>
      </c>
      <c r="AK61" s="94"/>
      <c r="AL61" s="94"/>
      <c r="AM61" s="94"/>
      <c r="AN61" s="94">
        <f t="shared" si="82"/>
        <v>0</v>
      </c>
      <c r="AO61" s="94"/>
      <c r="AP61" s="94"/>
      <c r="AQ61" s="94"/>
      <c r="AR61" s="94">
        <f t="shared" si="83"/>
        <v>0</v>
      </c>
      <c r="AS61" s="94"/>
      <c r="AT61" s="94"/>
      <c r="AU61" s="94"/>
      <c r="AV61" s="94">
        <f t="shared" si="84"/>
        <v>0</v>
      </c>
      <c r="AW61" s="94"/>
      <c r="AX61" s="94"/>
      <c r="AY61" s="94"/>
      <c r="AZ61" s="94">
        <f t="shared" si="85"/>
        <v>0</v>
      </c>
      <c r="BA61" s="92">
        <f t="shared" si="8"/>
        <v>0</v>
      </c>
      <c r="BB61" s="94">
        <f t="shared" si="78"/>
        <v>0</v>
      </c>
      <c r="BC61" s="94"/>
      <c r="BD61" s="94">
        <f t="shared" si="86"/>
        <v>0</v>
      </c>
      <c r="BE61" s="94"/>
      <c r="BF61" s="94"/>
      <c r="BG61" s="94"/>
      <c r="BH61" s="94">
        <f t="shared" si="87"/>
        <v>0</v>
      </c>
      <c r="BI61" s="94"/>
      <c r="BJ61" s="94"/>
      <c r="BK61" s="94"/>
      <c r="BL61" s="94">
        <f t="shared" si="88"/>
        <v>0</v>
      </c>
      <c r="BM61" s="94"/>
      <c r="BN61" s="94"/>
      <c r="BO61" s="94"/>
      <c r="BP61" s="94">
        <f t="shared" si="89"/>
        <v>0</v>
      </c>
      <c r="BQ61" s="94"/>
      <c r="BR61" s="94"/>
      <c r="BS61" s="94"/>
      <c r="BT61" s="108"/>
      <c r="BU61" s="94"/>
      <c r="BV61" s="139"/>
      <c r="BW61" s="96"/>
      <c r="BX61" s="108">
        <f t="shared" si="20"/>
        <v>0</v>
      </c>
      <c r="BY61" s="108"/>
      <c r="BZ61" s="108"/>
      <c r="CA61" s="108"/>
      <c r="CB61" s="108"/>
      <c r="CC61" s="92">
        <f t="shared" si="35"/>
        <v>0</v>
      </c>
      <c r="CD61" s="94">
        <f t="shared" si="95"/>
        <v>0</v>
      </c>
      <c r="CE61" s="94" t="e">
        <f>CD61/CC61*100</f>
        <v>#DIV/0!</v>
      </c>
      <c r="CF61" s="94">
        <f>CD61-CC61</f>
        <v>0</v>
      </c>
      <c r="CH61" s="128">
        <f t="shared" si="16"/>
        <v>0</v>
      </c>
      <c r="CI61" s="123">
        <f t="shared" si="17"/>
        <v>0</v>
      </c>
      <c r="CK61" s="132">
        <f t="shared" si="15"/>
        <v>0</v>
      </c>
    </row>
    <row r="62" spans="1:89">
      <c r="A62" s="108"/>
      <c r="B62" s="459" t="s">
        <v>227</v>
      </c>
      <c r="C62" s="460"/>
      <c r="D62" s="461"/>
      <c r="E62" s="94"/>
      <c r="F62" s="94"/>
      <c r="G62" s="94"/>
      <c r="H62" s="94">
        <f t="shared" si="79"/>
        <v>0</v>
      </c>
      <c r="I62" s="94"/>
      <c r="J62" s="94"/>
      <c r="K62" s="94"/>
      <c r="L62" s="108">
        <f t="shared" si="90"/>
        <v>0</v>
      </c>
      <c r="M62" s="94"/>
      <c r="N62" s="94"/>
      <c r="O62" s="94"/>
      <c r="P62" s="108">
        <f t="shared" si="91"/>
        <v>0</v>
      </c>
      <c r="Q62" s="94"/>
      <c r="R62" s="94"/>
      <c r="S62" s="94"/>
      <c r="T62" s="108">
        <f t="shared" si="80"/>
        <v>0</v>
      </c>
      <c r="U62" s="94"/>
      <c r="V62" s="94"/>
      <c r="W62" s="94"/>
      <c r="X62" s="108">
        <f t="shared" si="81"/>
        <v>0</v>
      </c>
      <c r="Y62" s="94"/>
      <c r="Z62" s="94"/>
      <c r="AA62" s="94"/>
      <c r="AB62" s="108">
        <f t="shared" si="92"/>
        <v>0</v>
      </c>
      <c r="AC62" s="94"/>
      <c r="AD62" s="94"/>
      <c r="AE62" s="94"/>
      <c r="AF62" s="108">
        <f t="shared" si="93"/>
        <v>0</v>
      </c>
      <c r="AG62" s="92">
        <f t="shared" si="3"/>
        <v>0</v>
      </c>
      <c r="AH62" s="94">
        <f t="shared" si="77"/>
        <v>0</v>
      </c>
      <c r="AI62" s="94" t="e">
        <f t="shared" si="94"/>
        <v>#DIV/0!</v>
      </c>
      <c r="AJ62" s="108">
        <f t="shared" si="61"/>
        <v>0</v>
      </c>
      <c r="AK62" s="94"/>
      <c r="AL62" s="94"/>
      <c r="AM62" s="94"/>
      <c r="AN62" s="94">
        <f t="shared" si="82"/>
        <v>0</v>
      </c>
      <c r="AO62" s="94"/>
      <c r="AP62" s="94"/>
      <c r="AQ62" s="94"/>
      <c r="AR62" s="94">
        <f t="shared" si="83"/>
        <v>0</v>
      </c>
      <c r="AS62" s="94"/>
      <c r="AT62" s="94"/>
      <c r="AU62" s="94"/>
      <c r="AV62" s="94">
        <f t="shared" si="84"/>
        <v>0</v>
      </c>
      <c r="AW62" s="94"/>
      <c r="AX62" s="94"/>
      <c r="AY62" s="94"/>
      <c r="AZ62" s="94">
        <f t="shared" si="85"/>
        <v>0</v>
      </c>
      <c r="BA62" s="92">
        <f t="shared" si="8"/>
        <v>0</v>
      </c>
      <c r="BB62" s="94">
        <f t="shared" si="78"/>
        <v>0</v>
      </c>
      <c r="BC62" s="94"/>
      <c r="BD62" s="94">
        <f t="shared" si="86"/>
        <v>0</v>
      </c>
      <c r="BE62" s="94"/>
      <c r="BF62" s="94"/>
      <c r="BG62" s="94"/>
      <c r="BH62" s="94">
        <f t="shared" si="87"/>
        <v>0</v>
      </c>
      <c r="BI62" s="94"/>
      <c r="BJ62" s="94"/>
      <c r="BK62" s="94"/>
      <c r="BL62" s="94">
        <f t="shared" si="88"/>
        <v>0</v>
      </c>
      <c r="BM62" s="94"/>
      <c r="BN62" s="94"/>
      <c r="BO62" s="94"/>
      <c r="BP62" s="94">
        <f t="shared" si="89"/>
        <v>0</v>
      </c>
      <c r="BQ62" s="94"/>
      <c r="BR62" s="94"/>
      <c r="BS62" s="94"/>
      <c r="BT62" s="108"/>
      <c r="BU62" s="94"/>
      <c r="BV62" s="139">
        <v>8.4</v>
      </c>
      <c r="BW62" s="96" t="e">
        <f>BV62/BU62*100</f>
        <v>#DIV/0!</v>
      </c>
      <c r="BX62" s="108"/>
      <c r="BY62" s="108"/>
      <c r="BZ62" s="108">
        <v>1.66</v>
      </c>
      <c r="CA62" s="108"/>
      <c r="CB62" s="108"/>
      <c r="CC62" s="92">
        <f t="shared" si="35"/>
        <v>0</v>
      </c>
      <c r="CD62" s="94">
        <f t="shared" si="95"/>
        <v>10.06</v>
      </c>
      <c r="CE62" s="94" t="e">
        <f>CD62/CC62*100</f>
        <v>#DIV/0!</v>
      </c>
      <c r="CF62" s="94">
        <f>CD62-CC62</f>
        <v>10.06</v>
      </c>
      <c r="CH62" s="128">
        <f t="shared" si="16"/>
        <v>10.06</v>
      </c>
      <c r="CI62" s="123">
        <f t="shared" si="17"/>
        <v>0</v>
      </c>
      <c r="CK62" s="132">
        <f t="shared" si="15"/>
        <v>10.06</v>
      </c>
    </row>
    <row r="63" spans="1:89">
      <c r="A63" s="108"/>
      <c r="B63" s="459" t="s">
        <v>132</v>
      </c>
      <c r="C63" s="460"/>
      <c r="D63" s="461"/>
      <c r="E63" s="94"/>
      <c r="F63" s="94"/>
      <c r="G63" s="94"/>
      <c r="H63" s="94">
        <f t="shared" si="79"/>
        <v>0</v>
      </c>
      <c r="I63" s="94"/>
      <c r="J63" s="94"/>
      <c r="K63" s="94"/>
      <c r="L63" s="108">
        <f t="shared" si="90"/>
        <v>0</v>
      </c>
      <c r="M63" s="94"/>
      <c r="N63" s="94"/>
      <c r="O63" s="94"/>
      <c r="P63" s="108">
        <f t="shared" si="91"/>
        <v>0</v>
      </c>
      <c r="Q63" s="94"/>
      <c r="R63" s="94"/>
      <c r="S63" s="94"/>
      <c r="T63" s="108">
        <f t="shared" si="80"/>
        <v>0</v>
      </c>
      <c r="U63" s="94"/>
      <c r="V63" s="94"/>
      <c r="W63" s="94"/>
      <c r="X63" s="108">
        <f t="shared" si="81"/>
        <v>0</v>
      </c>
      <c r="Y63" s="94"/>
      <c r="Z63" s="94"/>
      <c r="AA63" s="94"/>
      <c r="AB63" s="108">
        <f t="shared" si="92"/>
        <v>0</v>
      </c>
      <c r="AC63" s="94"/>
      <c r="AD63" s="94"/>
      <c r="AE63" s="94"/>
      <c r="AF63" s="108">
        <f t="shared" si="93"/>
        <v>0</v>
      </c>
      <c r="AG63" s="92">
        <f t="shared" si="3"/>
        <v>0</v>
      </c>
      <c r="AH63" s="94">
        <f t="shared" si="77"/>
        <v>0</v>
      </c>
      <c r="AI63" s="94"/>
      <c r="AJ63" s="108">
        <f t="shared" si="61"/>
        <v>0</v>
      </c>
      <c r="AK63" s="94"/>
      <c r="AL63" s="94"/>
      <c r="AM63" s="94"/>
      <c r="AN63" s="94">
        <f t="shared" si="82"/>
        <v>0</v>
      </c>
      <c r="AO63" s="94"/>
      <c r="AP63" s="94"/>
      <c r="AQ63" s="94"/>
      <c r="AR63" s="94">
        <f t="shared" si="83"/>
        <v>0</v>
      </c>
      <c r="AS63" s="94"/>
      <c r="AT63" s="94"/>
      <c r="AU63" s="94"/>
      <c r="AV63" s="94">
        <f t="shared" si="84"/>
        <v>0</v>
      </c>
      <c r="AW63" s="94"/>
      <c r="AX63" s="94"/>
      <c r="AY63" s="94"/>
      <c r="AZ63" s="94">
        <f t="shared" si="85"/>
        <v>0</v>
      </c>
      <c r="BA63" s="92">
        <f t="shared" si="8"/>
        <v>0</v>
      </c>
      <c r="BB63" s="94">
        <f t="shared" si="78"/>
        <v>0</v>
      </c>
      <c r="BC63" s="94"/>
      <c r="BD63" s="94">
        <f t="shared" si="86"/>
        <v>0</v>
      </c>
      <c r="BE63" s="94"/>
      <c r="BF63" s="94"/>
      <c r="BG63" s="94"/>
      <c r="BH63" s="94">
        <f t="shared" si="87"/>
        <v>0</v>
      </c>
      <c r="BI63" s="94"/>
      <c r="BJ63" s="94"/>
      <c r="BK63" s="94"/>
      <c r="BL63" s="94">
        <f t="shared" si="88"/>
        <v>0</v>
      </c>
      <c r="BM63" s="94"/>
      <c r="BN63" s="94"/>
      <c r="BO63" s="94"/>
      <c r="BP63" s="94">
        <f t="shared" si="89"/>
        <v>0</v>
      </c>
      <c r="BQ63" s="94"/>
      <c r="BR63" s="94"/>
      <c r="BS63" s="94"/>
      <c r="BT63" s="108"/>
      <c r="BU63" s="94">
        <v>35</v>
      </c>
      <c r="BV63" s="139">
        <v>26.565000000000001</v>
      </c>
      <c r="BW63" s="96">
        <f>BV63/BU63*100</f>
        <v>75.900000000000006</v>
      </c>
      <c r="BX63" s="108">
        <f t="shared" si="20"/>
        <v>-8.4349999999999987</v>
      </c>
      <c r="BY63" s="108"/>
      <c r="BZ63" s="108"/>
      <c r="CA63" s="108"/>
      <c r="CB63" s="108"/>
      <c r="CC63" s="92">
        <f t="shared" si="35"/>
        <v>35</v>
      </c>
      <c r="CD63" s="94">
        <f t="shared" si="95"/>
        <v>26.565000000000001</v>
      </c>
      <c r="CE63" s="94">
        <f t="shared" si="13"/>
        <v>75.900000000000006</v>
      </c>
      <c r="CF63" s="94">
        <f t="shared" si="14"/>
        <v>-8.4349999999999987</v>
      </c>
      <c r="CH63" s="128">
        <f t="shared" si="16"/>
        <v>26.565000000000001</v>
      </c>
      <c r="CI63" s="123">
        <f t="shared" si="17"/>
        <v>35</v>
      </c>
      <c r="CK63" s="132">
        <f t="shared" si="15"/>
        <v>26.565000000000001</v>
      </c>
    </row>
    <row r="64" spans="1:89" hidden="1">
      <c r="A64" s="108"/>
      <c r="B64" s="459" t="s">
        <v>210</v>
      </c>
      <c r="C64" s="460"/>
      <c r="D64" s="461"/>
      <c r="E64" s="94"/>
      <c r="F64" s="94"/>
      <c r="G64" s="94"/>
      <c r="H64" s="94">
        <f t="shared" si="79"/>
        <v>0</v>
      </c>
      <c r="I64" s="94"/>
      <c r="J64" s="94"/>
      <c r="K64" s="94"/>
      <c r="L64" s="108">
        <f t="shared" si="90"/>
        <v>0</v>
      </c>
      <c r="M64" s="94"/>
      <c r="N64" s="94"/>
      <c r="O64" s="94"/>
      <c r="P64" s="108">
        <f t="shared" si="91"/>
        <v>0</v>
      </c>
      <c r="Q64" s="94"/>
      <c r="R64" s="94"/>
      <c r="S64" s="94"/>
      <c r="T64" s="108">
        <f t="shared" si="80"/>
        <v>0</v>
      </c>
      <c r="U64" s="94"/>
      <c r="V64" s="94"/>
      <c r="W64" s="94"/>
      <c r="X64" s="108">
        <f t="shared" si="81"/>
        <v>0</v>
      </c>
      <c r="Y64" s="94"/>
      <c r="Z64" s="94"/>
      <c r="AA64" s="94" t="e">
        <f>Z64/Y64*100</f>
        <v>#DIV/0!</v>
      </c>
      <c r="AB64" s="108">
        <f t="shared" si="92"/>
        <v>0</v>
      </c>
      <c r="AC64" s="94"/>
      <c r="AD64" s="94"/>
      <c r="AE64" s="94"/>
      <c r="AF64" s="108">
        <f t="shared" si="93"/>
        <v>0</v>
      </c>
      <c r="AG64" s="92">
        <f t="shared" si="3"/>
        <v>0</v>
      </c>
      <c r="AH64" s="94">
        <f t="shared" si="77"/>
        <v>0</v>
      </c>
      <c r="AI64" s="94" t="e">
        <f t="shared" si="94"/>
        <v>#DIV/0!</v>
      </c>
      <c r="AJ64" s="108">
        <f t="shared" si="61"/>
        <v>0</v>
      </c>
      <c r="AK64" s="94"/>
      <c r="AL64" s="94"/>
      <c r="AM64" s="94"/>
      <c r="AN64" s="94">
        <f t="shared" si="82"/>
        <v>0</v>
      </c>
      <c r="AO64" s="94"/>
      <c r="AP64" s="94"/>
      <c r="AQ64" s="94"/>
      <c r="AR64" s="94">
        <f t="shared" si="83"/>
        <v>0</v>
      </c>
      <c r="AS64" s="94"/>
      <c r="AT64" s="94"/>
      <c r="AU64" s="94"/>
      <c r="AV64" s="94">
        <f t="shared" si="84"/>
        <v>0</v>
      </c>
      <c r="AW64" s="94"/>
      <c r="AX64" s="94"/>
      <c r="AY64" s="94"/>
      <c r="AZ64" s="94">
        <f t="shared" si="85"/>
        <v>0</v>
      </c>
      <c r="BA64" s="92">
        <f t="shared" si="8"/>
        <v>0</v>
      </c>
      <c r="BB64" s="94">
        <f t="shared" si="78"/>
        <v>0</v>
      </c>
      <c r="BC64" s="94"/>
      <c r="BD64" s="94">
        <f t="shared" si="86"/>
        <v>0</v>
      </c>
      <c r="BE64" s="94"/>
      <c r="BF64" s="94"/>
      <c r="BG64" s="94"/>
      <c r="BH64" s="94">
        <f t="shared" si="87"/>
        <v>0</v>
      </c>
      <c r="BI64" s="94"/>
      <c r="BJ64" s="94"/>
      <c r="BK64" s="94"/>
      <c r="BL64" s="94">
        <f t="shared" si="88"/>
        <v>0</v>
      </c>
      <c r="BM64" s="94"/>
      <c r="BN64" s="94"/>
      <c r="BO64" s="94"/>
      <c r="BP64" s="94">
        <f t="shared" si="89"/>
        <v>0</v>
      </c>
      <c r="BQ64" s="94"/>
      <c r="BR64" s="94"/>
      <c r="BS64" s="94"/>
      <c r="BT64" s="108"/>
      <c r="BU64" s="94"/>
      <c r="BV64" s="139"/>
      <c r="BW64" s="96" t="e">
        <f>BV64/BU64*100</f>
        <v>#DIV/0!</v>
      </c>
      <c r="BX64" s="108">
        <f t="shared" si="20"/>
        <v>0</v>
      </c>
      <c r="BY64" s="108"/>
      <c r="BZ64" s="108"/>
      <c r="CA64" s="108"/>
      <c r="CB64" s="108"/>
      <c r="CC64" s="92">
        <f t="shared" si="35"/>
        <v>0</v>
      </c>
      <c r="CD64" s="94">
        <f t="shared" si="95"/>
        <v>0</v>
      </c>
      <c r="CE64" s="94" t="e">
        <f t="shared" si="13"/>
        <v>#DIV/0!</v>
      </c>
      <c r="CF64" s="94">
        <f t="shared" si="14"/>
        <v>0</v>
      </c>
      <c r="CH64" s="128">
        <f t="shared" si="16"/>
        <v>0</v>
      </c>
      <c r="CI64" s="123">
        <f t="shared" si="17"/>
        <v>0</v>
      </c>
      <c r="CK64" s="132">
        <f t="shared" si="15"/>
        <v>0</v>
      </c>
    </row>
    <row r="65" spans="1:175">
      <c r="A65" s="108"/>
      <c r="B65" s="459" t="s">
        <v>211</v>
      </c>
      <c r="C65" s="460"/>
      <c r="D65" s="461"/>
      <c r="E65" s="94"/>
      <c r="F65" s="94"/>
      <c r="G65" s="94"/>
      <c r="H65" s="94">
        <f t="shared" si="79"/>
        <v>0</v>
      </c>
      <c r="I65" s="94"/>
      <c r="J65" s="94"/>
      <c r="K65" s="94"/>
      <c r="L65" s="108">
        <f t="shared" si="90"/>
        <v>0</v>
      </c>
      <c r="M65" s="94"/>
      <c r="N65" s="94"/>
      <c r="O65" s="94"/>
      <c r="P65" s="108">
        <f t="shared" si="91"/>
        <v>0</v>
      </c>
      <c r="Q65" s="94"/>
      <c r="R65" s="94"/>
      <c r="S65" s="94"/>
      <c r="T65" s="108">
        <f t="shared" si="80"/>
        <v>0</v>
      </c>
      <c r="U65" s="94"/>
      <c r="V65" s="94"/>
      <c r="W65" s="94"/>
      <c r="X65" s="108">
        <f t="shared" si="81"/>
        <v>0</v>
      </c>
      <c r="Y65" s="94"/>
      <c r="Z65" s="94"/>
      <c r="AA65" s="94"/>
      <c r="AB65" s="108">
        <f t="shared" si="92"/>
        <v>0</v>
      </c>
      <c r="AC65" s="94"/>
      <c r="AD65" s="94"/>
      <c r="AE65" s="94"/>
      <c r="AF65" s="108">
        <f t="shared" si="93"/>
        <v>0</v>
      </c>
      <c r="AG65" s="92">
        <f t="shared" si="3"/>
        <v>0</v>
      </c>
      <c r="AH65" s="94">
        <f t="shared" si="77"/>
        <v>0</v>
      </c>
      <c r="AI65" s="94" t="e">
        <f t="shared" si="94"/>
        <v>#DIV/0!</v>
      </c>
      <c r="AJ65" s="108">
        <f t="shared" si="61"/>
        <v>0</v>
      </c>
      <c r="AK65" s="94"/>
      <c r="AL65" s="94"/>
      <c r="AM65" s="94"/>
      <c r="AN65" s="94">
        <f t="shared" si="82"/>
        <v>0</v>
      </c>
      <c r="AO65" s="94"/>
      <c r="AP65" s="94"/>
      <c r="AQ65" s="94"/>
      <c r="AR65" s="94">
        <f t="shared" si="83"/>
        <v>0</v>
      </c>
      <c r="AS65" s="94"/>
      <c r="AT65" s="94"/>
      <c r="AU65" s="94"/>
      <c r="AV65" s="94">
        <f t="shared" si="84"/>
        <v>0</v>
      </c>
      <c r="AW65" s="94"/>
      <c r="AX65" s="94"/>
      <c r="AY65" s="94"/>
      <c r="AZ65" s="94">
        <f t="shared" si="85"/>
        <v>0</v>
      </c>
      <c r="BA65" s="92">
        <f t="shared" si="8"/>
        <v>0</v>
      </c>
      <c r="BB65" s="94">
        <f t="shared" si="78"/>
        <v>0</v>
      </c>
      <c r="BC65" s="94"/>
      <c r="BD65" s="94">
        <f t="shared" si="86"/>
        <v>0</v>
      </c>
      <c r="BE65" s="94"/>
      <c r="BF65" s="94"/>
      <c r="BG65" s="94"/>
      <c r="BH65" s="94">
        <f t="shared" si="87"/>
        <v>0</v>
      </c>
      <c r="BI65" s="94"/>
      <c r="BJ65" s="94"/>
      <c r="BK65" s="94"/>
      <c r="BL65" s="94">
        <f t="shared" si="88"/>
        <v>0</v>
      </c>
      <c r="BM65" s="94"/>
      <c r="BN65" s="94"/>
      <c r="BO65" s="94"/>
      <c r="BP65" s="94">
        <f t="shared" si="89"/>
        <v>0</v>
      </c>
      <c r="BQ65" s="94"/>
      <c r="BR65" s="94"/>
      <c r="BS65" s="94"/>
      <c r="BT65" s="108">
        <f>BR65-BQ65</f>
        <v>0</v>
      </c>
      <c r="BU65" s="94">
        <v>160</v>
      </c>
      <c r="BV65" s="139">
        <v>110</v>
      </c>
      <c r="BW65" s="96">
        <f>BV65/BU65*100</f>
        <v>68.75</v>
      </c>
      <c r="BX65" s="108">
        <f t="shared" si="20"/>
        <v>-50</v>
      </c>
      <c r="BY65" s="108"/>
      <c r="BZ65" s="108"/>
      <c r="CA65" s="108"/>
      <c r="CB65" s="108"/>
      <c r="CC65" s="92">
        <f t="shared" si="35"/>
        <v>160</v>
      </c>
      <c r="CD65" s="94">
        <f t="shared" si="95"/>
        <v>110</v>
      </c>
      <c r="CE65" s="94">
        <f t="shared" si="13"/>
        <v>68.75</v>
      </c>
      <c r="CF65" s="94">
        <f t="shared" si="14"/>
        <v>-50</v>
      </c>
      <c r="CH65" s="128">
        <f t="shared" si="16"/>
        <v>110</v>
      </c>
      <c r="CI65" s="123">
        <f t="shared" si="17"/>
        <v>160</v>
      </c>
      <c r="CK65" s="132">
        <f t="shared" si="15"/>
        <v>110</v>
      </c>
    </row>
    <row r="66" spans="1:175" s="123" customFormat="1">
      <c r="A66" s="100"/>
      <c r="B66" s="462" t="s">
        <v>212</v>
      </c>
      <c r="C66" s="463"/>
      <c r="D66" s="464"/>
      <c r="E66" s="99">
        <f>E5+E51</f>
        <v>1173</v>
      </c>
      <c r="F66" s="64">
        <f>F5+F51</f>
        <v>514.83194000000003</v>
      </c>
      <c r="G66" s="99">
        <f>F66/E66*100</f>
        <v>43.890190963341865</v>
      </c>
      <c r="H66" s="99">
        <f>F66-E66</f>
        <v>-658.16805999999997</v>
      </c>
      <c r="I66" s="99">
        <f>I5+I51</f>
        <v>3060</v>
      </c>
      <c r="J66" s="64">
        <f>J5+J51</f>
        <v>1417.2341999999999</v>
      </c>
      <c r="K66" s="99">
        <f>J66/I66*100</f>
        <v>46.314843137254897</v>
      </c>
      <c r="L66" s="100">
        <f>J66-I66</f>
        <v>-1642.7658000000001</v>
      </c>
      <c r="M66" s="99">
        <f>M5+M51</f>
        <v>5145</v>
      </c>
      <c r="N66" s="64">
        <f>N5+N51</f>
        <v>2457.7401899999995</v>
      </c>
      <c r="O66" s="100">
        <f>N66/M66*100</f>
        <v>47.769488629737602</v>
      </c>
      <c r="P66" s="100">
        <f t="shared" si="23"/>
        <v>-2687.2598100000005</v>
      </c>
      <c r="Q66" s="99">
        <f>Q5+Q51</f>
        <v>5005</v>
      </c>
      <c r="R66" s="64">
        <f>R5+R51</f>
        <v>2413.58583</v>
      </c>
      <c r="S66" s="99">
        <f>R66/Q66*100</f>
        <v>48.223493106893109</v>
      </c>
      <c r="T66" s="100">
        <f>R66-Q66</f>
        <v>-2591.41417</v>
      </c>
      <c r="U66" s="99">
        <f>U5+U51</f>
        <v>1226</v>
      </c>
      <c r="V66" s="64">
        <f>V5+V51</f>
        <v>639.13887999999997</v>
      </c>
      <c r="W66" s="99">
        <f>V66/U66*100</f>
        <v>52.132045676998359</v>
      </c>
      <c r="X66" s="100">
        <f>V66-U66</f>
        <v>-586.86112000000003</v>
      </c>
      <c r="Y66" s="99">
        <f>Y5+Y51</f>
        <v>3596</v>
      </c>
      <c r="Z66" s="64">
        <f>Z5+Z51</f>
        <v>2387.8253000000004</v>
      </c>
      <c r="AA66" s="99">
        <f>Z66/Y66*100</f>
        <v>66.402260845383779</v>
      </c>
      <c r="AB66" s="100">
        <f>Z66-Y66</f>
        <v>-1208.1746999999996</v>
      </c>
      <c r="AC66" s="99">
        <f>AC5+AC51</f>
        <v>3060</v>
      </c>
      <c r="AD66" s="64">
        <f>AD5+AD51</f>
        <v>1619.4000099999998</v>
      </c>
      <c r="AE66" s="99">
        <f>AD66/AC66*100</f>
        <v>52.921568954248364</v>
      </c>
      <c r="AF66" s="100">
        <f>AD66-AC66</f>
        <v>-1440.5999900000002</v>
      </c>
      <c r="AG66" s="99">
        <f>E66+I66+M66+Q66+U66+Y66+AC66</f>
        <v>22265</v>
      </c>
      <c r="AH66" s="99">
        <f>AH5+AH51</f>
        <v>11449.756350000001</v>
      </c>
      <c r="AI66" s="99">
        <f t="shared" si="94"/>
        <v>51.424910622052558</v>
      </c>
      <c r="AJ66" s="100">
        <f t="shared" si="61"/>
        <v>-10815.243649999999</v>
      </c>
      <c r="AK66" s="99">
        <f>AK5+AK51</f>
        <v>390</v>
      </c>
      <c r="AL66" s="64">
        <f>AL5+AL51</f>
        <v>270.59469000000001</v>
      </c>
      <c r="AM66" s="99">
        <f>AL66/AK66*100</f>
        <v>69.383253846153849</v>
      </c>
      <c r="AN66" s="99">
        <f>AL66-AK66</f>
        <v>-119.40530999999999</v>
      </c>
      <c r="AO66" s="99">
        <f>AO5+AO51</f>
        <v>160</v>
      </c>
      <c r="AP66" s="64">
        <f>AP5+AP51</f>
        <v>63.741</v>
      </c>
      <c r="AQ66" s="99">
        <f>AP66/AO66*100</f>
        <v>39.838125000000005</v>
      </c>
      <c r="AR66" s="99">
        <f>AP66-AO66</f>
        <v>-96.259</v>
      </c>
      <c r="AS66" s="99">
        <f>AS5+AS51</f>
        <v>415</v>
      </c>
      <c r="AT66" s="64">
        <f>AT5+AT51</f>
        <v>67.925319999999999</v>
      </c>
      <c r="AU66" s="99">
        <f>AT66/AS66*100</f>
        <v>16.367546987951805</v>
      </c>
      <c r="AV66" s="99">
        <f>AT66-AS66</f>
        <v>-347.07468</v>
      </c>
      <c r="AW66" s="99">
        <f>AW5+AW51</f>
        <v>395</v>
      </c>
      <c r="AX66" s="64">
        <f>AX5+AX51</f>
        <v>115.99643</v>
      </c>
      <c r="AY66" s="99">
        <f>AX66/AW66*100</f>
        <v>29.366184810126583</v>
      </c>
      <c r="AZ66" s="99">
        <f>AX66-AW66</f>
        <v>-279.00356999999997</v>
      </c>
      <c r="BA66" s="99">
        <f>AK66+AO66+AS66+AW66</f>
        <v>1360</v>
      </c>
      <c r="BB66" s="99">
        <f>BB5+BB51</f>
        <v>518.25744000000009</v>
      </c>
      <c r="BC66" s="99">
        <f>BB66/BA66*100</f>
        <v>38.107164705882354</v>
      </c>
      <c r="BD66" s="99">
        <f>BB66-BA66</f>
        <v>-841.74255999999991</v>
      </c>
      <c r="BE66" s="99">
        <f>BE5+BE51</f>
        <v>0</v>
      </c>
      <c r="BF66" s="99">
        <f>BF5+BF51</f>
        <v>29.300000000000004</v>
      </c>
      <c r="BG66" s="99" t="e">
        <f>BF66/BE66*100</f>
        <v>#DIV/0!</v>
      </c>
      <c r="BH66" s="99">
        <f>BF66-BE66</f>
        <v>29.300000000000004</v>
      </c>
      <c r="BI66" s="99">
        <f>BI5+BI51</f>
        <v>0</v>
      </c>
      <c r="BJ66" s="99">
        <f>BJ5+BJ51</f>
        <v>338.31</v>
      </c>
      <c r="BK66" s="99" t="e">
        <f>BJ66/BI66*100</f>
        <v>#DIV/0!</v>
      </c>
      <c r="BL66" s="99">
        <f>BJ66-BI66</f>
        <v>338.31</v>
      </c>
      <c r="BM66" s="99">
        <f>BM5+BM51</f>
        <v>15</v>
      </c>
      <c r="BN66" s="64">
        <f>BN5+BN51</f>
        <v>13.272099999999998</v>
      </c>
      <c r="BO66" s="99">
        <f>BN66/BM66*100</f>
        <v>88.48066666666665</v>
      </c>
      <c r="BP66" s="99">
        <f>BN66-BM66</f>
        <v>-1.7279000000000018</v>
      </c>
      <c r="BQ66" s="64">
        <f>BQ5+BQ51</f>
        <v>64.8</v>
      </c>
      <c r="BR66" s="64">
        <f>BR5+BR51</f>
        <v>8.9499999999999993</v>
      </c>
      <c r="BS66" s="99">
        <f>BR66/BQ66*100</f>
        <v>13.811728395061728</v>
      </c>
      <c r="BT66" s="100">
        <f>BR66-BQ66</f>
        <v>-55.849999999999994</v>
      </c>
      <c r="BU66" s="99">
        <f>BU5+BU51</f>
        <v>1260</v>
      </c>
      <c r="BV66" s="64">
        <f>BV5+BV51</f>
        <v>745.31863999999996</v>
      </c>
      <c r="BW66" s="101">
        <f>BV66/BU66*100</f>
        <v>59.152273015873014</v>
      </c>
      <c r="BX66" s="100">
        <f t="shared" si="20"/>
        <v>-514.68136000000004</v>
      </c>
      <c r="BY66" s="99">
        <f>BY5+BY51</f>
        <v>32</v>
      </c>
      <c r="BZ66" s="64">
        <f>BZ5+BZ51</f>
        <v>21.58</v>
      </c>
      <c r="CA66" s="101">
        <f>BZ66/BY66*100</f>
        <v>67.4375</v>
      </c>
      <c r="CB66" s="100">
        <f>BZ66-BY66</f>
        <v>-10.420000000000002</v>
      </c>
      <c r="CC66" s="99">
        <f>AG66+BA66+BE66+BI66+BM66+BQ66+BU66+BY66</f>
        <v>24996.799999999999</v>
      </c>
      <c r="CD66" s="99">
        <f>CD5+CD51</f>
        <v>13124.744529999998</v>
      </c>
      <c r="CE66" s="99">
        <f t="shared" si="13"/>
        <v>52.50569884945272</v>
      </c>
      <c r="CF66" s="99">
        <f t="shared" si="14"/>
        <v>-11872.055470000001</v>
      </c>
      <c r="CG66" s="119"/>
      <c r="CH66" s="123">
        <f t="shared" si="16"/>
        <v>13124.744529999998</v>
      </c>
      <c r="CI66" s="123">
        <f t="shared" si="17"/>
        <v>24996.800000000003</v>
      </c>
      <c r="CK66" s="123">
        <f>F66+J66+N66+R66+V66+Z66+AD66+AL66+AP66+AT66+AX66+BF66+BJ66+BN66+BR66+BV66+BZ66</f>
        <v>13124.744529999998</v>
      </c>
    </row>
    <row r="67" spans="1:175">
      <c r="S67" s="115"/>
      <c r="BU67" s="138"/>
      <c r="BV67" s="138"/>
      <c r="BX67" s="115"/>
      <c r="BY67" s="240"/>
      <c r="BZ67" s="240"/>
      <c r="CC67" s="115"/>
      <c r="CD67" s="115"/>
      <c r="CE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</row>
    <row r="68" spans="1:175">
      <c r="E68" s="138">
        <f>E66-E67</f>
        <v>1173</v>
      </c>
      <c r="F68" s="98">
        <f t="shared" ref="F68:AG68" si="96">F66-F67</f>
        <v>514.83194000000003</v>
      </c>
      <c r="G68" s="98">
        <f t="shared" si="96"/>
        <v>43.890190963341865</v>
      </c>
      <c r="H68" s="98">
        <f t="shared" si="96"/>
        <v>-658.16805999999997</v>
      </c>
      <c r="I68" s="98">
        <f>I66-I67</f>
        <v>3060</v>
      </c>
      <c r="J68" s="98">
        <f>J66-J67</f>
        <v>1417.2341999999999</v>
      </c>
      <c r="K68" s="98">
        <f t="shared" si="96"/>
        <v>46.314843137254897</v>
      </c>
      <c r="L68" s="98">
        <f t="shared" si="96"/>
        <v>-1642.7658000000001</v>
      </c>
      <c r="M68" s="98">
        <f>M66-M67</f>
        <v>5145</v>
      </c>
      <c r="N68" s="98">
        <f>N66-N67</f>
        <v>2457.7401899999995</v>
      </c>
      <c r="O68" s="98">
        <f t="shared" si="96"/>
        <v>47.769488629737602</v>
      </c>
      <c r="P68" s="98">
        <f t="shared" si="96"/>
        <v>-2687.2598100000005</v>
      </c>
      <c r="Q68" s="98">
        <f>Q66-Q67</f>
        <v>5005</v>
      </c>
      <c r="R68" s="98">
        <f>R66-R67</f>
        <v>2413.58583</v>
      </c>
      <c r="S68" s="98">
        <f t="shared" si="96"/>
        <v>48.223493106893109</v>
      </c>
      <c r="T68" s="98">
        <f t="shared" si="96"/>
        <v>-2591.41417</v>
      </c>
      <c r="U68" s="138">
        <f>U66-U67</f>
        <v>1226</v>
      </c>
      <c r="V68" s="98">
        <f>V66-V67</f>
        <v>639.13887999999997</v>
      </c>
      <c r="W68" s="98">
        <f t="shared" si="96"/>
        <v>52.132045676998359</v>
      </c>
      <c r="X68" s="98">
        <f t="shared" si="96"/>
        <v>-586.86112000000003</v>
      </c>
      <c r="Y68" s="98">
        <f>Y66-Y67</f>
        <v>3596</v>
      </c>
      <c r="Z68" s="98">
        <f>Z66-Z67</f>
        <v>2387.8253000000004</v>
      </c>
      <c r="AA68" s="98">
        <f t="shared" si="96"/>
        <v>66.402260845383779</v>
      </c>
      <c r="AB68" s="98">
        <f t="shared" si="96"/>
        <v>-1208.1746999999996</v>
      </c>
      <c r="AC68" s="138">
        <f>AC66-AC67</f>
        <v>3060</v>
      </c>
      <c r="AD68" s="98">
        <f>AD66-AD67</f>
        <v>1619.4000099999998</v>
      </c>
      <c r="AE68" s="98">
        <f t="shared" si="96"/>
        <v>52.921568954248364</v>
      </c>
      <c r="AF68" s="98">
        <f t="shared" si="96"/>
        <v>-1440.5999900000002</v>
      </c>
      <c r="AG68" s="138">
        <f t="shared" si="96"/>
        <v>22265</v>
      </c>
      <c r="AH68" s="98">
        <f>AH66-AH67</f>
        <v>11449.756350000001</v>
      </c>
      <c r="BA68" s="138">
        <f>BA66-BA67</f>
        <v>1360</v>
      </c>
      <c r="BB68" s="98">
        <f>BB66-BB67</f>
        <v>518.25744000000009</v>
      </c>
      <c r="BF68" s="98">
        <f>BF66-BF67</f>
        <v>29.300000000000004</v>
      </c>
      <c r="BJ68" s="98">
        <f>BJ66-BJ67</f>
        <v>338.31</v>
      </c>
      <c r="BN68" s="98">
        <f>BN66-BN67</f>
        <v>13.272099999999998</v>
      </c>
      <c r="BQ68" s="98">
        <f>BQ66-BQ67</f>
        <v>64.8</v>
      </c>
      <c r="BR68" s="98">
        <f>BR66-BR67</f>
        <v>8.9499999999999993</v>
      </c>
      <c r="BU68" s="98">
        <f>BU66-BU67</f>
        <v>1260</v>
      </c>
      <c r="BV68" s="98">
        <f>BV66-BV67</f>
        <v>745.31863999999996</v>
      </c>
      <c r="BX68" s="115"/>
      <c r="BZ68" s="98">
        <f>BZ66-BZ67</f>
        <v>21.58</v>
      </c>
      <c r="CC68" s="98">
        <f>CC66-CC67</f>
        <v>24996.799999999999</v>
      </c>
      <c r="CD68" s="98">
        <f>CD66-CD67</f>
        <v>13124.744529999998</v>
      </c>
      <c r="CF68" s="98">
        <f t="shared" ref="CF68:CK68" si="97">F66+J66+N66+R66+V66+Z66+AD66+AL66+AP66+AT66+AX66+BF66+BJ66+BN66+BR66+BV66+BZ66</f>
        <v>13124.744529999998</v>
      </c>
      <c r="CG68" s="98" t="e">
        <f t="shared" si="97"/>
        <v>#DIV/0!</v>
      </c>
      <c r="CH68" s="98">
        <f t="shared" si="97"/>
        <v>-11872.055470000003</v>
      </c>
      <c r="CI68" s="98">
        <f t="shared" si="97"/>
        <v>72055.600000000006</v>
      </c>
      <c r="CJ68" s="98">
        <f t="shared" si="97"/>
        <v>37402.776220000007</v>
      </c>
      <c r="CK68" s="98" t="e">
        <f t="shared" si="97"/>
        <v>#DIV/0!</v>
      </c>
    </row>
    <row r="69" spans="1:175">
      <c r="BX69" s="115"/>
      <c r="CC69" s="98">
        <f>AG66+BA66+BE66+BQ66+BU66+BY66+BI66+BM66</f>
        <v>24996.799999999999</v>
      </c>
      <c r="CD69" s="98">
        <f>AH66+BB66+BF66+BR66+BV66+BZ66+BJ66+BN66</f>
        <v>13124.74453</v>
      </c>
    </row>
    <row r="70" spans="1:175">
      <c r="BX70" s="115"/>
      <c r="CC70" s="98">
        <f>CC66-CC69</f>
        <v>0</v>
      </c>
      <c r="CD70" s="98">
        <f>CD66-CD69</f>
        <v>0</v>
      </c>
    </row>
    <row r="71" spans="1:175">
      <c r="BT71" s="98">
        <f>BQ66+BU66+BY66</f>
        <v>1356.8</v>
      </c>
      <c r="BX71" s="115"/>
    </row>
    <row r="72" spans="1:175">
      <c r="BX72" s="115"/>
    </row>
    <row r="73" spans="1:175">
      <c r="BX73" s="115"/>
    </row>
    <row r="74" spans="1:175">
      <c r="BX74" s="115"/>
    </row>
    <row r="75" spans="1:175">
      <c r="BX75" s="115"/>
    </row>
    <row r="76" spans="1:175">
      <c r="BX76" s="115"/>
    </row>
    <row r="77" spans="1:175">
      <c r="BX77" s="115"/>
    </row>
    <row r="78" spans="1:175">
      <c r="BX78" s="115"/>
    </row>
    <row r="79" spans="1:175">
      <c r="BX79" s="115"/>
    </row>
    <row r="80" spans="1:175">
      <c r="BX80" s="115"/>
    </row>
    <row r="81" spans="76:76">
      <c r="BX81" s="115"/>
    </row>
    <row r="82" spans="76:76">
      <c r="BX82" s="115"/>
    </row>
    <row r="83" spans="76:76">
      <c r="BX83" s="115"/>
    </row>
    <row r="84" spans="76:76">
      <c r="BX84" s="115"/>
    </row>
    <row r="85" spans="76:76">
      <c r="BX85" s="115"/>
    </row>
    <row r="86" spans="76:76">
      <c r="BX86" s="115"/>
    </row>
    <row r="87" spans="76:76">
      <c r="BX87" s="115"/>
    </row>
    <row r="88" spans="76:76">
      <c r="BX88" s="115"/>
    </row>
    <row r="89" spans="76:76">
      <c r="BX89" s="115"/>
    </row>
    <row r="90" spans="76:76">
      <c r="BX90" s="115"/>
    </row>
    <row r="91" spans="76:76">
      <c r="BX91" s="115"/>
    </row>
    <row r="92" spans="76:76">
      <c r="BX92" s="115"/>
    </row>
    <row r="93" spans="76:76">
      <c r="BX93" s="115"/>
    </row>
    <row r="94" spans="76:76">
      <c r="BX94" s="115"/>
    </row>
    <row r="95" spans="76:76">
      <c r="BX95" s="115"/>
    </row>
    <row r="96" spans="76:76">
      <c r="BX96" s="115"/>
    </row>
    <row r="97" spans="76:76">
      <c r="BX97" s="115"/>
    </row>
    <row r="98" spans="76:76">
      <c r="BX98" s="115"/>
    </row>
    <row r="99" spans="76:76">
      <c r="BX99" s="115"/>
    </row>
    <row r="100" spans="76:76">
      <c r="BX100" s="115"/>
    </row>
    <row r="101" spans="76:76">
      <c r="BX101" s="115"/>
    </row>
    <row r="102" spans="76:76">
      <c r="BX102" s="115"/>
    </row>
    <row r="103" spans="76:76">
      <c r="BX103" s="115"/>
    </row>
    <row r="104" spans="76:76">
      <c r="BX104" s="115"/>
    </row>
    <row r="105" spans="76:76">
      <c r="BX105" s="115"/>
    </row>
    <row r="106" spans="76:76">
      <c r="BX106" s="115"/>
    </row>
    <row r="107" spans="76:76">
      <c r="BX107" s="115"/>
    </row>
    <row r="108" spans="76:76">
      <c r="BX108" s="115"/>
    </row>
    <row r="109" spans="76:76">
      <c r="BX109" s="115"/>
    </row>
    <row r="110" spans="76:76">
      <c r="BX110" s="115"/>
    </row>
    <row r="111" spans="76:76">
      <c r="BX111" s="115"/>
    </row>
    <row r="112" spans="76:76">
      <c r="BX112" s="115"/>
    </row>
    <row r="113" spans="76:76">
      <c r="BX113" s="115"/>
    </row>
    <row r="114" spans="76:76">
      <c r="BX114" s="115"/>
    </row>
    <row r="115" spans="76:76">
      <c r="BX115" s="115"/>
    </row>
    <row r="116" spans="76:76">
      <c r="BX116" s="115"/>
    </row>
    <row r="117" spans="76:76">
      <c r="BX117" s="115"/>
    </row>
    <row r="118" spans="76:76">
      <c r="BX118" s="115"/>
    </row>
    <row r="119" spans="76:76">
      <c r="BX119" s="115"/>
    </row>
    <row r="120" spans="76:76">
      <c r="BX120" s="115"/>
    </row>
    <row r="121" spans="76:76">
      <c r="BX121" s="115"/>
    </row>
    <row r="122" spans="76:76">
      <c r="BX122" s="115"/>
    </row>
    <row r="123" spans="76:76">
      <c r="BX123" s="115"/>
    </row>
    <row r="124" spans="76:76">
      <c r="BX124" s="115"/>
    </row>
    <row r="125" spans="76:76">
      <c r="BX125" s="115"/>
    </row>
    <row r="126" spans="76:76">
      <c r="BX126" s="115"/>
    </row>
    <row r="127" spans="76:76">
      <c r="BX127" s="115"/>
    </row>
    <row r="128" spans="76:76">
      <c r="BX128" s="115"/>
    </row>
    <row r="129" spans="76:76">
      <c r="BX129" s="115"/>
    </row>
    <row r="130" spans="76:76">
      <c r="BX130" s="115"/>
    </row>
    <row r="131" spans="76:76">
      <c r="BX131" s="115"/>
    </row>
    <row r="132" spans="76:76">
      <c r="BX132" s="115"/>
    </row>
    <row r="133" spans="76:76">
      <c r="BX133" s="115"/>
    </row>
    <row r="134" spans="76:76">
      <c r="BX134" s="115"/>
    </row>
    <row r="135" spans="76:76">
      <c r="BX135" s="115"/>
    </row>
    <row r="136" spans="76:76">
      <c r="BX136" s="115"/>
    </row>
    <row r="137" spans="76:76">
      <c r="BX137" s="115"/>
    </row>
    <row r="138" spans="76:76">
      <c r="BX138" s="115"/>
    </row>
    <row r="139" spans="76:76">
      <c r="BX139" s="115"/>
    </row>
    <row r="140" spans="76:76">
      <c r="BX140" s="115"/>
    </row>
    <row r="141" spans="76:76">
      <c r="BX141" s="115"/>
    </row>
    <row r="142" spans="76:76">
      <c r="BX142" s="115"/>
    </row>
    <row r="143" spans="76:76">
      <c r="BX143" s="115"/>
    </row>
    <row r="144" spans="76:76">
      <c r="BX144" s="115"/>
    </row>
    <row r="145" spans="76:76">
      <c r="BX145" s="115"/>
    </row>
    <row r="146" spans="76:76">
      <c r="BX146" s="115"/>
    </row>
    <row r="147" spans="76:76">
      <c r="BX147" s="115"/>
    </row>
    <row r="148" spans="76:76">
      <c r="BX148" s="115"/>
    </row>
    <row r="149" spans="76:76">
      <c r="BX149" s="115"/>
    </row>
    <row r="150" spans="76:76">
      <c r="BX150" s="115"/>
    </row>
    <row r="151" spans="76:76">
      <c r="BX151" s="115"/>
    </row>
    <row r="152" spans="76:76">
      <c r="BX152" s="115"/>
    </row>
    <row r="153" spans="76:76">
      <c r="BX153" s="115"/>
    </row>
    <row r="154" spans="76:76">
      <c r="BX154" s="115"/>
    </row>
    <row r="155" spans="76:76">
      <c r="BX155" s="115"/>
    </row>
    <row r="156" spans="76:76">
      <c r="BX156" s="115"/>
    </row>
    <row r="157" spans="76:76">
      <c r="BX157" s="115"/>
    </row>
    <row r="158" spans="76:76">
      <c r="BX158" s="115"/>
    </row>
    <row r="159" spans="76:76">
      <c r="BX159" s="115"/>
    </row>
    <row r="160" spans="76:76">
      <c r="BX160" s="115"/>
    </row>
    <row r="161" spans="76:76">
      <c r="BX161" s="115"/>
    </row>
    <row r="162" spans="76:76">
      <c r="BX162" s="115"/>
    </row>
    <row r="163" spans="76:76">
      <c r="BX163" s="115"/>
    </row>
    <row r="164" spans="76:76">
      <c r="BX164" s="115"/>
    </row>
    <row r="165" spans="76:76">
      <c r="BX165" s="115"/>
    </row>
    <row r="166" spans="76:76">
      <c r="BX166" s="115"/>
    </row>
    <row r="167" spans="76:76">
      <c r="BX167" s="115"/>
    </row>
    <row r="168" spans="76:76">
      <c r="BX168" s="115"/>
    </row>
    <row r="169" spans="76:76">
      <c r="BX169" s="115"/>
    </row>
    <row r="170" spans="76:76">
      <c r="BX170" s="115"/>
    </row>
    <row r="171" spans="76:76">
      <c r="BX171" s="115"/>
    </row>
    <row r="172" spans="76:76">
      <c r="BX172" s="115"/>
    </row>
    <row r="173" spans="76:76">
      <c r="BX173" s="115"/>
    </row>
    <row r="174" spans="76:76">
      <c r="BX174" s="115"/>
    </row>
    <row r="175" spans="76:76">
      <c r="BX175" s="115"/>
    </row>
    <row r="176" spans="76:76">
      <c r="BX176" s="115"/>
    </row>
    <row r="177" spans="76:76">
      <c r="BX177" s="115"/>
    </row>
    <row r="178" spans="76:76">
      <c r="BX178" s="115"/>
    </row>
    <row r="179" spans="76:76">
      <c r="BX179" s="115"/>
    </row>
    <row r="180" spans="76:76">
      <c r="BX180" s="115"/>
    </row>
    <row r="181" spans="76:76">
      <c r="BX181" s="115"/>
    </row>
    <row r="182" spans="76:76">
      <c r="BX182" s="115"/>
    </row>
    <row r="183" spans="76:76">
      <c r="BX183" s="115"/>
    </row>
    <row r="184" spans="76:76">
      <c r="BX184" s="115"/>
    </row>
    <row r="185" spans="76:76">
      <c r="BX185" s="115"/>
    </row>
    <row r="186" spans="76:76">
      <c r="BX186" s="115"/>
    </row>
    <row r="187" spans="76:76">
      <c r="BX187" s="115"/>
    </row>
    <row r="188" spans="76:76">
      <c r="BX188" s="115"/>
    </row>
    <row r="189" spans="76:76">
      <c r="BX189" s="115"/>
    </row>
    <row r="190" spans="76:76">
      <c r="BX190" s="115"/>
    </row>
    <row r="191" spans="76:76">
      <c r="BX191" s="115"/>
    </row>
    <row r="192" spans="76:76">
      <c r="BX192" s="115"/>
    </row>
    <row r="193" spans="76:76">
      <c r="BX193" s="115"/>
    </row>
    <row r="194" spans="76:76">
      <c r="BX194" s="115"/>
    </row>
    <row r="195" spans="76:76">
      <c r="BX195" s="115"/>
    </row>
    <row r="196" spans="76:76">
      <c r="BX196" s="115"/>
    </row>
    <row r="197" spans="76:76">
      <c r="BX197" s="115"/>
    </row>
    <row r="198" spans="76:76">
      <c r="BX198" s="115"/>
    </row>
    <row r="199" spans="76:76">
      <c r="BX199" s="115"/>
    </row>
    <row r="200" spans="76:76">
      <c r="BX200" s="115"/>
    </row>
    <row r="201" spans="76:76">
      <c r="BX201" s="115"/>
    </row>
    <row r="202" spans="76:76">
      <c r="BX202" s="115"/>
    </row>
    <row r="203" spans="76:76">
      <c r="BX203" s="115"/>
    </row>
    <row r="204" spans="76:76">
      <c r="BX204" s="115"/>
    </row>
    <row r="205" spans="76:76">
      <c r="BX205" s="115"/>
    </row>
    <row r="206" spans="76:76">
      <c r="BX206" s="115"/>
    </row>
    <row r="207" spans="76:76">
      <c r="BX207" s="115"/>
    </row>
    <row r="208" spans="76:76">
      <c r="BX208" s="115"/>
    </row>
    <row r="209" spans="76:76">
      <c r="BX209" s="115"/>
    </row>
    <row r="210" spans="76:76">
      <c r="BX210" s="115"/>
    </row>
    <row r="211" spans="76:76">
      <c r="BX211" s="115"/>
    </row>
    <row r="212" spans="76:76">
      <c r="BX212" s="115"/>
    </row>
    <row r="213" spans="76:76">
      <c r="BX213" s="115"/>
    </row>
    <row r="214" spans="76:76">
      <c r="BX214" s="115"/>
    </row>
    <row r="215" spans="76:76">
      <c r="BX215" s="115"/>
    </row>
    <row r="216" spans="76:76">
      <c r="BX216" s="115"/>
    </row>
    <row r="217" spans="76:76">
      <c r="BX217" s="115"/>
    </row>
    <row r="218" spans="76:76">
      <c r="BX218" s="115"/>
    </row>
    <row r="219" spans="76:76">
      <c r="BX219" s="115"/>
    </row>
    <row r="220" spans="76:76">
      <c r="BX220" s="115"/>
    </row>
    <row r="221" spans="76:76">
      <c r="BX221" s="115"/>
    </row>
    <row r="222" spans="76:76">
      <c r="BX222" s="115"/>
    </row>
    <row r="223" spans="76:76">
      <c r="BX223" s="115"/>
    </row>
    <row r="224" spans="76:76">
      <c r="BX224" s="115"/>
    </row>
    <row r="225" spans="76:76">
      <c r="BX225" s="115"/>
    </row>
    <row r="226" spans="76:76">
      <c r="BX226" s="115"/>
    </row>
    <row r="227" spans="76:76">
      <c r="BX227" s="115"/>
    </row>
    <row r="228" spans="76:76">
      <c r="BX228" s="115"/>
    </row>
    <row r="229" spans="76:76">
      <c r="BX229" s="115"/>
    </row>
    <row r="230" spans="76:76">
      <c r="BX230" s="115"/>
    </row>
    <row r="231" spans="76:76">
      <c r="BX231" s="115"/>
    </row>
    <row r="232" spans="76:76">
      <c r="BX232" s="115"/>
    </row>
    <row r="233" spans="76:76">
      <c r="BX233" s="115"/>
    </row>
    <row r="234" spans="76:76">
      <c r="BX234" s="115"/>
    </row>
    <row r="235" spans="76:76">
      <c r="BX235" s="115"/>
    </row>
    <row r="236" spans="76:76">
      <c r="BX236" s="115"/>
    </row>
    <row r="237" spans="76:76">
      <c r="BX237" s="115"/>
    </row>
    <row r="238" spans="76:76">
      <c r="BX238" s="115"/>
    </row>
    <row r="239" spans="76:76">
      <c r="BX239" s="115"/>
    </row>
    <row r="240" spans="76:76">
      <c r="BX240" s="115"/>
    </row>
    <row r="241" spans="76:76">
      <c r="BX241" s="115"/>
    </row>
    <row r="242" spans="76:76">
      <c r="BX242" s="115"/>
    </row>
    <row r="243" spans="76:76">
      <c r="BX243" s="115"/>
    </row>
    <row r="244" spans="76:76">
      <c r="BX244" s="115"/>
    </row>
    <row r="245" spans="76:76">
      <c r="BX245" s="115"/>
    </row>
    <row r="246" spans="76:76">
      <c r="BX246" s="115"/>
    </row>
    <row r="247" spans="76:76">
      <c r="BX247" s="115"/>
    </row>
    <row r="248" spans="76:76">
      <c r="BX248" s="115"/>
    </row>
    <row r="249" spans="76:76">
      <c r="BX249" s="115"/>
    </row>
    <row r="250" spans="76:76">
      <c r="BX250" s="115"/>
    </row>
    <row r="251" spans="76:76">
      <c r="BX251" s="115"/>
    </row>
    <row r="252" spans="76:76">
      <c r="BX252" s="115"/>
    </row>
    <row r="253" spans="76:76">
      <c r="BX253" s="115"/>
    </row>
    <row r="254" spans="76:76">
      <c r="BX254" s="115"/>
    </row>
    <row r="255" spans="76:76">
      <c r="BX255" s="115"/>
    </row>
    <row r="256" spans="76:76">
      <c r="BX256" s="115"/>
    </row>
    <row r="257" spans="76:76">
      <c r="BX257" s="115"/>
    </row>
    <row r="258" spans="76:76">
      <c r="BX258" s="115"/>
    </row>
    <row r="259" spans="76:76">
      <c r="BX259" s="115"/>
    </row>
    <row r="260" spans="76:76">
      <c r="BX260" s="115"/>
    </row>
    <row r="261" spans="76:76">
      <c r="BX261" s="115"/>
    </row>
    <row r="262" spans="76:76">
      <c r="BX262" s="115"/>
    </row>
    <row r="263" spans="76:76">
      <c r="BX263" s="115"/>
    </row>
    <row r="264" spans="76:76">
      <c r="BX264" s="115"/>
    </row>
    <row r="265" spans="76:76">
      <c r="BX265" s="115"/>
    </row>
    <row r="266" spans="76:76">
      <c r="BX266" s="115"/>
    </row>
    <row r="267" spans="76:76">
      <c r="BX267" s="115"/>
    </row>
    <row r="268" spans="76:76">
      <c r="BX268" s="115"/>
    </row>
    <row r="269" spans="76:76">
      <c r="BX269" s="115"/>
    </row>
    <row r="270" spans="76:76">
      <c r="BX270" s="115"/>
    </row>
    <row r="271" spans="76:76">
      <c r="BX271" s="115"/>
    </row>
    <row r="272" spans="76:76">
      <c r="BX272" s="115"/>
    </row>
    <row r="273" spans="76:76">
      <c r="BX273" s="115"/>
    </row>
    <row r="274" spans="76:76">
      <c r="BX274" s="115"/>
    </row>
    <row r="275" spans="76:76">
      <c r="BX275" s="115"/>
    </row>
    <row r="276" spans="76:76">
      <c r="BX276" s="115"/>
    </row>
    <row r="277" spans="76:76">
      <c r="BX277" s="115"/>
    </row>
    <row r="278" spans="76:76">
      <c r="BX278" s="115"/>
    </row>
    <row r="279" spans="76:76">
      <c r="BX279" s="115"/>
    </row>
    <row r="280" spans="76:76">
      <c r="BX280" s="115"/>
    </row>
    <row r="281" spans="76:76">
      <c r="BX281" s="115"/>
    </row>
    <row r="282" spans="76:76">
      <c r="BX282" s="115"/>
    </row>
    <row r="283" spans="76:76">
      <c r="BX283" s="115"/>
    </row>
    <row r="284" spans="76:76">
      <c r="BX284" s="115"/>
    </row>
    <row r="285" spans="76:76">
      <c r="BX285" s="115"/>
    </row>
    <row r="286" spans="76:76">
      <c r="BX286" s="115"/>
    </row>
    <row r="287" spans="76:76">
      <c r="BX287" s="115"/>
    </row>
    <row r="288" spans="76:76">
      <c r="BX288" s="115"/>
    </row>
    <row r="289" spans="76:76">
      <c r="BX289" s="115"/>
    </row>
    <row r="290" spans="76:76">
      <c r="BX290" s="115"/>
    </row>
    <row r="291" spans="76:76">
      <c r="BX291" s="115"/>
    </row>
    <row r="292" spans="76:76">
      <c r="BX292" s="115"/>
    </row>
    <row r="293" spans="76:76">
      <c r="BX293" s="115"/>
    </row>
    <row r="294" spans="76:76">
      <c r="BX294" s="115"/>
    </row>
    <row r="295" spans="76:76">
      <c r="BX295" s="115"/>
    </row>
    <row r="296" spans="76:76">
      <c r="BX296" s="115"/>
    </row>
    <row r="297" spans="76:76">
      <c r="BX297" s="115"/>
    </row>
    <row r="298" spans="76:76">
      <c r="BX298" s="115"/>
    </row>
    <row r="299" spans="76:76">
      <c r="BX299" s="115"/>
    </row>
    <row r="300" spans="76:76">
      <c r="BX300" s="115"/>
    </row>
    <row r="301" spans="76:76">
      <c r="BX301" s="115"/>
    </row>
    <row r="302" spans="76:76">
      <c r="BX302" s="115"/>
    </row>
    <row r="303" spans="76:76">
      <c r="BX303" s="115"/>
    </row>
    <row r="304" spans="76:76">
      <c r="BX304" s="115"/>
    </row>
    <row r="305" spans="76:76">
      <c r="BX305" s="115"/>
    </row>
    <row r="306" spans="76:76">
      <c r="BX306" s="115"/>
    </row>
    <row r="307" spans="76:76">
      <c r="BX307" s="115"/>
    </row>
    <row r="308" spans="76:76">
      <c r="BX308" s="115"/>
    </row>
    <row r="309" spans="76:76">
      <c r="BX309" s="115"/>
    </row>
    <row r="310" spans="76:76">
      <c r="BX310" s="115"/>
    </row>
    <row r="311" spans="76:76">
      <c r="BX311" s="115"/>
    </row>
    <row r="312" spans="76:76">
      <c r="BX312" s="115"/>
    </row>
    <row r="313" spans="76:76">
      <c r="BX313" s="115"/>
    </row>
    <row r="314" spans="76:76">
      <c r="BX314" s="115"/>
    </row>
    <row r="315" spans="76:76">
      <c r="BX315" s="115"/>
    </row>
    <row r="316" spans="76:76">
      <c r="BX316" s="115"/>
    </row>
    <row r="317" spans="76:76">
      <c r="BX317" s="115"/>
    </row>
    <row r="318" spans="76:76">
      <c r="BX318" s="115"/>
    </row>
    <row r="319" spans="76:76">
      <c r="BX319" s="115"/>
    </row>
    <row r="320" spans="76:76">
      <c r="BX320" s="115"/>
    </row>
    <row r="321" spans="76:76">
      <c r="BX321" s="115"/>
    </row>
    <row r="322" spans="76:76">
      <c r="BX322" s="115"/>
    </row>
    <row r="323" spans="76:76">
      <c r="BX323" s="115"/>
    </row>
    <row r="324" spans="76:76">
      <c r="BX324" s="115"/>
    </row>
    <row r="325" spans="76:76">
      <c r="BX325" s="115"/>
    </row>
    <row r="326" spans="76:76">
      <c r="BX326" s="115"/>
    </row>
    <row r="327" spans="76:76">
      <c r="BX327" s="115"/>
    </row>
    <row r="328" spans="76:76">
      <c r="BX328" s="115"/>
    </row>
    <row r="329" spans="76:76">
      <c r="BX329" s="115"/>
    </row>
    <row r="330" spans="76:76">
      <c r="BX330" s="115"/>
    </row>
    <row r="331" spans="76:76">
      <c r="BX331" s="115"/>
    </row>
    <row r="332" spans="76:76">
      <c r="BX332" s="115"/>
    </row>
    <row r="333" spans="76:76">
      <c r="BX333" s="115"/>
    </row>
    <row r="334" spans="76:76">
      <c r="BX334" s="115"/>
    </row>
    <row r="335" spans="76:76">
      <c r="BX335" s="115"/>
    </row>
    <row r="336" spans="76:76">
      <c r="BX336" s="115"/>
    </row>
    <row r="337" spans="76:76">
      <c r="BX337" s="115"/>
    </row>
    <row r="338" spans="76:76">
      <c r="BX338" s="115"/>
    </row>
    <row r="339" spans="76:76">
      <c r="BX339" s="115"/>
    </row>
    <row r="340" spans="76:76">
      <c r="BX340" s="115"/>
    </row>
    <row r="341" spans="76:76">
      <c r="BX341" s="115"/>
    </row>
    <row r="342" spans="76:76">
      <c r="BX342" s="115"/>
    </row>
    <row r="343" spans="76:76">
      <c r="BX343" s="115"/>
    </row>
    <row r="344" spans="76:76">
      <c r="BX344" s="115"/>
    </row>
    <row r="345" spans="76:76">
      <c r="BX345" s="115"/>
    </row>
    <row r="346" spans="76:76">
      <c r="BX346" s="115"/>
    </row>
    <row r="347" spans="76:76">
      <c r="BX347" s="115"/>
    </row>
    <row r="348" spans="76:76">
      <c r="BX348" s="115"/>
    </row>
    <row r="349" spans="76:76">
      <c r="BX349" s="115"/>
    </row>
    <row r="350" spans="76:76">
      <c r="BX350" s="115"/>
    </row>
    <row r="351" spans="76:76">
      <c r="BX351" s="115"/>
    </row>
    <row r="352" spans="76:76">
      <c r="BX352" s="115"/>
    </row>
    <row r="353" spans="76:76">
      <c r="BX353" s="115"/>
    </row>
    <row r="354" spans="76:76">
      <c r="BX354" s="115"/>
    </row>
    <row r="355" spans="76:76">
      <c r="BX355" s="115"/>
    </row>
    <row r="356" spans="76:76">
      <c r="BX356" s="115"/>
    </row>
    <row r="357" spans="76:76">
      <c r="BX357" s="115"/>
    </row>
    <row r="358" spans="76:76">
      <c r="BX358" s="115"/>
    </row>
    <row r="359" spans="76:76">
      <c r="BX359" s="115"/>
    </row>
    <row r="360" spans="76:76">
      <c r="BX360" s="115"/>
    </row>
    <row r="361" spans="76:76">
      <c r="BX361" s="115"/>
    </row>
    <row r="362" spans="76:76">
      <c r="BX362" s="115"/>
    </row>
    <row r="363" spans="76:76">
      <c r="BX363" s="115"/>
    </row>
    <row r="364" spans="76:76">
      <c r="BX364" s="115"/>
    </row>
    <row r="365" spans="76:76">
      <c r="BX365" s="115"/>
    </row>
    <row r="366" spans="76:76">
      <c r="BX366" s="115"/>
    </row>
    <row r="367" spans="76:76">
      <c r="BX367" s="115"/>
    </row>
    <row r="368" spans="76:76">
      <c r="BX368" s="115"/>
    </row>
    <row r="369" spans="76:76">
      <c r="BX369" s="115"/>
    </row>
    <row r="370" spans="76:76">
      <c r="BX370" s="115"/>
    </row>
    <row r="371" spans="76:76">
      <c r="BX371" s="115"/>
    </row>
    <row r="372" spans="76:76">
      <c r="BX372" s="115"/>
    </row>
    <row r="373" spans="76:76">
      <c r="BX373" s="115"/>
    </row>
    <row r="374" spans="76:76">
      <c r="BX374" s="115"/>
    </row>
    <row r="375" spans="76:76">
      <c r="BX375" s="115"/>
    </row>
    <row r="376" spans="76:76">
      <c r="BX376" s="115"/>
    </row>
    <row r="377" spans="76:76">
      <c r="BX377" s="115"/>
    </row>
    <row r="378" spans="76:76">
      <c r="BX378" s="115"/>
    </row>
    <row r="379" spans="76:76">
      <c r="BX379" s="115"/>
    </row>
    <row r="380" spans="76:76">
      <c r="BX380" s="115"/>
    </row>
    <row r="381" spans="76:76">
      <c r="BX381" s="115"/>
    </row>
    <row r="382" spans="76:76">
      <c r="BX382" s="115"/>
    </row>
    <row r="383" spans="76:76">
      <c r="BX383" s="115"/>
    </row>
    <row r="384" spans="76:76">
      <c r="BX384" s="115"/>
    </row>
    <row r="385" spans="76:76">
      <c r="BX385" s="115"/>
    </row>
    <row r="386" spans="76:76">
      <c r="BX386" s="115"/>
    </row>
    <row r="387" spans="76:76">
      <c r="BX387" s="115"/>
    </row>
    <row r="388" spans="76:76">
      <c r="BX388" s="115"/>
    </row>
    <row r="389" spans="76:76">
      <c r="BX389" s="115"/>
    </row>
    <row r="390" spans="76:76">
      <c r="BX390" s="115"/>
    </row>
    <row r="391" spans="76:76">
      <c r="BX391" s="115"/>
    </row>
    <row r="392" spans="76:76">
      <c r="BX392" s="115"/>
    </row>
    <row r="393" spans="76:76">
      <c r="BX393" s="115"/>
    </row>
    <row r="394" spans="76:76">
      <c r="BX394" s="115"/>
    </row>
    <row r="395" spans="76:76">
      <c r="BX395" s="115"/>
    </row>
    <row r="396" spans="76:76">
      <c r="BX396" s="115"/>
    </row>
    <row r="397" spans="76:76">
      <c r="BX397" s="115"/>
    </row>
    <row r="398" spans="76:76">
      <c r="BX398" s="115"/>
    </row>
    <row r="399" spans="76:76">
      <c r="BX399" s="115"/>
    </row>
    <row r="400" spans="76:76">
      <c r="BX400" s="115"/>
    </row>
    <row r="401" spans="76:76">
      <c r="BX401" s="115"/>
    </row>
    <row r="402" spans="76:76">
      <c r="BX402" s="115"/>
    </row>
    <row r="403" spans="76:76">
      <c r="BX403" s="115"/>
    </row>
    <row r="404" spans="76:76">
      <c r="BX404" s="115"/>
    </row>
    <row r="405" spans="76:76">
      <c r="BX405" s="115"/>
    </row>
    <row r="406" spans="76:76">
      <c r="BX406" s="115"/>
    </row>
    <row r="407" spans="76:76">
      <c r="BX407" s="115"/>
    </row>
    <row r="408" spans="76:76">
      <c r="BX408" s="115"/>
    </row>
    <row r="409" spans="76:76">
      <c r="BX409" s="115"/>
    </row>
    <row r="410" spans="76:76">
      <c r="BX410" s="115"/>
    </row>
    <row r="411" spans="76:76">
      <c r="BX411" s="115"/>
    </row>
    <row r="412" spans="76:76">
      <c r="BX412" s="115"/>
    </row>
    <row r="413" spans="76:76">
      <c r="BX413" s="115"/>
    </row>
    <row r="414" spans="76:76">
      <c r="BX414" s="115"/>
    </row>
    <row r="415" spans="76:76">
      <c r="BX415" s="115"/>
    </row>
    <row r="416" spans="76:76">
      <c r="BX416" s="115"/>
    </row>
    <row r="417" spans="76:76">
      <c r="BX417" s="115"/>
    </row>
    <row r="418" spans="76:76">
      <c r="BX418" s="115"/>
    </row>
    <row r="419" spans="76:76">
      <c r="BX419" s="115"/>
    </row>
    <row r="420" spans="76:76">
      <c r="BX420" s="115"/>
    </row>
    <row r="421" spans="76:76">
      <c r="BX421" s="115"/>
    </row>
    <row r="422" spans="76:76">
      <c r="BX422" s="115"/>
    </row>
    <row r="423" spans="76:76">
      <c r="BX423" s="115"/>
    </row>
    <row r="424" spans="76:76">
      <c r="BX424" s="115"/>
    </row>
    <row r="425" spans="76:76">
      <c r="BX425" s="115"/>
    </row>
    <row r="426" spans="76:76">
      <c r="BX426" s="115"/>
    </row>
    <row r="427" spans="76:76">
      <c r="BX427" s="115"/>
    </row>
    <row r="428" spans="76:76">
      <c r="BX428" s="115"/>
    </row>
    <row r="429" spans="76:76">
      <c r="BX429" s="115"/>
    </row>
    <row r="430" spans="76:76">
      <c r="BX430" s="115"/>
    </row>
    <row r="431" spans="76:76">
      <c r="BX431" s="115"/>
    </row>
    <row r="432" spans="76:76">
      <c r="BX432" s="115"/>
    </row>
    <row r="433" spans="76:76">
      <c r="BX433" s="115"/>
    </row>
    <row r="434" spans="76:76">
      <c r="BX434" s="115"/>
    </row>
    <row r="435" spans="76:76">
      <c r="BX435" s="115"/>
    </row>
    <row r="436" spans="76:76">
      <c r="BX436" s="115"/>
    </row>
    <row r="437" spans="76:76">
      <c r="BX437" s="115"/>
    </row>
    <row r="438" spans="76:76">
      <c r="BX438" s="115"/>
    </row>
    <row r="439" spans="76:76">
      <c r="BX439" s="115"/>
    </row>
    <row r="440" spans="76:76">
      <c r="BX440" s="115"/>
    </row>
    <row r="441" spans="76:76">
      <c r="BX441" s="115"/>
    </row>
    <row r="442" spans="76:76">
      <c r="BX442" s="115"/>
    </row>
    <row r="443" spans="76:76">
      <c r="BX443" s="115"/>
    </row>
    <row r="444" spans="76:76">
      <c r="BX444" s="115"/>
    </row>
    <row r="445" spans="76:76">
      <c r="BX445" s="115"/>
    </row>
    <row r="446" spans="76:76">
      <c r="BX446" s="115"/>
    </row>
    <row r="447" spans="76:76">
      <c r="BX447" s="115"/>
    </row>
    <row r="448" spans="76:76">
      <c r="BX448" s="115"/>
    </row>
    <row r="449" spans="76:76">
      <c r="BX449" s="115"/>
    </row>
    <row r="450" spans="76:76">
      <c r="BX450" s="115"/>
    </row>
    <row r="451" spans="76:76">
      <c r="BX451" s="115"/>
    </row>
    <row r="452" spans="76:76">
      <c r="BX452" s="115"/>
    </row>
    <row r="453" spans="76:76">
      <c r="BX453" s="115"/>
    </row>
    <row r="454" spans="76:76">
      <c r="BX454" s="115"/>
    </row>
    <row r="455" spans="76:76">
      <c r="BX455" s="115"/>
    </row>
    <row r="456" spans="76:76">
      <c r="BX456" s="115"/>
    </row>
    <row r="457" spans="76:76">
      <c r="BX457" s="115"/>
    </row>
    <row r="458" spans="76:76">
      <c r="BX458" s="115"/>
    </row>
    <row r="459" spans="76:76">
      <c r="BX459" s="115"/>
    </row>
    <row r="460" spans="76:76">
      <c r="BX460" s="115"/>
    </row>
    <row r="461" spans="76:76">
      <c r="BX461" s="115"/>
    </row>
    <row r="462" spans="76:76">
      <c r="BX462" s="115"/>
    </row>
    <row r="463" spans="76:76">
      <c r="BX463" s="115"/>
    </row>
    <row r="464" spans="76:76">
      <c r="BX464" s="115"/>
    </row>
    <row r="465" spans="76:76">
      <c r="BX465" s="115"/>
    </row>
    <row r="466" spans="76:76">
      <c r="BX466" s="115"/>
    </row>
    <row r="467" spans="76:76">
      <c r="BX467" s="115"/>
    </row>
    <row r="468" spans="76:76">
      <c r="BX468" s="115"/>
    </row>
    <row r="469" spans="76:76">
      <c r="BX469" s="115"/>
    </row>
    <row r="470" spans="76:76">
      <c r="BX470" s="115"/>
    </row>
    <row r="471" spans="76:76">
      <c r="BX471" s="115"/>
    </row>
    <row r="472" spans="76:76">
      <c r="BX472" s="115"/>
    </row>
    <row r="473" spans="76:76">
      <c r="BX473" s="115"/>
    </row>
    <row r="474" spans="76:76">
      <c r="BX474" s="115"/>
    </row>
    <row r="475" spans="76:76">
      <c r="BX475" s="115"/>
    </row>
    <row r="476" spans="76:76">
      <c r="BX476" s="115"/>
    </row>
    <row r="477" spans="76:76">
      <c r="BX477" s="115"/>
    </row>
    <row r="478" spans="76:76">
      <c r="BX478" s="115"/>
    </row>
    <row r="479" spans="76:76">
      <c r="BX479" s="115"/>
    </row>
    <row r="480" spans="76:76">
      <c r="BX480" s="115"/>
    </row>
    <row r="481" spans="76:76">
      <c r="BX481" s="115"/>
    </row>
    <row r="482" spans="76:76">
      <c r="BX482" s="115"/>
    </row>
    <row r="483" spans="76:76">
      <c r="BX483" s="115"/>
    </row>
    <row r="484" spans="76:76">
      <c r="BX484" s="115"/>
    </row>
    <row r="485" spans="76:76">
      <c r="BX485" s="115"/>
    </row>
    <row r="486" spans="76:76">
      <c r="BX486" s="115"/>
    </row>
    <row r="487" spans="76:76">
      <c r="BX487" s="115"/>
    </row>
    <row r="488" spans="76:76">
      <c r="BX488" s="115"/>
    </row>
    <row r="489" spans="76:76">
      <c r="BX489" s="115"/>
    </row>
    <row r="490" spans="76:76">
      <c r="BX490" s="115"/>
    </row>
    <row r="491" spans="76:76">
      <c r="BX491" s="115"/>
    </row>
    <row r="492" spans="76:76">
      <c r="BX492" s="115"/>
    </row>
    <row r="493" spans="76:76">
      <c r="BX493" s="115"/>
    </row>
    <row r="494" spans="76:76">
      <c r="BX494" s="115"/>
    </row>
    <row r="495" spans="76:76">
      <c r="BX495" s="115"/>
    </row>
    <row r="496" spans="76:76">
      <c r="BX496" s="115"/>
    </row>
    <row r="497" spans="76:76">
      <c r="BX497" s="115"/>
    </row>
    <row r="498" spans="76:76">
      <c r="BX498" s="115"/>
    </row>
    <row r="499" spans="76:76">
      <c r="BX499" s="115"/>
    </row>
    <row r="500" spans="76:76">
      <c r="BX500" s="115"/>
    </row>
    <row r="501" spans="76:76">
      <c r="BX501" s="115"/>
    </row>
    <row r="502" spans="76:76">
      <c r="BX502" s="115"/>
    </row>
    <row r="503" spans="76:76">
      <c r="BX503" s="115"/>
    </row>
    <row r="504" spans="76:76">
      <c r="BX504" s="115"/>
    </row>
    <row r="505" spans="76:76">
      <c r="BX505" s="115"/>
    </row>
    <row r="506" spans="76:76">
      <c r="BX506" s="115"/>
    </row>
    <row r="507" spans="76:76">
      <c r="BX507" s="115"/>
    </row>
    <row r="508" spans="76:76">
      <c r="BX508" s="115"/>
    </row>
    <row r="509" spans="76:76">
      <c r="BX509" s="115"/>
    </row>
    <row r="510" spans="76:76">
      <c r="BX510" s="115"/>
    </row>
    <row r="511" spans="76:76">
      <c r="BX511" s="115"/>
    </row>
    <row r="512" spans="76:76">
      <c r="BX512" s="115"/>
    </row>
    <row r="513" spans="76:76">
      <c r="BX513" s="115"/>
    </row>
    <row r="514" spans="76:76">
      <c r="BX514" s="115"/>
    </row>
    <row r="515" spans="76:76">
      <c r="BX515" s="115"/>
    </row>
    <row r="516" spans="76:76">
      <c r="BX516" s="115"/>
    </row>
    <row r="517" spans="76:76">
      <c r="BX517" s="115"/>
    </row>
    <row r="518" spans="76:76">
      <c r="BX518" s="115"/>
    </row>
    <row r="519" spans="76:76">
      <c r="BX519" s="115"/>
    </row>
    <row r="520" spans="76:76">
      <c r="BX520" s="115"/>
    </row>
    <row r="521" spans="76:76">
      <c r="BX521" s="115"/>
    </row>
    <row r="522" spans="76:76">
      <c r="BX522" s="115"/>
    </row>
    <row r="523" spans="76:76">
      <c r="BX523" s="115"/>
    </row>
    <row r="524" spans="76:76">
      <c r="BX524" s="115"/>
    </row>
    <row r="525" spans="76:76">
      <c r="BX525" s="115"/>
    </row>
    <row r="526" spans="76:76">
      <c r="BX526" s="115"/>
    </row>
    <row r="527" spans="76:76">
      <c r="BX527" s="115"/>
    </row>
    <row r="528" spans="76:76">
      <c r="BX528" s="115"/>
    </row>
    <row r="529" spans="76:76">
      <c r="BX529" s="115"/>
    </row>
    <row r="530" spans="76:76">
      <c r="BX530" s="115"/>
    </row>
    <row r="531" spans="76:76">
      <c r="BX531" s="115"/>
    </row>
    <row r="532" spans="76:76">
      <c r="BX532" s="115"/>
    </row>
    <row r="533" spans="76:76">
      <c r="BX533" s="115"/>
    </row>
    <row r="534" spans="76:76">
      <c r="BX534" s="115"/>
    </row>
    <row r="535" spans="76:76">
      <c r="BX535" s="115"/>
    </row>
    <row r="536" spans="76:76">
      <c r="BX536" s="115"/>
    </row>
    <row r="537" spans="76:76">
      <c r="BX537" s="115"/>
    </row>
    <row r="538" spans="76:76">
      <c r="BX538" s="115"/>
    </row>
    <row r="539" spans="76:76">
      <c r="BX539" s="115"/>
    </row>
    <row r="540" spans="76:76">
      <c r="BX540" s="115"/>
    </row>
    <row r="541" spans="76:76">
      <c r="BX541" s="115"/>
    </row>
    <row r="542" spans="76:76">
      <c r="BX542" s="115"/>
    </row>
    <row r="543" spans="76:76">
      <c r="BX543" s="115"/>
    </row>
    <row r="544" spans="76:76">
      <c r="BX544" s="115"/>
    </row>
    <row r="545" spans="76:76">
      <c r="BX545" s="115"/>
    </row>
    <row r="546" spans="76:76">
      <c r="BX546" s="115"/>
    </row>
    <row r="547" spans="76:76">
      <c r="BX547" s="115"/>
    </row>
    <row r="548" spans="76:76">
      <c r="BX548" s="115"/>
    </row>
    <row r="549" spans="76:76">
      <c r="BX549" s="115"/>
    </row>
    <row r="550" spans="76:76">
      <c r="BX550" s="115"/>
    </row>
    <row r="551" spans="76:76">
      <c r="BX551" s="115"/>
    </row>
    <row r="552" spans="76:76">
      <c r="BX552" s="115"/>
    </row>
    <row r="553" spans="76:76">
      <c r="BX553" s="115"/>
    </row>
    <row r="554" spans="76:76">
      <c r="BX554" s="115"/>
    </row>
    <row r="555" spans="76:76">
      <c r="BX555" s="115"/>
    </row>
    <row r="556" spans="76:76">
      <c r="BX556" s="115"/>
    </row>
    <row r="557" spans="76:76">
      <c r="BX557" s="115"/>
    </row>
    <row r="558" spans="76:76">
      <c r="BX558" s="115"/>
    </row>
    <row r="559" spans="76:76">
      <c r="BX559" s="115"/>
    </row>
    <row r="560" spans="76:76">
      <c r="BX560" s="115"/>
    </row>
    <row r="561" spans="76:76">
      <c r="BX561" s="115"/>
    </row>
    <row r="562" spans="76:76">
      <c r="BX562" s="115"/>
    </row>
    <row r="563" spans="76:76">
      <c r="BX563" s="115"/>
    </row>
    <row r="564" spans="76:76">
      <c r="BX564" s="115"/>
    </row>
    <row r="565" spans="76:76">
      <c r="BX565" s="115"/>
    </row>
    <row r="566" spans="76:76">
      <c r="BX566" s="115"/>
    </row>
    <row r="567" spans="76:76">
      <c r="BX567" s="115"/>
    </row>
    <row r="568" spans="76:76">
      <c r="BX568" s="115"/>
    </row>
    <row r="569" spans="76:76">
      <c r="BX569" s="115"/>
    </row>
    <row r="570" spans="76:76">
      <c r="BX570" s="115"/>
    </row>
    <row r="571" spans="76:76">
      <c r="BX571" s="115"/>
    </row>
    <row r="572" spans="76:76">
      <c r="BX572" s="115"/>
    </row>
    <row r="573" spans="76:76">
      <c r="BX573" s="115"/>
    </row>
    <row r="574" spans="76:76">
      <c r="BX574" s="115"/>
    </row>
    <row r="575" spans="76:76">
      <c r="BX575" s="115"/>
    </row>
    <row r="576" spans="76:76">
      <c r="BX576" s="115"/>
    </row>
    <row r="577" spans="76:76">
      <c r="BX577" s="115"/>
    </row>
    <row r="578" spans="76:76">
      <c r="BX578" s="115"/>
    </row>
    <row r="579" spans="76:76">
      <c r="BX579" s="115"/>
    </row>
    <row r="580" spans="76:76">
      <c r="BX580" s="115"/>
    </row>
    <row r="581" spans="76:76">
      <c r="BX581" s="115"/>
    </row>
    <row r="582" spans="76:76">
      <c r="BX582" s="115"/>
    </row>
    <row r="583" spans="76:76">
      <c r="BX583" s="115"/>
    </row>
    <row r="584" spans="76:76">
      <c r="BX584" s="115"/>
    </row>
    <row r="585" spans="76:76">
      <c r="BX585" s="115"/>
    </row>
    <row r="586" spans="76:76">
      <c r="BX586" s="115"/>
    </row>
    <row r="587" spans="76:76">
      <c r="BX587" s="115"/>
    </row>
    <row r="588" spans="76:76">
      <c r="BX588" s="115"/>
    </row>
    <row r="589" spans="76:76">
      <c r="BX589" s="115"/>
    </row>
    <row r="590" spans="76:76">
      <c r="BX590" s="115"/>
    </row>
    <row r="591" spans="76:76">
      <c r="BX591" s="115"/>
    </row>
    <row r="592" spans="76:76">
      <c r="BX592" s="115"/>
    </row>
    <row r="593" spans="76:76">
      <c r="BX593" s="115"/>
    </row>
    <row r="594" spans="76:76">
      <c r="BX594" s="115"/>
    </row>
    <row r="595" spans="76:76">
      <c r="BX595" s="115"/>
    </row>
    <row r="596" spans="76:76">
      <c r="BX596" s="115"/>
    </row>
    <row r="597" spans="76:76">
      <c r="BX597" s="115"/>
    </row>
    <row r="598" spans="76:76">
      <c r="BX598" s="115"/>
    </row>
    <row r="599" spans="76:76">
      <c r="BX599" s="115"/>
    </row>
    <row r="600" spans="76:76">
      <c r="BX600" s="115"/>
    </row>
    <row r="601" spans="76:76">
      <c r="BX601" s="115"/>
    </row>
    <row r="602" spans="76:76">
      <c r="BX602" s="115"/>
    </row>
    <row r="603" spans="76:76">
      <c r="BX603" s="115"/>
    </row>
    <row r="604" spans="76:76">
      <c r="BX604" s="115"/>
    </row>
    <row r="605" spans="76:76">
      <c r="BX605" s="115"/>
    </row>
    <row r="606" spans="76:76">
      <c r="BX606" s="115"/>
    </row>
    <row r="607" spans="76:76">
      <c r="BX607" s="115"/>
    </row>
    <row r="608" spans="76:76">
      <c r="BX608" s="115"/>
    </row>
    <row r="609" spans="76:76">
      <c r="BX609" s="115"/>
    </row>
    <row r="610" spans="76:76">
      <c r="BX610" s="115"/>
    </row>
    <row r="611" spans="76:76">
      <c r="BX611" s="115"/>
    </row>
    <row r="612" spans="76:76">
      <c r="BX612" s="115"/>
    </row>
    <row r="613" spans="76:76">
      <c r="BX613" s="115"/>
    </row>
    <row r="614" spans="76:76">
      <c r="BX614" s="115"/>
    </row>
    <row r="615" spans="76:76">
      <c r="BX615" s="115"/>
    </row>
    <row r="616" spans="76:76">
      <c r="BX616" s="115"/>
    </row>
    <row r="617" spans="76:76">
      <c r="BX617" s="115"/>
    </row>
    <row r="618" spans="76:76">
      <c r="BX618" s="115"/>
    </row>
    <row r="619" spans="76:76">
      <c r="BX619" s="115"/>
    </row>
    <row r="620" spans="76:76">
      <c r="BX620" s="115"/>
    </row>
    <row r="621" spans="76:76">
      <c r="BX621" s="115"/>
    </row>
    <row r="622" spans="76:76">
      <c r="BX622" s="115"/>
    </row>
    <row r="623" spans="76:76">
      <c r="BX623" s="115"/>
    </row>
    <row r="624" spans="76:76">
      <c r="BX624" s="115"/>
    </row>
    <row r="625" spans="76:76">
      <c r="BX625" s="115"/>
    </row>
    <row r="626" spans="76:76">
      <c r="BX626" s="115"/>
    </row>
    <row r="627" spans="76:76">
      <c r="BX627" s="115"/>
    </row>
    <row r="628" spans="76:76">
      <c r="BX628" s="115"/>
    </row>
    <row r="629" spans="76:76">
      <c r="BX629" s="115"/>
    </row>
    <row r="630" spans="76:76">
      <c r="BX630" s="115"/>
    </row>
    <row r="631" spans="76:76">
      <c r="BX631" s="115"/>
    </row>
    <row r="632" spans="76:76">
      <c r="BX632" s="115"/>
    </row>
    <row r="633" spans="76:76">
      <c r="BX633" s="115"/>
    </row>
    <row r="634" spans="76:76">
      <c r="BX634" s="115"/>
    </row>
    <row r="635" spans="76:76">
      <c r="BX635" s="115"/>
    </row>
    <row r="636" spans="76:76">
      <c r="BX636" s="115"/>
    </row>
    <row r="637" spans="76:76">
      <c r="BX637" s="115"/>
    </row>
    <row r="638" spans="76:76">
      <c r="BX638" s="115"/>
    </row>
    <row r="639" spans="76:76">
      <c r="BX639" s="115"/>
    </row>
    <row r="640" spans="76:76">
      <c r="BX640" s="115"/>
    </row>
    <row r="641" spans="76:76">
      <c r="BX641" s="115"/>
    </row>
    <row r="642" spans="76:76">
      <c r="BX642" s="115"/>
    </row>
    <row r="643" spans="76:76">
      <c r="BX643" s="115"/>
    </row>
    <row r="644" spans="76:76">
      <c r="BX644" s="115"/>
    </row>
    <row r="645" spans="76:76">
      <c r="BX645" s="115"/>
    </row>
    <row r="646" spans="76:76">
      <c r="BX646" s="115"/>
    </row>
    <row r="647" spans="76:76">
      <c r="BX647" s="115"/>
    </row>
    <row r="648" spans="76:76">
      <c r="BX648" s="115"/>
    </row>
    <row r="649" spans="76:76">
      <c r="BX649" s="115"/>
    </row>
    <row r="650" spans="76:76">
      <c r="BX650" s="115"/>
    </row>
    <row r="651" spans="76:76">
      <c r="BX651" s="115"/>
    </row>
    <row r="652" spans="76:76">
      <c r="BX652" s="115"/>
    </row>
    <row r="653" spans="76:76">
      <c r="BX653" s="115"/>
    </row>
    <row r="654" spans="76:76">
      <c r="BX654" s="115"/>
    </row>
    <row r="655" spans="76:76">
      <c r="BX655" s="115"/>
    </row>
    <row r="656" spans="76:76">
      <c r="BX656" s="115"/>
    </row>
    <row r="657" spans="76:76">
      <c r="BX657" s="115"/>
    </row>
    <row r="658" spans="76:76">
      <c r="BX658" s="115"/>
    </row>
    <row r="659" spans="76:76">
      <c r="BX659" s="115"/>
    </row>
    <row r="660" spans="76:76">
      <c r="BX660" s="115"/>
    </row>
    <row r="661" spans="76:76">
      <c r="BX661" s="115"/>
    </row>
    <row r="662" spans="76:76">
      <c r="BX662" s="115"/>
    </row>
    <row r="663" spans="76:76">
      <c r="BX663" s="115"/>
    </row>
    <row r="664" spans="76:76">
      <c r="BX664" s="115"/>
    </row>
    <row r="665" spans="76:76">
      <c r="BX665" s="115"/>
    </row>
    <row r="666" spans="76:76">
      <c r="BX666" s="115"/>
    </row>
    <row r="667" spans="76:76">
      <c r="BX667" s="115"/>
    </row>
    <row r="668" spans="76:76">
      <c r="BX668" s="115"/>
    </row>
    <row r="669" spans="76:76">
      <c r="BX669" s="115"/>
    </row>
    <row r="670" spans="76:76">
      <c r="BX670" s="115"/>
    </row>
    <row r="671" spans="76:76">
      <c r="BX671" s="115"/>
    </row>
    <row r="672" spans="76:76">
      <c r="BX672" s="115"/>
    </row>
    <row r="673" spans="76:76">
      <c r="BX673" s="115"/>
    </row>
    <row r="674" spans="76:76">
      <c r="BX674" s="115"/>
    </row>
    <row r="675" spans="76:76">
      <c r="BX675" s="115"/>
    </row>
    <row r="676" spans="76:76">
      <c r="BX676" s="115"/>
    </row>
    <row r="677" spans="76:76">
      <c r="BX677" s="115"/>
    </row>
    <row r="678" spans="76:76">
      <c r="BX678" s="115"/>
    </row>
    <row r="679" spans="76:76">
      <c r="BX679" s="115"/>
    </row>
    <row r="680" spans="76:76">
      <c r="BX680" s="115"/>
    </row>
    <row r="681" spans="76:76">
      <c r="BX681" s="115"/>
    </row>
    <row r="682" spans="76:76">
      <c r="BX682" s="115"/>
    </row>
    <row r="683" spans="76:76">
      <c r="BX683" s="115"/>
    </row>
    <row r="684" spans="76:76">
      <c r="BX684" s="115"/>
    </row>
    <row r="685" spans="76:76">
      <c r="BX685" s="115"/>
    </row>
    <row r="686" spans="76:76">
      <c r="BX686" s="115"/>
    </row>
    <row r="687" spans="76:76">
      <c r="BX687" s="115"/>
    </row>
    <row r="688" spans="76:76">
      <c r="BX688" s="115"/>
    </row>
    <row r="689" spans="76:76">
      <c r="BX689" s="115"/>
    </row>
    <row r="690" spans="76:76">
      <c r="BX690" s="115"/>
    </row>
    <row r="691" spans="76:76">
      <c r="BX691" s="115"/>
    </row>
    <row r="692" spans="76:76">
      <c r="BX692" s="115"/>
    </row>
    <row r="693" spans="76:76">
      <c r="BX693" s="115"/>
    </row>
    <row r="694" spans="76:76">
      <c r="BX694" s="115"/>
    </row>
    <row r="695" spans="76:76">
      <c r="BX695" s="115"/>
    </row>
    <row r="696" spans="76:76">
      <c r="BX696" s="115"/>
    </row>
    <row r="697" spans="76:76">
      <c r="BX697" s="115"/>
    </row>
    <row r="698" spans="76:76">
      <c r="BX698" s="115"/>
    </row>
    <row r="699" spans="76:76">
      <c r="BX699" s="115"/>
    </row>
    <row r="700" spans="76:76">
      <c r="BX700" s="115"/>
    </row>
    <row r="701" spans="76:76">
      <c r="BX701" s="115"/>
    </row>
    <row r="702" spans="76:76">
      <c r="BX702" s="115"/>
    </row>
    <row r="703" spans="76:76">
      <c r="BX703" s="115"/>
    </row>
    <row r="704" spans="76:76">
      <c r="BX704" s="115"/>
    </row>
    <row r="705" spans="76:76">
      <c r="BX705" s="115"/>
    </row>
    <row r="706" spans="76:76">
      <c r="BX706" s="115"/>
    </row>
    <row r="707" spans="76:76">
      <c r="BX707" s="115"/>
    </row>
    <row r="708" spans="76:76">
      <c r="BX708" s="115"/>
    </row>
    <row r="709" spans="76:76">
      <c r="BX709" s="115"/>
    </row>
    <row r="710" spans="76:76">
      <c r="BX710" s="115"/>
    </row>
    <row r="711" spans="76:76">
      <c r="BX711" s="115"/>
    </row>
    <row r="712" spans="76:76">
      <c r="BX712" s="115"/>
    </row>
    <row r="713" spans="76:76">
      <c r="BX713" s="115"/>
    </row>
    <row r="714" spans="76:76">
      <c r="BX714" s="115"/>
    </row>
    <row r="715" spans="76:76">
      <c r="BX715" s="115"/>
    </row>
    <row r="716" spans="76:76">
      <c r="BX716" s="115"/>
    </row>
    <row r="717" spans="76:76">
      <c r="BX717" s="115"/>
    </row>
    <row r="718" spans="76:76">
      <c r="BX718" s="115"/>
    </row>
    <row r="719" spans="76:76">
      <c r="BX719" s="115"/>
    </row>
    <row r="720" spans="76:76">
      <c r="BX720" s="115"/>
    </row>
    <row r="721" spans="76:76">
      <c r="BX721" s="115"/>
    </row>
    <row r="722" spans="76:76">
      <c r="BX722" s="115"/>
    </row>
    <row r="723" spans="76:76">
      <c r="BX723" s="115"/>
    </row>
    <row r="724" spans="76:76">
      <c r="BX724" s="115"/>
    </row>
    <row r="725" spans="76:76">
      <c r="BX725" s="115"/>
    </row>
    <row r="726" spans="76:76">
      <c r="BX726" s="115"/>
    </row>
    <row r="727" spans="76:76">
      <c r="BX727" s="115"/>
    </row>
    <row r="728" spans="76:76">
      <c r="BX728" s="115"/>
    </row>
    <row r="729" spans="76:76">
      <c r="BX729" s="115"/>
    </row>
    <row r="730" spans="76:76">
      <c r="BX730" s="115"/>
    </row>
    <row r="731" spans="76:76">
      <c r="BX731" s="115"/>
    </row>
    <row r="732" spans="76:76">
      <c r="BX732" s="115"/>
    </row>
    <row r="733" spans="76:76">
      <c r="BX733" s="115"/>
    </row>
    <row r="734" spans="76:76">
      <c r="BX734" s="115"/>
    </row>
    <row r="735" spans="76:76">
      <c r="BX735" s="115"/>
    </row>
    <row r="736" spans="76:76">
      <c r="BX736" s="115"/>
    </row>
    <row r="737" spans="76:76">
      <c r="BX737" s="115"/>
    </row>
    <row r="738" spans="76:76">
      <c r="BX738" s="115"/>
    </row>
    <row r="739" spans="76:76">
      <c r="BX739" s="115"/>
    </row>
    <row r="740" spans="76:76">
      <c r="BX740" s="115"/>
    </row>
    <row r="741" spans="76:76">
      <c r="BX741" s="115"/>
    </row>
    <row r="742" spans="76:76">
      <c r="BX742" s="115"/>
    </row>
    <row r="743" spans="76:76">
      <c r="BX743" s="115"/>
    </row>
    <row r="744" spans="76:76">
      <c r="BX744" s="115"/>
    </row>
    <row r="745" spans="76:76">
      <c r="BX745" s="115"/>
    </row>
    <row r="746" spans="76:76">
      <c r="BX746" s="115"/>
    </row>
    <row r="747" spans="76:76">
      <c r="BX747" s="115"/>
    </row>
    <row r="748" spans="76:76">
      <c r="BX748" s="115"/>
    </row>
    <row r="749" spans="76:76">
      <c r="BX749" s="115"/>
    </row>
    <row r="750" spans="76:76">
      <c r="BX750" s="115"/>
    </row>
    <row r="751" spans="76:76">
      <c r="BX751" s="115"/>
    </row>
    <row r="752" spans="76:76">
      <c r="BX752" s="115"/>
    </row>
    <row r="753" spans="76:76">
      <c r="BX753" s="115"/>
    </row>
    <row r="754" spans="76:76">
      <c r="BX754" s="115"/>
    </row>
    <row r="755" spans="76:76">
      <c r="BX755" s="115"/>
    </row>
    <row r="756" spans="76:76">
      <c r="BX756" s="115"/>
    </row>
    <row r="757" spans="76:76">
      <c r="BX757" s="115"/>
    </row>
    <row r="758" spans="76:76">
      <c r="BX758" s="115"/>
    </row>
    <row r="759" spans="76:76">
      <c r="BX759" s="115"/>
    </row>
    <row r="760" spans="76:76">
      <c r="BX760" s="115"/>
    </row>
    <row r="761" spans="76:76">
      <c r="BX761" s="115"/>
    </row>
    <row r="762" spans="76:76">
      <c r="BX762" s="115"/>
    </row>
    <row r="763" spans="76:76">
      <c r="BX763" s="115"/>
    </row>
    <row r="764" spans="76:76">
      <c r="BX764" s="115"/>
    </row>
    <row r="765" spans="76:76">
      <c r="BX765" s="115"/>
    </row>
    <row r="766" spans="76:76">
      <c r="BX766" s="115"/>
    </row>
    <row r="767" spans="76:76">
      <c r="BX767" s="115"/>
    </row>
    <row r="768" spans="76:76">
      <c r="BX768" s="115"/>
    </row>
    <row r="769" spans="76:76">
      <c r="BX769" s="115"/>
    </row>
    <row r="770" spans="76:76">
      <c r="BX770" s="115"/>
    </row>
    <row r="771" spans="76:76">
      <c r="BX771" s="115"/>
    </row>
    <row r="772" spans="76:76">
      <c r="BX772" s="115"/>
    </row>
    <row r="773" spans="76:76">
      <c r="BX773" s="115"/>
    </row>
    <row r="774" spans="76:76">
      <c r="BX774" s="115"/>
    </row>
    <row r="775" spans="76:76">
      <c r="BX775" s="115"/>
    </row>
    <row r="776" spans="76:76">
      <c r="BX776" s="115"/>
    </row>
    <row r="777" spans="76:76">
      <c r="BX777" s="115"/>
    </row>
    <row r="778" spans="76:76">
      <c r="BX778" s="115"/>
    </row>
    <row r="779" spans="76:76">
      <c r="BX779" s="115"/>
    </row>
    <row r="780" spans="76:76">
      <c r="BX780" s="115"/>
    </row>
    <row r="781" spans="76:76">
      <c r="BX781" s="115"/>
    </row>
    <row r="782" spans="76:76">
      <c r="BX782" s="115"/>
    </row>
    <row r="783" spans="76:76">
      <c r="BX783" s="115"/>
    </row>
    <row r="784" spans="76:76">
      <c r="BX784" s="115"/>
    </row>
    <row r="785" spans="76:76">
      <c r="BX785" s="115"/>
    </row>
    <row r="786" spans="76:76">
      <c r="BX786" s="115"/>
    </row>
    <row r="787" spans="76:76">
      <c r="BX787" s="115"/>
    </row>
    <row r="788" spans="76:76">
      <c r="BX788" s="115"/>
    </row>
    <row r="789" spans="76:76">
      <c r="BX789" s="115"/>
    </row>
    <row r="790" spans="76:76">
      <c r="BX790" s="115"/>
    </row>
    <row r="791" spans="76:76">
      <c r="BX791" s="115"/>
    </row>
    <row r="792" spans="76:76">
      <c r="BX792" s="115"/>
    </row>
    <row r="793" spans="76:76">
      <c r="BX793" s="115"/>
    </row>
    <row r="794" spans="76:76">
      <c r="BX794" s="115"/>
    </row>
    <row r="795" spans="76:76">
      <c r="BX795" s="115"/>
    </row>
    <row r="796" spans="76:76">
      <c r="BX796" s="115"/>
    </row>
    <row r="797" spans="76:76">
      <c r="BX797" s="115"/>
    </row>
    <row r="798" spans="76:76">
      <c r="BX798" s="115"/>
    </row>
    <row r="799" spans="76:76">
      <c r="BX799" s="115"/>
    </row>
    <row r="800" spans="76:76">
      <c r="BX800" s="115"/>
    </row>
    <row r="801" spans="76:76">
      <c r="BX801" s="115"/>
    </row>
    <row r="802" spans="76:76">
      <c r="BX802" s="115"/>
    </row>
    <row r="803" spans="76:76">
      <c r="BX803" s="115"/>
    </row>
    <row r="804" spans="76:76">
      <c r="BX804" s="115"/>
    </row>
    <row r="805" spans="76:76">
      <c r="BX805" s="115"/>
    </row>
    <row r="806" spans="76:76">
      <c r="BX806" s="115"/>
    </row>
    <row r="807" spans="76:76">
      <c r="BX807" s="115"/>
    </row>
    <row r="808" spans="76:76">
      <c r="BX808" s="115"/>
    </row>
    <row r="809" spans="76:76">
      <c r="BX809" s="115"/>
    </row>
    <row r="810" spans="76:76">
      <c r="BX810" s="115"/>
    </row>
    <row r="811" spans="76:76">
      <c r="BX811" s="115"/>
    </row>
    <row r="812" spans="76:76">
      <c r="BX812" s="115"/>
    </row>
    <row r="813" spans="76:76">
      <c r="BX813" s="115"/>
    </row>
    <row r="814" spans="76:76">
      <c r="BX814" s="115"/>
    </row>
    <row r="815" spans="76:76">
      <c r="BX815" s="115"/>
    </row>
    <row r="816" spans="76:76">
      <c r="BX816" s="115"/>
    </row>
    <row r="817" spans="76:76">
      <c r="BX817" s="115"/>
    </row>
    <row r="818" spans="76:76">
      <c r="BX818" s="115"/>
    </row>
    <row r="819" spans="76:76">
      <c r="BX819" s="115"/>
    </row>
    <row r="820" spans="76:76">
      <c r="BX820" s="115"/>
    </row>
    <row r="821" spans="76:76">
      <c r="BX821" s="115"/>
    </row>
    <row r="822" spans="76:76">
      <c r="BX822" s="115"/>
    </row>
    <row r="823" spans="76:76">
      <c r="BX823" s="115"/>
    </row>
    <row r="824" spans="76:76">
      <c r="BX824" s="115"/>
    </row>
    <row r="825" spans="76:76">
      <c r="BX825" s="115"/>
    </row>
    <row r="826" spans="76:76">
      <c r="BX826" s="115"/>
    </row>
    <row r="827" spans="76:76">
      <c r="BX827" s="115"/>
    </row>
    <row r="828" spans="76:76">
      <c r="BX828" s="115"/>
    </row>
    <row r="829" spans="76:76">
      <c r="BX829" s="115"/>
    </row>
    <row r="830" spans="76:76">
      <c r="BX830" s="115"/>
    </row>
    <row r="831" spans="76:76">
      <c r="BX831" s="115"/>
    </row>
    <row r="832" spans="76:76">
      <c r="BX832" s="115"/>
    </row>
    <row r="833" spans="76:76">
      <c r="BX833" s="115"/>
    </row>
    <row r="834" spans="76:76">
      <c r="BX834" s="115"/>
    </row>
    <row r="835" spans="76:76">
      <c r="BX835" s="115"/>
    </row>
    <row r="836" spans="76:76">
      <c r="BX836" s="115"/>
    </row>
    <row r="837" spans="76:76">
      <c r="BX837" s="115"/>
    </row>
    <row r="838" spans="76:76">
      <c r="BX838" s="115"/>
    </row>
    <row r="839" spans="76:76">
      <c r="BX839" s="115"/>
    </row>
    <row r="840" spans="76:76">
      <c r="BX840" s="115"/>
    </row>
    <row r="841" spans="76:76">
      <c r="BX841" s="115"/>
    </row>
    <row r="842" spans="76:76">
      <c r="BX842" s="115"/>
    </row>
    <row r="843" spans="76:76">
      <c r="BX843" s="115"/>
    </row>
    <row r="844" spans="76:76">
      <c r="BX844" s="115"/>
    </row>
    <row r="845" spans="76:76">
      <c r="BX845" s="115"/>
    </row>
    <row r="846" spans="76:76">
      <c r="BX846" s="115"/>
    </row>
    <row r="847" spans="76:76">
      <c r="BX847" s="115"/>
    </row>
    <row r="848" spans="76:76">
      <c r="BX848" s="115"/>
    </row>
    <row r="849" spans="76:76">
      <c r="BX849" s="115"/>
    </row>
    <row r="850" spans="76:76">
      <c r="BX850" s="115"/>
    </row>
    <row r="851" spans="76:76">
      <c r="BX851" s="115"/>
    </row>
    <row r="852" spans="76:76">
      <c r="BX852" s="115"/>
    </row>
    <row r="853" spans="76:76">
      <c r="BX853" s="115"/>
    </row>
    <row r="854" spans="76:76">
      <c r="BX854" s="115"/>
    </row>
    <row r="855" spans="76:76">
      <c r="BX855" s="115"/>
    </row>
    <row r="856" spans="76:76">
      <c r="BX856" s="115"/>
    </row>
    <row r="857" spans="76:76">
      <c r="BX857" s="115"/>
    </row>
    <row r="858" spans="76:76">
      <c r="BX858" s="115"/>
    </row>
    <row r="859" spans="76:76">
      <c r="BX859" s="115"/>
    </row>
    <row r="860" spans="76:76">
      <c r="BX860" s="115"/>
    </row>
    <row r="861" spans="76:76">
      <c r="BX861" s="115"/>
    </row>
    <row r="862" spans="76:76">
      <c r="BX862" s="115"/>
    </row>
    <row r="863" spans="76:76">
      <c r="BX863" s="115"/>
    </row>
    <row r="864" spans="76:76">
      <c r="BX864" s="115"/>
    </row>
    <row r="865" spans="76:76">
      <c r="BX865" s="115"/>
    </row>
    <row r="866" spans="76:76">
      <c r="BX866" s="115"/>
    </row>
    <row r="867" spans="76:76">
      <c r="BX867" s="115"/>
    </row>
    <row r="868" spans="76:76">
      <c r="BX868" s="115"/>
    </row>
    <row r="869" spans="76:76">
      <c r="BX869" s="115"/>
    </row>
    <row r="870" spans="76:76">
      <c r="BX870" s="115"/>
    </row>
    <row r="871" spans="76:76">
      <c r="BX871" s="115"/>
    </row>
    <row r="872" spans="76:76">
      <c r="BX872" s="115"/>
    </row>
    <row r="873" spans="76:76">
      <c r="BX873" s="115"/>
    </row>
    <row r="874" spans="76:76">
      <c r="BX874" s="115"/>
    </row>
    <row r="875" spans="76:76">
      <c r="BX875" s="115"/>
    </row>
    <row r="876" spans="76:76">
      <c r="BX876" s="115"/>
    </row>
    <row r="877" spans="76:76">
      <c r="BX877" s="115"/>
    </row>
    <row r="878" spans="76:76">
      <c r="BX878" s="115"/>
    </row>
    <row r="879" spans="76:76">
      <c r="BX879" s="115"/>
    </row>
    <row r="880" spans="76:76">
      <c r="BX880" s="115"/>
    </row>
  </sheetData>
  <mergeCells count="84">
    <mergeCell ref="A1:W1"/>
    <mergeCell ref="A3:D3"/>
    <mergeCell ref="E3:H3"/>
    <mergeCell ref="I3:L3"/>
    <mergeCell ref="M3:P3"/>
    <mergeCell ref="CC3:CF3"/>
    <mergeCell ref="B4:D4"/>
    <mergeCell ref="B5:D5"/>
    <mergeCell ref="Y3:AB3"/>
    <mergeCell ref="AC3:AF3"/>
    <mergeCell ref="AG3:AJ3"/>
    <mergeCell ref="BQ3:BT3"/>
    <mergeCell ref="AO3:AR3"/>
    <mergeCell ref="AS3:AV3"/>
    <mergeCell ref="AW3:AZ3"/>
    <mergeCell ref="BI3:BL3"/>
    <mergeCell ref="BM3:BP3"/>
    <mergeCell ref="AK3:AN3"/>
    <mergeCell ref="BY3:CB3"/>
    <mergeCell ref="U3:X3"/>
    <mergeCell ref="BU3:BX3"/>
    <mergeCell ref="BE3:BH3"/>
    <mergeCell ref="BA3:BD3"/>
    <mergeCell ref="B11:D11"/>
    <mergeCell ref="B12:D12"/>
    <mergeCell ref="B13:D13"/>
    <mergeCell ref="B7:D7"/>
    <mergeCell ref="B8:D8"/>
    <mergeCell ref="B9:D9"/>
    <mergeCell ref="B10:D10"/>
    <mergeCell ref="Q3:T3"/>
    <mergeCell ref="B16:D16"/>
    <mergeCell ref="B14:D14"/>
    <mergeCell ref="B15:D15"/>
    <mergeCell ref="B17:D17"/>
    <mergeCell ref="B19:D19"/>
    <mergeCell ref="B22:D22"/>
    <mergeCell ref="B23:D23"/>
    <mergeCell ref="B18:D18"/>
    <mergeCell ref="B21:D21"/>
    <mergeCell ref="B20:D20"/>
    <mergeCell ref="B44:D44"/>
    <mergeCell ref="B42:D42"/>
    <mergeCell ref="B41:D41"/>
    <mergeCell ref="B24:D24"/>
    <mergeCell ref="B31:D31"/>
    <mergeCell ref="B32:D32"/>
    <mergeCell ref="B33:D33"/>
    <mergeCell ref="B34:D34"/>
    <mergeCell ref="B35:D35"/>
    <mergeCell ref="B36:D36"/>
    <mergeCell ref="B25:D25"/>
    <mergeCell ref="B26:D26"/>
    <mergeCell ref="B28:D28"/>
    <mergeCell ref="B29:D29"/>
    <mergeCell ref="B27:D27"/>
    <mergeCell ref="B30:D30"/>
    <mergeCell ref="B37:D37"/>
    <mergeCell ref="B38:D38"/>
    <mergeCell ref="B39:D39"/>
    <mergeCell ref="B40:D40"/>
    <mergeCell ref="B43:D43"/>
    <mergeCell ref="B45:D45"/>
    <mergeCell ref="B46:D46"/>
    <mergeCell ref="B47:D47"/>
    <mergeCell ref="B48:D48"/>
    <mergeCell ref="B50:D50"/>
    <mergeCell ref="B52:D52"/>
    <mergeCell ref="B49:D49"/>
    <mergeCell ref="B59:D59"/>
    <mergeCell ref="B60:D60"/>
    <mergeCell ref="B53:D53"/>
    <mergeCell ref="B54:D54"/>
    <mergeCell ref="B55:D55"/>
    <mergeCell ref="B56:D56"/>
    <mergeCell ref="B57:D57"/>
    <mergeCell ref="B58:D58"/>
    <mergeCell ref="B51:D51"/>
    <mergeCell ref="B65:D65"/>
    <mergeCell ref="B66:D66"/>
    <mergeCell ref="B61:D61"/>
    <mergeCell ref="B62:D62"/>
    <mergeCell ref="B63:D63"/>
    <mergeCell ref="B64:D64"/>
  </mergeCells>
  <phoneticPr fontId="2" type="noConversion"/>
  <pageMargins left="0" right="0" top="0" bottom="0" header="0" footer="0"/>
  <pageSetup paperSize="9" scale="74" orientation="landscape" r:id="rId1"/>
  <headerFooter alignWithMargins="0"/>
  <rowBreaks count="1" manualBreakCount="1">
    <brk id="66" max="16383" man="1"/>
  </rowBreaks>
  <colBreaks count="1" manualBreakCount="1">
    <brk id="35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K143"/>
  <sheetViews>
    <sheetView workbookViewId="0">
      <pane xSplit="2" ySplit="6" topLeftCell="E37" activePane="bottomRight" state="frozen"/>
      <selection pane="topRight" activeCell="C1" sqref="C1"/>
      <selection pane="bottomLeft" activeCell="A7" sqref="A7"/>
      <selection pane="bottomRight" activeCell="B2" sqref="B2:K2"/>
    </sheetView>
  </sheetViews>
  <sheetFormatPr defaultRowHeight="13.2"/>
  <cols>
    <col min="1" max="1" width="4.6640625" customWidth="1"/>
    <col min="2" max="2" width="39.44140625" customWidth="1"/>
    <col min="3" max="3" width="9.6640625" hidden="1" customWidth="1"/>
    <col min="4" max="4" width="10" hidden="1" customWidth="1"/>
    <col min="5" max="5" width="11.44140625" customWidth="1"/>
    <col min="6" max="6" width="12.44140625" hidden="1" customWidth="1"/>
    <col min="7" max="8" width="11.33203125" customWidth="1"/>
    <col min="9" max="9" width="9.33203125" hidden="1" customWidth="1"/>
    <col min="10" max="10" width="12.44140625" customWidth="1"/>
    <col min="11" max="11" width="12" customWidth="1"/>
  </cols>
  <sheetData>
    <row r="1" spans="1:11">
      <c r="I1" s="229" t="s">
        <v>559</v>
      </c>
      <c r="J1" s="347" t="s">
        <v>741</v>
      </c>
    </row>
    <row r="2" spans="1:11" ht="37.5" customHeight="1">
      <c r="A2" s="187"/>
      <c r="B2" s="506" t="s">
        <v>744</v>
      </c>
      <c r="C2" s="506"/>
      <c r="D2" s="506"/>
      <c r="E2" s="506"/>
      <c r="F2" s="506"/>
      <c r="G2" s="506"/>
      <c r="H2" s="506"/>
      <c r="I2" s="506"/>
      <c r="J2" s="506"/>
      <c r="K2" s="506"/>
    </row>
    <row r="3" spans="1:11" ht="5.25" customHeight="1">
      <c r="A3" s="510" t="s">
        <v>286</v>
      </c>
      <c r="B3" s="513" t="s">
        <v>287</v>
      </c>
      <c r="C3" s="516" t="s">
        <v>288</v>
      </c>
      <c r="D3" s="517"/>
      <c r="E3" s="517"/>
      <c r="F3" s="517"/>
      <c r="G3" s="517"/>
      <c r="H3" s="518"/>
      <c r="I3" s="522" t="s">
        <v>628</v>
      </c>
      <c r="J3" s="507" t="s">
        <v>630</v>
      </c>
      <c r="K3" s="507" t="s">
        <v>746</v>
      </c>
    </row>
    <row r="4" spans="1:11" ht="9" customHeight="1">
      <c r="A4" s="511"/>
      <c r="B4" s="514"/>
      <c r="C4" s="519"/>
      <c r="D4" s="520"/>
      <c r="E4" s="520"/>
      <c r="F4" s="520"/>
      <c r="G4" s="520"/>
      <c r="H4" s="521"/>
      <c r="I4" s="523"/>
      <c r="J4" s="508"/>
      <c r="K4" s="508"/>
    </row>
    <row r="5" spans="1:11" ht="39" customHeight="1">
      <c r="A5" s="512"/>
      <c r="B5" s="515"/>
      <c r="C5" s="231" t="s">
        <v>560</v>
      </c>
      <c r="D5" s="230" t="s">
        <v>622</v>
      </c>
      <c r="E5" s="231" t="s">
        <v>561</v>
      </c>
      <c r="F5" s="231" t="s">
        <v>740</v>
      </c>
      <c r="G5" s="231" t="s">
        <v>623</v>
      </c>
      <c r="H5" s="231" t="s">
        <v>745</v>
      </c>
      <c r="I5" s="524"/>
      <c r="J5" s="509"/>
      <c r="K5" s="509"/>
    </row>
    <row r="6" spans="1:11" ht="12.75" customHeight="1">
      <c r="A6" s="232" t="s">
        <v>289</v>
      </c>
      <c r="B6" s="233" t="s">
        <v>290</v>
      </c>
      <c r="C6" s="234">
        <f t="shared" ref="C6:H6" si="0">SUM(C7:C18)</f>
        <v>0</v>
      </c>
      <c r="D6" s="234">
        <f t="shared" si="0"/>
        <v>0</v>
      </c>
      <c r="E6" s="234">
        <f t="shared" si="0"/>
        <v>0</v>
      </c>
      <c r="F6" s="234">
        <f t="shared" si="0"/>
        <v>0</v>
      </c>
      <c r="G6" s="234">
        <f t="shared" si="0"/>
        <v>0</v>
      </c>
      <c r="H6" s="234">
        <f t="shared" si="0"/>
        <v>301.56</v>
      </c>
      <c r="I6" s="235">
        <f>G6-E6</f>
        <v>0</v>
      </c>
      <c r="J6" s="282" t="e">
        <f>H6/F6</f>
        <v>#DIV/0!</v>
      </c>
      <c r="K6" s="282">
        <f>H6-G6</f>
        <v>301.56</v>
      </c>
    </row>
    <row r="7" spans="1:11" hidden="1">
      <c r="A7" s="200"/>
      <c r="B7" s="200" t="s">
        <v>291</v>
      </c>
      <c r="C7" s="203"/>
      <c r="D7" s="202"/>
      <c r="E7" s="203"/>
      <c r="F7" s="203"/>
      <c r="G7" s="203"/>
      <c r="H7" s="203"/>
      <c r="I7" s="235">
        <f t="shared" ref="I7:I71" si="1">G7-E7</f>
        <v>0</v>
      </c>
      <c r="J7" s="282" t="e">
        <f t="shared" ref="J7:J70" si="2">H7/F7</f>
        <v>#DIV/0!</v>
      </c>
      <c r="K7" s="282">
        <f t="shared" ref="K7:K71" si="3">H7-G7</f>
        <v>0</v>
      </c>
    </row>
    <row r="8" spans="1:11" ht="14.25" hidden="1" customHeight="1">
      <c r="A8" s="200"/>
      <c r="B8" s="200" t="s">
        <v>292</v>
      </c>
      <c r="C8" s="139"/>
      <c r="D8" s="16"/>
      <c r="E8" s="139"/>
      <c r="F8" s="139"/>
      <c r="G8" s="139"/>
      <c r="H8" s="139"/>
      <c r="I8" s="235">
        <f t="shared" si="1"/>
        <v>0</v>
      </c>
      <c r="J8" s="282" t="e">
        <f t="shared" si="2"/>
        <v>#DIV/0!</v>
      </c>
      <c r="K8" s="282">
        <f t="shared" si="3"/>
        <v>0</v>
      </c>
    </row>
    <row r="9" spans="1:11" ht="14.25" hidden="1" customHeight="1">
      <c r="A9" s="200"/>
      <c r="B9" s="210" t="s">
        <v>516</v>
      </c>
      <c r="C9" s="139"/>
      <c r="D9" s="16"/>
      <c r="E9" s="139"/>
      <c r="F9" s="139"/>
      <c r="G9" s="139"/>
      <c r="H9" s="139"/>
      <c r="I9" s="235">
        <f t="shared" si="1"/>
        <v>0</v>
      </c>
      <c r="J9" s="282" t="e">
        <f t="shared" si="2"/>
        <v>#DIV/0!</v>
      </c>
      <c r="K9" s="282">
        <f t="shared" si="3"/>
        <v>0</v>
      </c>
    </row>
    <row r="10" spans="1:11" ht="14.25" hidden="1" customHeight="1">
      <c r="A10" s="200"/>
      <c r="B10" s="210" t="s">
        <v>293</v>
      </c>
      <c r="C10" s="139"/>
      <c r="D10" s="16"/>
      <c r="E10" s="139"/>
      <c r="F10" s="139"/>
      <c r="G10" s="139"/>
      <c r="H10" s="139"/>
      <c r="I10" s="235">
        <f t="shared" si="1"/>
        <v>0</v>
      </c>
      <c r="J10" s="282" t="e">
        <f t="shared" si="2"/>
        <v>#DIV/0!</v>
      </c>
      <c r="K10" s="282">
        <f t="shared" si="3"/>
        <v>0</v>
      </c>
    </row>
    <row r="11" spans="1:11" ht="14.25" hidden="1" customHeight="1">
      <c r="A11" s="200"/>
      <c r="B11" s="210" t="s">
        <v>562</v>
      </c>
      <c r="C11" s="139"/>
      <c r="D11" s="16"/>
      <c r="E11" s="139"/>
      <c r="F11" s="139"/>
      <c r="G11" s="139"/>
      <c r="H11" s="139"/>
      <c r="I11" s="235">
        <f t="shared" si="1"/>
        <v>0</v>
      </c>
      <c r="J11" s="282" t="e">
        <f t="shared" si="2"/>
        <v>#DIV/0!</v>
      </c>
      <c r="K11" s="282">
        <f t="shared" si="3"/>
        <v>0</v>
      </c>
    </row>
    <row r="12" spans="1:11" ht="14.25" hidden="1" customHeight="1">
      <c r="A12" s="200"/>
      <c r="B12" s="210" t="s">
        <v>517</v>
      </c>
      <c r="C12" s="139"/>
      <c r="D12" s="16"/>
      <c r="E12" s="139"/>
      <c r="F12" s="139"/>
      <c r="G12" s="139"/>
      <c r="H12" s="139"/>
      <c r="I12" s="235">
        <f t="shared" si="1"/>
        <v>0</v>
      </c>
      <c r="J12" s="282" t="e">
        <f t="shared" si="2"/>
        <v>#DIV/0!</v>
      </c>
      <c r="K12" s="282">
        <f t="shared" si="3"/>
        <v>0</v>
      </c>
    </row>
    <row r="13" spans="1:11" ht="14.25" hidden="1" customHeight="1">
      <c r="A13" s="200"/>
      <c r="B13" s="210" t="s">
        <v>518</v>
      </c>
      <c r="C13" s="139"/>
      <c r="D13" s="16"/>
      <c r="E13" s="139"/>
      <c r="F13" s="139"/>
      <c r="G13" s="139"/>
      <c r="H13" s="139"/>
      <c r="I13" s="235">
        <f t="shared" si="1"/>
        <v>0</v>
      </c>
      <c r="J13" s="282" t="e">
        <f t="shared" si="2"/>
        <v>#DIV/0!</v>
      </c>
      <c r="K13" s="282">
        <f t="shared" si="3"/>
        <v>0</v>
      </c>
    </row>
    <row r="14" spans="1:11" ht="14.25" customHeight="1">
      <c r="A14" s="200"/>
      <c r="B14" s="256" t="s">
        <v>689</v>
      </c>
      <c r="C14" s="139"/>
      <c r="D14" s="16"/>
      <c r="E14" s="139"/>
      <c r="F14" s="139"/>
      <c r="G14" s="139"/>
      <c r="H14" s="139">
        <v>301.06</v>
      </c>
      <c r="I14" s="235">
        <f t="shared" si="1"/>
        <v>0</v>
      </c>
      <c r="J14" s="282" t="e">
        <f t="shared" si="2"/>
        <v>#DIV/0!</v>
      </c>
      <c r="K14" s="282">
        <f t="shared" si="3"/>
        <v>301.06</v>
      </c>
    </row>
    <row r="15" spans="1:11" ht="14.25" hidden="1" customHeight="1">
      <c r="A15" s="200"/>
      <c r="B15" s="210" t="s">
        <v>294</v>
      </c>
      <c r="C15" s="139"/>
      <c r="D15" s="16"/>
      <c r="E15" s="139"/>
      <c r="F15" s="139"/>
      <c r="G15" s="139"/>
      <c r="H15" s="139"/>
      <c r="I15" s="235">
        <f t="shared" si="1"/>
        <v>0</v>
      </c>
      <c r="J15" s="282" t="e">
        <f t="shared" si="2"/>
        <v>#DIV/0!</v>
      </c>
      <c r="K15" s="282">
        <f t="shared" si="3"/>
        <v>0</v>
      </c>
    </row>
    <row r="16" spans="1:11" ht="14.25" hidden="1" customHeight="1">
      <c r="A16" s="200"/>
      <c r="B16" s="210" t="s">
        <v>295</v>
      </c>
      <c r="C16" s="139"/>
      <c r="D16" s="16"/>
      <c r="E16" s="139"/>
      <c r="F16" s="139"/>
      <c r="G16" s="139"/>
      <c r="H16" s="139"/>
      <c r="I16" s="235">
        <f t="shared" si="1"/>
        <v>0</v>
      </c>
      <c r="J16" s="282" t="e">
        <f t="shared" si="2"/>
        <v>#DIV/0!</v>
      </c>
      <c r="K16" s="282">
        <f t="shared" si="3"/>
        <v>0</v>
      </c>
    </row>
    <row r="17" spans="1:11" ht="14.25" hidden="1" customHeight="1">
      <c r="A17" s="200"/>
      <c r="B17" s="210" t="s">
        <v>296</v>
      </c>
      <c r="C17" s="139"/>
      <c r="D17" s="16"/>
      <c r="E17" s="139"/>
      <c r="F17" s="139"/>
      <c r="G17" s="139"/>
      <c r="H17" s="139"/>
      <c r="I17" s="235">
        <f t="shared" si="1"/>
        <v>0</v>
      </c>
      <c r="J17" s="282" t="e">
        <f t="shared" si="2"/>
        <v>#DIV/0!</v>
      </c>
      <c r="K17" s="282">
        <f t="shared" si="3"/>
        <v>0</v>
      </c>
    </row>
    <row r="18" spans="1:11" ht="14.25" customHeight="1">
      <c r="A18" s="200"/>
      <c r="B18" s="210" t="s">
        <v>519</v>
      </c>
      <c r="C18" s="236"/>
      <c r="D18" s="16"/>
      <c r="E18" s="236"/>
      <c r="F18" s="236"/>
      <c r="G18" s="236"/>
      <c r="H18" s="236">
        <v>0.5</v>
      </c>
      <c r="I18" s="235">
        <f t="shared" si="1"/>
        <v>0</v>
      </c>
      <c r="J18" s="282" t="e">
        <f t="shared" si="2"/>
        <v>#DIV/0!</v>
      </c>
      <c r="K18" s="282">
        <f t="shared" si="3"/>
        <v>0.5</v>
      </c>
    </row>
    <row r="19" spans="1:11" ht="14.25" customHeight="1">
      <c r="A19" s="232" t="s">
        <v>297</v>
      </c>
      <c r="B19" s="233" t="s">
        <v>298</v>
      </c>
      <c r="C19" s="64">
        <f t="shared" ref="C19:H19" si="4">SUM(C20:C36)</f>
        <v>0.6</v>
      </c>
      <c r="D19" s="64">
        <f t="shared" si="4"/>
        <v>10.52</v>
      </c>
      <c r="E19" s="64">
        <f t="shared" si="4"/>
        <v>7.6</v>
      </c>
      <c r="F19" s="64">
        <f t="shared" si="4"/>
        <v>6.83</v>
      </c>
      <c r="G19" s="64">
        <f t="shared" si="4"/>
        <v>0</v>
      </c>
      <c r="H19" s="64">
        <f t="shared" si="4"/>
        <v>7.4</v>
      </c>
      <c r="I19" s="235">
        <f t="shared" si="1"/>
        <v>-7.6</v>
      </c>
      <c r="J19" s="282">
        <f t="shared" si="2"/>
        <v>1.0834553440702783</v>
      </c>
      <c r="K19" s="282">
        <f t="shared" si="3"/>
        <v>7.4</v>
      </c>
    </row>
    <row r="20" spans="1:11" ht="14.25" customHeight="1">
      <c r="A20" s="200"/>
      <c r="B20" s="200" t="s">
        <v>299</v>
      </c>
      <c r="C20" s="139"/>
      <c r="D20" s="139"/>
      <c r="E20" s="139"/>
      <c r="F20" s="139"/>
      <c r="G20" s="139"/>
      <c r="H20" s="139"/>
      <c r="I20" s="235">
        <f t="shared" si="1"/>
        <v>0</v>
      </c>
      <c r="J20" s="282" t="e">
        <f t="shared" si="2"/>
        <v>#DIV/0!</v>
      </c>
      <c r="K20" s="282">
        <f t="shared" si="3"/>
        <v>0</v>
      </c>
    </row>
    <row r="21" spans="1:11" ht="14.25" hidden="1" customHeight="1">
      <c r="A21" s="200"/>
      <c r="B21" s="210" t="s">
        <v>300</v>
      </c>
      <c r="C21" s="139"/>
      <c r="D21" s="139"/>
      <c r="E21" s="139"/>
      <c r="F21" s="139"/>
      <c r="G21" s="139"/>
      <c r="H21" s="139"/>
      <c r="I21" s="235">
        <f t="shared" si="1"/>
        <v>0</v>
      </c>
      <c r="J21" s="282" t="e">
        <f t="shared" si="2"/>
        <v>#DIV/0!</v>
      </c>
      <c r="K21" s="282">
        <f t="shared" si="3"/>
        <v>0</v>
      </c>
    </row>
    <row r="22" spans="1:11" ht="14.25" hidden="1" customHeight="1">
      <c r="A22" s="200"/>
      <c r="B22" s="210" t="s">
        <v>563</v>
      </c>
      <c r="C22" s="139"/>
      <c r="D22" s="139"/>
      <c r="E22" s="139"/>
      <c r="F22" s="139"/>
      <c r="G22" s="139"/>
      <c r="H22" s="139"/>
      <c r="I22" s="235">
        <f t="shared" si="1"/>
        <v>0</v>
      </c>
      <c r="J22" s="282" t="e">
        <f t="shared" si="2"/>
        <v>#DIV/0!</v>
      </c>
      <c r="K22" s="282">
        <f t="shared" si="3"/>
        <v>0</v>
      </c>
    </row>
    <row r="23" spans="1:11" ht="14.25" customHeight="1">
      <c r="A23" s="200"/>
      <c r="B23" s="253" t="s">
        <v>301</v>
      </c>
      <c r="C23" s="139">
        <v>0</v>
      </c>
      <c r="D23" s="139">
        <v>10.52</v>
      </c>
      <c r="E23" s="139">
        <v>7.6</v>
      </c>
      <c r="F23" s="139"/>
      <c r="G23" s="139"/>
      <c r="H23" s="139"/>
      <c r="I23" s="235">
        <f t="shared" si="1"/>
        <v>-7.6</v>
      </c>
      <c r="J23" s="282" t="e">
        <f t="shared" si="2"/>
        <v>#DIV/0!</v>
      </c>
      <c r="K23" s="282">
        <f t="shared" si="3"/>
        <v>0</v>
      </c>
    </row>
    <row r="24" spans="1:11" ht="14.25" hidden="1" customHeight="1">
      <c r="A24" s="200"/>
      <c r="B24" s="200" t="s">
        <v>564</v>
      </c>
      <c r="C24" s="139"/>
      <c r="D24" s="139"/>
      <c r="E24" s="139"/>
      <c r="F24" s="139"/>
      <c r="G24" s="139"/>
      <c r="H24" s="139"/>
      <c r="I24" s="235">
        <f t="shared" si="1"/>
        <v>0</v>
      </c>
      <c r="J24" s="282" t="e">
        <f t="shared" si="2"/>
        <v>#DIV/0!</v>
      </c>
      <c r="K24" s="282">
        <f t="shared" si="3"/>
        <v>0</v>
      </c>
    </row>
    <row r="25" spans="1:11" ht="14.25" customHeight="1">
      <c r="A25" s="200"/>
      <c r="B25" s="210" t="s">
        <v>520</v>
      </c>
      <c r="C25" s="139"/>
      <c r="D25" s="139"/>
      <c r="E25" s="139"/>
      <c r="F25" s="139">
        <v>6.83</v>
      </c>
      <c r="G25" s="139"/>
      <c r="H25" s="139"/>
      <c r="I25" s="235">
        <f t="shared" si="1"/>
        <v>0</v>
      </c>
      <c r="J25" s="282">
        <f t="shared" si="2"/>
        <v>0</v>
      </c>
      <c r="K25" s="282">
        <f t="shared" si="3"/>
        <v>0</v>
      </c>
    </row>
    <row r="26" spans="1:11" ht="14.25" hidden="1" customHeight="1">
      <c r="A26" s="200"/>
      <c r="B26" s="200" t="s">
        <v>597</v>
      </c>
      <c r="C26" s="139"/>
      <c r="D26" s="139"/>
      <c r="E26" s="139"/>
      <c r="F26" s="139"/>
      <c r="G26" s="139"/>
      <c r="H26" s="139"/>
      <c r="I26" s="235">
        <f t="shared" si="1"/>
        <v>0</v>
      </c>
      <c r="J26" s="282" t="e">
        <f t="shared" si="2"/>
        <v>#DIV/0!</v>
      </c>
      <c r="K26" s="282">
        <f t="shared" si="3"/>
        <v>0</v>
      </c>
    </row>
    <row r="27" spans="1:11" ht="14.25" customHeight="1">
      <c r="A27" s="200"/>
      <c r="B27" s="210" t="s">
        <v>521</v>
      </c>
      <c r="C27" s="139"/>
      <c r="D27" s="139"/>
      <c r="E27" s="139"/>
      <c r="F27" s="139"/>
      <c r="G27" s="139"/>
      <c r="H27" s="139">
        <v>7.4</v>
      </c>
      <c r="I27" s="235">
        <f t="shared" si="1"/>
        <v>0</v>
      </c>
      <c r="J27" s="282" t="e">
        <f t="shared" si="2"/>
        <v>#DIV/0!</v>
      </c>
      <c r="K27" s="282">
        <f t="shared" si="3"/>
        <v>7.4</v>
      </c>
    </row>
    <row r="28" spans="1:11" ht="14.25" hidden="1" customHeight="1">
      <c r="A28" s="200"/>
      <c r="B28" s="210" t="s">
        <v>565</v>
      </c>
      <c r="C28" s="139"/>
      <c r="D28" s="139"/>
      <c r="E28" s="139"/>
      <c r="F28" s="139"/>
      <c r="G28" s="139"/>
      <c r="H28" s="139"/>
      <c r="I28" s="235">
        <f t="shared" si="1"/>
        <v>0</v>
      </c>
      <c r="J28" s="282" t="e">
        <f t="shared" si="2"/>
        <v>#DIV/0!</v>
      </c>
      <c r="K28" s="282">
        <f t="shared" si="3"/>
        <v>0</v>
      </c>
    </row>
    <row r="29" spans="1:11" ht="14.25" hidden="1" customHeight="1">
      <c r="A29" s="200"/>
      <c r="B29" s="210" t="s">
        <v>302</v>
      </c>
      <c r="C29" s="139"/>
      <c r="D29" s="139"/>
      <c r="E29" s="139"/>
      <c r="F29" s="139"/>
      <c r="G29" s="139"/>
      <c r="H29" s="139"/>
      <c r="I29" s="235">
        <f t="shared" si="1"/>
        <v>0</v>
      </c>
      <c r="J29" s="282" t="e">
        <f t="shared" si="2"/>
        <v>#DIV/0!</v>
      </c>
      <c r="K29" s="282">
        <f t="shared" si="3"/>
        <v>0</v>
      </c>
    </row>
    <row r="30" spans="1:11" ht="14.25" hidden="1" customHeight="1">
      <c r="A30" s="200"/>
      <c r="B30" s="210" t="s">
        <v>303</v>
      </c>
      <c r="C30" s="139"/>
      <c r="D30" s="139"/>
      <c r="E30" s="139"/>
      <c r="F30" s="139"/>
      <c r="G30" s="139"/>
      <c r="H30" s="139"/>
      <c r="I30" s="235">
        <f t="shared" si="1"/>
        <v>0</v>
      </c>
      <c r="J30" s="282" t="e">
        <f t="shared" si="2"/>
        <v>#DIV/0!</v>
      </c>
      <c r="K30" s="282">
        <f t="shared" si="3"/>
        <v>0</v>
      </c>
    </row>
    <row r="31" spans="1:11" ht="14.25" hidden="1" customHeight="1">
      <c r="A31" s="200"/>
      <c r="B31" s="210" t="s">
        <v>304</v>
      </c>
      <c r="C31" s="139"/>
      <c r="D31" s="139"/>
      <c r="E31" s="139"/>
      <c r="F31" s="139"/>
      <c r="G31" s="139"/>
      <c r="H31" s="139"/>
      <c r="I31" s="235">
        <f t="shared" si="1"/>
        <v>0</v>
      </c>
      <c r="J31" s="282" t="e">
        <f t="shared" si="2"/>
        <v>#DIV/0!</v>
      </c>
      <c r="K31" s="282">
        <f t="shared" si="3"/>
        <v>0</v>
      </c>
    </row>
    <row r="32" spans="1:11" ht="14.25" hidden="1" customHeight="1">
      <c r="A32" s="200"/>
      <c r="B32" s="210" t="s">
        <v>305</v>
      </c>
      <c r="C32" s="139"/>
      <c r="D32" s="139"/>
      <c r="E32" s="139"/>
      <c r="F32" s="139"/>
      <c r="G32" s="139"/>
      <c r="H32" s="139"/>
      <c r="I32" s="235">
        <f t="shared" si="1"/>
        <v>0</v>
      </c>
      <c r="J32" s="282" t="e">
        <f t="shared" si="2"/>
        <v>#DIV/0!</v>
      </c>
      <c r="K32" s="282">
        <f t="shared" si="3"/>
        <v>0</v>
      </c>
    </row>
    <row r="33" spans="1:11" ht="14.25" hidden="1" customHeight="1">
      <c r="A33" s="200"/>
      <c r="B33" s="210" t="s">
        <v>566</v>
      </c>
      <c r="C33" s="139"/>
      <c r="D33" s="139"/>
      <c r="E33" s="139"/>
      <c r="F33" s="139"/>
      <c r="G33" s="139"/>
      <c r="H33" s="139"/>
      <c r="I33" s="235">
        <f t="shared" si="1"/>
        <v>0</v>
      </c>
      <c r="J33" s="282" t="e">
        <f t="shared" si="2"/>
        <v>#DIV/0!</v>
      </c>
      <c r="K33" s="282">
        <f t="shared" si="3"/>
        <v>0</v>
      </c>
    </row>
    <row r="34" spans="1:11" ht="14.25" hidden="1" customHeight="1">
      <c r="A34" s="200"/>
      <c r="B34" s="200" t="s">
        <v>522</v>
      </c>
      <c r="C34" s="139"/>
      <c r="D34" s="139"/>
      <c r="E34" s="139"/>
      <c r="F34" s="139"/>
      <c r="G34" s="139"/>
      <c r="H34" s="139"/>
      <c r="I34" s="235">
        <f t="shared" si="1"/>
        <v>0</v>
      </c>
      <c r="J34" s="282" t="e">
        <f t="shared" si="2"/>
        <v>#DIV/0!</v>
      </c>
      <c r="K34" s="282">
        <f t="shared" si="3"/>
        <v>0</v>
      </c>
    </row>
    <row r="35" spans="1:11" ht="14.25" hidden="1" customHeight="1">
      <c r="A35" s="200"/>
      <c r="B35" s="200" t="s">
        <v>306</v>
      </c>
      <c r="C35" s="139"/>
      <c r="D35" s="139"/>
      <c r="E35" s="139"/>
      <c r="F35" s="139"/>
      <c r="G35" s="139"/>
      <c r="H35" s="139"/>
      <c r="I35" s="235">
        <f t="shared" si="1"/>
        <v>0</v>
      </c>
      <c r="J35" s="282" t="e">
        <f t="shared" si="2"/>
        <v>#DIV/0!</v>
      </c>
      <c r="K35" s="282">
        <f t="shared" si="3"/>
        <v>0</v>
      </c>
    </row>
    <row r="36" spans="1:11" ht="14.25" hidden="1" customHeight="1">
      <c r="A36" s="200"/>
      <c r="B36" s="200" t="s">
        <v>523</v>
      </c>
      <c r="C36" s="236">
        <v>0.6</v>
      </c>
      <c r="D36" s="139"/>
      <c r="E36" s="236"/>
      <c r="F36" s="236"/>
      <c r="G36" s="236"/>
      <c r="H36" s="236"/>
      <c r="I36" s="235">
        <f t="shared" si="1"/>
        <v>0</v>
      </c>
      <c r="J36" s="282" t="e">
        <f t="shared" si="2"/>
        <v>#DIV/0!</v>
      </c>
      <c r="K36" s="282">
        <f t="shared" si="3"/>
        <v>0</v>
      </c>
    </row>
    <row r="37" spans="1:11" ht="14.25" customHeight="1">
      <c r="A37" s="232" t="s">
        <v>307</v>
      </c>
      <c r="B37" s="233" t="s">
        <v>308</v>
      </c>
      <c r="C37" s="64">
        <f t="shared" ref="C37:H37" si="5">SUM(C39:C73)</f>
        <v>34.4</v>
      </c>
      <c r="D37" s="64">
        <f t="shared" si="5"/>
        <v>79.360000000000014</v>
      </c>
      <c r="E37" s="64">
        <f t="shared" si="5"/>
        <v>84.399999999999991</v>
      </c>
      <c r="F37" s="64">
        <f t="shared" si="5"/>
        <v>168.03</v>
      </c>
      <c r="G37" s="64">
        <f t="shared" si="5"/>
        <v>147.92000000000002</v>
      </c>
      <c r="H37" s="64">
        <f t="shared" si="5"/>
        <v>468.7</v>
      </c>
      <c r="I37" s="235">
        <f t="shared" si="1"/>
        <v>63.520000000000024</v>
      </c>
      <c r="J37" s="282">
        <f t="shared" si="2"/>
        <v>2.7893828483008987</v>
      </c>
      <c r="K37" s="282">
        <f t="shared" si="3"/>
        <v>320.77999999999997</v>
      </c>
    </row>
    <row r="38" spans="1:11" ht="14.25" customHeight="1">
      <c r="A38" s="232"/>
      <c r="B38" s="233" t="s">
        <v>309</v>
      </c>
      <c r="C38" s="99">
        <f t="shared" ref="C38:H38" si="6">SUM(C39:C60)</f>
        <v>0</v>
      </c>
      <c r="D38" s="64">
        <f t="shared" si="6"/>
        <v>3.09</v>
      </c>
      <c r="E38" s="99">
        <f t="shared" si="6"/>
        <v>0</v>
      </c>
      <c r="F38" s="99">
        <f t="shared" si="6"/>
        <v>1.18</v>
      </c>
      <c r="G38" s="64">
        <f t="shared" si="6"/>
        <v>7.98</v>
      </c>
      <c r="H38" s="99">
        <f t="shared" si="6"/>
        <v>0.2</v>
      </c>
      <c r="I38" s="235">
        <f t="shared" si="1"/>
        <v>7.98</v>
      </c>
      <c r="J38" s="282">
        <f t="shared" si="2"/>
        <v>0.16949152542372883</v>
      </c>
      <c r="K38" s="282">
        <f t="shared" si="3"/>
        <v>-7.78</v>
      </c>
    </row>
    <row r="39" spans="1:11" ht="14.25" hidden="1" customHeight="1">
      <c r="A39" s="200"/>
      <c r="B39" s="210" t="s">
        <v>310</v>
      </c>
      <c r="C39" s="94"/>
      <c r="D39" s="139">
        <v>1.46</v>
      </c>
      <c r="E39" s="94"/>
      <c r="F39" s="94"/>
      <c r="G39" s="94"/>
      <c r="H39" s="94">
        <v>0.2</v>
      </c>
      <c r="I39" s="235">
        <f t="shared" si="1"/>
        <v>0</v>
      </c>
      <c r="J39" s="282"/>
      <c r="K39" s="282">
        <f t="shared" si="3"/>
        <v>0.2</v>
      </c>
    </row>
    <row r="40" spans="1:11" ht="14.25" hidden="1" customHeight="1">
      <c r="A40" s="200"/>
      <c r="B40" s="210" t="s">
        <v>311</v>
      </c>
      <c r="C40" s="94"/>
      <c r="D40" s="139"/>
      <c r="E40" s="94"/>
      <c r="F40" s="94"/>
      <c r="G40" s="94"/>
      <c r="H40" s="94"/>
      <c r="I40" s="235">
        <f t="shared" si="1"/>
        <v>0</v>
      </c>
      <c r="J40" s="282"/>
      <c r="K40" s="282">
        <f t="shared" si="3"/>
        <v>0</v>
      </c>
    </row>
    <row r="41" spans="1:11" ht="14.25" hidden="1" customHeight="1">
      <c r="A41" s="200"/>
      <c r="B41" s="210" t="s">
        <v>312</v>
      </c>
      <c r="C41" s="94"/>
      <c r="D41" s="139"/>
      <c r="E41" s="94"/>
      <c r="F41" s="94"/>
      <c r="G41" s="94"/>
      <c r="H41" s="94"/>
      <c r="I41" s="235">
        <f t="shared" si="1"/>
        <v>0</v>
      </c>
      <c r="J41" s="282"/>
      <c r="K41" s="282">
        <f t="shared" si="3"/>
        <v>0</v>
      </c>
    </row>
    <row r="42" spans="1:11" ht="14.25" customHeight="1">
      <c r="A42" s="200"/>
      <c r="B42" s="200" t="s">
        <v>313</v>
      </c>
      <c r="C42" s="94"/>
      <c r="D42" s="139"/>
      <c r="E42" s="94"/>
      <c r="F42" s="94">
        <v>1.18</v>
      </c>
      <c r="G42" s="94"/>
      <c r="H42" s="139"/>
      <c r="I42" s="235">
        <f t="shared" si="1"/>
        <v>0</v>
      </c>
      <c r="J42" s="282"/>
      <c r="K42" s="282">
        <f t="shared" si="3"/>
        <v>0</v>
      </c>
    </row>
    <row r="43" spans="1:11" ht="14.25" hidden="1" customHeight="1">
      <c r="A43" s="200"/>
      <c r="B43" s="200" t="s">
        <v>314</v>
      </c>
      <c r="C43" s="94"/>
      <c r="D43" s="139"/>
      <c r="E43" s="94"/>
      <c r="F43" s="94"/>
      <c r="G43" s="94"/>
      <c r="H43" s="94"/>
      <c r="I43" s="235">
        <f t="shared" si="1"/>
        <v>0</v>
      </c>
      <c r="J43" s="282"/>
      <c r="K43" s="282">
        <f t="shared" si="3"/>
        <v>0</v>
      </c>
    </row>
    <row r="44" spans="1:11" ht="14.25" hidden="1" customHeight="1">
      <c r="A44" s="200"/>
      <c r="B44" s="200" t="s">
        <v>315</v>
      </c>
      <c r="C44" s="94"/>
      <c r="D44" s="139"/>
      <c r="E44" s="94"/>
      <c r="F44" s="94"/>
      <c r="G44" s="94"/>
      <c r="H44" s="94"/>
      <c r="I44" s="235">
        <f t="shared" si="1"/>
        <v>0</v>
      </c>
      <c r="J44" s="282"/>
      <c r="K44" s="282">
        <f t="shared" si="3"/>
        <v>0</v>
      </c>
    </row>
    <row r="45" spans="1:11" ht="14.25" customHeight="1">
      <c r="A45" s="200"/>
      <c r="B45" s="200" t="s">
        <v>316</v>
      </c>
      <c r="C45" s="94"/>
      <c r="D45" s="139"/>
      <c r="E45" s="94"/>
      <c r="F45" s="94"/>
      <c r="G45" s="94">
        <v>5.7</v>
      </c>
      <c r="H45" s="94"/>
      <c r="I45" s="235">
        <f t="shared" si="1"/>
        <v>5.7</v>
      </c>
      <c r="J45" s="282"/>
      <c r="K45" s="282">
        <f t="shared" si="3"/>
        <v>-5.7</v>
      </c>
    </row>
    <row r="46" spans="1:11" ht="14.25" hidden="1" customHeight="1">
      <c r="A46" s="200"/>
      <c r="B46" s="200" t="s">
        <v>317</v>
      </c>
      <c r="C46" s="94"/>
      <c r="D46" s="139"/>
      <c r="E46" s="94"/>
      <c r="F46" s="94"/>
      <c r="G46" s="94"/>
      <c r="H46" s="94"/>
      <c r="I46" s="235">
        <f t="shared" si="1"/>
        <v>0</v>
      </c>
      <c r="J46" s="282"/>
      <c r="K46" s="282">
        <f t="shared" si="3"/>
        <v>0</v>
      </c>
    </row>
    <row r="47" spans="1:11" ht="14.25" hidden="1" customHeight="1">
      <c r="A47" s="200"/>
      <c r="B47" s="200" t="s">
        <v>318</v>
      </c>
      <c r="C47" s="94"/>
      <c r="D47" s="139"/>
      <c r="E47" s="94"/>
      <c r="F47" s="94"/>
      <c r="G47" s="94"/>
      <c r="H47" s="94"/>
      <c r="I47" s="235">
        <f t="shared" si="1"/>
        <v>0</v>
      </c>
      <c r="J47" s="282"/>
      <c r="K47" s="282">
        <f t="shared" si="3"/>
        <v>0</v>
      </c>
    </row>
    <row r="48" spans="1:11" ht="14.25" customHeight="1">
      <c r="A48" s="200"/>
      <c r="B48" s="200" t="s">
        <v>319</v>
      </c>
      <c r="C48" s="94"/>
      <c r="D48" s="139"/>
      <c r="E48" s="94"/>
      <c r="F48" s="94"/>
      <c r="G48" s="94">
        <v>0.3</v>
      </c>
      <c r="H48" s="139"/>
      <c r="I48" s="235">
        <f t="shared" si="1"/>
        <v>0.3</v>
      </c>
      <c r="J48" s="282"/>
      <c r="K48" s="282">
        <f t="shared" si="3"/>
        <v>-0.3</v>
      </c>
    </row>
    <row r="49" spans="1:11" ht="14.25" hidden="1" customHeight="1">
      <c r="A49" s="200"/>
      <c r="B49" s="200" t="s">
        <v>320</v>
      </c>
      <c r="C49" s="94"/>
      <c r="D49" s="139"/>
      <c r="E49" s="94"/>
      <c r="F49" s="94"/>
      <c r="G49" s="94"/>
      <c r="H49" s="94"/>
      <c r="I49" s="235">
        <f t="shared" si="1"/>
        <v>0</v>
      </c>
      <c r="J49" s="282"/>
      <c r="K49" s="282">
        <f t="shared" si="3"/>
        <v>0</v>
      </c>
    </row>
    <row r="50" spans="1:11" ht="14.25" hidden="1" customHeight="1">
      <c r="A50" s="200"/>
      <c r="B50" s="214" t="s">
        <v>321</v>
      </c>
      <c r="C50" s="94"/>
      <c r="D50" s="139"/>
      <c r="E50" s="94"/>
      <c r="F50" s="94"/>
      <c r="G50" s="94"/>
      <c r="H50" s="94"/>
      <c r="I50" s="235">
        <f t="shared" si="1"/>
        <v>0</v>
      </c>
      <c r="J50" s="282"/>
      <c r="K50" s="282">
        <f t="shared" si="3"/>
        <v>0</v>
      </c>
    </row>
    <row r="51" spans="1:11" ht="14.25" hidden="1" customHeight="1">
      <c r="A51" s="200"/>
      <c r="B51" s="200" t="s">
        <v>524</v>
      </c>
      <c r="C51" s="236"/>
      <c r="D51" s="139"/>
      <c r="E51" s="236"/>
      <c r="F51" s="236"/>
      <c r="G51" s="236"/>
      <c r="H51" s="236"/>
      <c r="I51" s="235">
        <f t="shared" si="1"/>
        <v>0</v>
      </c>
      <c r="J51" s="282"/>
      <c r="K51" s="282">
        <f t="shared" si="3"/>
        <v>0</v>
      </c>
    </row>
    <row r="52" spans="1:11" ht="14.25" customHeight="1">
      <c r="A52" s="200"/>
      <c r="B52" s="200" t="s">
        <v>322</v>
      </c>
      <c r="C52" s="94"/>
      <c r="D52" s="139"/>
      <c r="E52" s="94"/>
      <c r="F52" s="94"/>
      <c r="G52" s="94">
        <v>1.98</v>
      </c>
      <c r="H52" s="94"/>
      <c r="I52" s="235">
        <f t="shared" si="1"/>
        <v>1.98</v>
      </c>
      <c r="J52" s="282"/>
      <c r="K52" s="282">
        <f t="shared" si="3"/>
        <v>-1.98</v>
      </c>
    </row>
    <row r="53" spans="1:11" ht="14.25" hidden="1" customHeight="1">
      <c r="A53" s="200"/>
      <c r="B53" s="200" t="s">
        <v>323</v>
      </c>
      <c r="C53" s="94"/>
      <c r="D53" s="139"/>
      <c r="E53" s="94"/>
      <c r="F53" s="94"/>
      <c r="G53" s="94"/>
      <c r="H53" s="94"/>
      <c r="I53" s="235">
        <f t="shared" si="1"/>
        <v>0</v>
      </c>
      <c r="J53" s="282" t="e">
        <f t="shared" si="2"/>
        <v>#DIV/0!</v>
      </c>
      <c r="K53" s="282">
        <f t="shared" si="3"/>
        <v>0</v>
      </c>
    </row>
    <row r="54" spans="1:11" ht="14.25" hidden="1" customHeight="1">
      <c r="A54" s="200"/>
      <c r="B54" s="200" t="s">
        <v>592</v>
      </c>
      <c r="C54" s="94"/>
      <c r="D54" s="139"/>
      <c r="E54" s="94"/>
      <c r="F54" s="94"/>
      <c r="G54" s="94"/>
      <c r="H54" s="94"/>
      <c r="I54" s="235">
        <f t="shared" si="1"/>
        <v>0</v>
      </c>
      <c r="J54" s="282" t="e">
        <f t="shared" si="2"/>
        <v>#DIV/0!</v>
      </c>
      <c r="K54" s="282">
        <f t="shared" si="3"/>
        <v>0</v>
      </c>
    </row>
    <row r="55" spans="1:11" ht="14.25" hidden="1" customHeight="1">
      <c r="A55" s="200"/>
      <c r="B55" s="200" t="s">
        <v>675</v>
      </c>
      <c r="C55" s="94"/>
      <c r="D55" s="139"/>
      <c r="E55" s="94"/>
      <c r="F55" s="94"/>
      <c r="G55" s="94"/>
      <c r="H55" s="94"/>
      <c r="I55" s="235">
        <f t="shared" si="1"/>
        <v>0</v>
      </c>
      <c r="J55" s="282" t="e">
        <f t="shared" si="2"/>
        <v>#DIV/0!</v>
      </c>
      <c r="K55" s="282">
        <f t="shared" si="3"/>
        <v>0</v>
      </c>
    </row>
    <row r="56" spans="1:11" ht="14.25" hidden="1" customHeight="1">
      <c r="A56" s="200"/>
      <c r="B56" s="214" t="s">
        <v>324</v>
      </c>
      <c r="C56" s="94"/>
      <c r="D56" s="139"/>
      <c r="E56" s="94"/>
      <c r="F56" s="94"/>
      <c r="G56" s="94"/>
      <c r="H56" s="94"/>
      <c r="I56" s="235">
        <f t="shared" si="1"/>
        <v>0</v>
      </c>
      <c r="J56" s="282" t="e">
        <f t="shared" si="2"/>
        <v>#DIV/0!</v>
      </c>
      <c r="K56" s="282">
        <f t="shared" si="3"/>
        <v>0</v>
      </c>
    </row>
    <row r="57" spans="1:11" ht="14.25" hidden="1" customHeight="1">
      <c r="A57" s="200"/>
      <c r="B57" s="200" t="s">
        <v>325</v>
      </c>
      <c r="C57" s="94"/>
      <c r="D57" s="139">
        <v>1.63</v>
      </c>
      <c r="E57" s="94"/>
      <c r="F57" s="94"/>
      <c r="G57" s="94"/>
      <c r="H57" s="94"/>
      <c r="I57" s="235">
        <f t="shared" si="1"/>
        <v>0</v>
      </c>
      <c r="J57" s="282" t="e">
        <f t="shared" si="2"/>
        <v>#DIV/0!</v>
      </c>
      <c r="K57" s="282">
        <f t="shared" si="3"/>
        <v>0</v>
      </c>
    </row>
    <row r="58" spans="1:11" ht="14.25" hidden="1" customHeight="1">
      <c r="A58" s="200"/>
      <c r="B58" s="200" t="s">
        <v>326</v>
      </c>
      <c r="C58" s="94"/>
      <c r="D58" s="139"/>
      <c r="E58" s="94"/>
      <c r="F58" s="94"/>
      <c r="G58" s="94"/>
      <c r="H58" s="94"/>
      <c r="I58" s="235">
        <f t="shared" si="1"/>
        <v>0</v>
      </c>
      <c r="J58" s="282" t="e">
        <f t="shared" si="2"/>
        <v>#DIV/0!</v>
      </c>
      <c r="K58" s="282">
        <f t="shared" si="3"/>
        <v>0</v>
      </c>
    </row>
    <row r="59" spans="1:11" ht="14.25" hidden="1" customHeight="1">
      <c r="A59" s="200"/>
      <c r="B59" s="214" t="s">
        <v>327</v>
      </c>
      <c r="C59" s="94"/>
      <c r="D59" s="139"/>
      <c r="E59" s="94"/>
      <c r="F59" s="94"/>
      <c r="G59" s="94"/>
      <c r="H59" s="94"/>
      <c r="I59" s="235">
        <f t="shared" si="1"/>
        <v>0</v>
      </c>
      <c r="J59" s="282" t="e">
        <f t="shared" si="2"/>
        <v>#DIV/0!</v>
      </c>
      <c r="K59" s="282">
        <f t="shared" si="3"/>
        <v>0</v>
      </c>
    </row>
    <row r="60" spans="1:11" ht="14.25" hidden="1" customHeight="1">
      <c r="A60" s="200"/>
      <c r="B60" s="200" t="s">
        <v>72</v>
      </c>
      <c r="C60" s="94"/>
      <c r="D60" s="139"/>
      <c r="E60" s="94"/>
      <c r="F60" s="94"/>
      <c r="G60" s="94"/>
      <c r="H60" s="94"/>
      <c r="I60" s="235">
        <f t="shared" si="1"/>
        <v>0</v>
      </c>
      <c r="J60" s="282" t="e">
        <f t="shared" si="2"/>
        <v>#DIV/0!</v>
      </c>
      <c r="K60" s="282">
        <f t="shared" si="3"/>
        <v>0</v>
      </c>
    </row>
    <row r="61" spans="1:11" ht="14.25" customHeight="1">
      <c r="A61" s="200"/>
      <c r="B61" s="200" t="s">
        <v>567</v>
      </c>
      <c r="C61" s="139"/>
      <c r="D61" s="139"/>
      <c r="E61" s="139">
        <v>9.4</v>
      </c>
      <c r="F61" s="139">
        <v>9.42</v>
      </c>
      <c r="G61" s="139">
        <v>9.43</v>
      </c>
      <c r="H61" s="139">
        <v>45.6</v>
      </c>
      <c r="I61" s="235">
        <f t="shared" si="1"/>
        <v>2.9999999999999361E-2</v>
      </c>
      <c r="J61" s="282">
        <f t="shared" si="2"/>
        <v>4.8407643312101909</v>
      </c>
      <c r="K61" s="282">
        <f t="shared" si="3"/>
        <v>36.17</v>
      </c>
    </row>
    <row r="62" spans="1:11" ht="14.25" customHeight="1">
      <c r="A62" s="200"/>
      <c r="B62" s="200" t="s">
        <v>568</v>
      </c>
      <c r="C62" s="139"/>
      <c r="D62" s="139">
        <v>4.0599999999999996</v>
      </c>
      <c r="E62" s="139">
        <v>9.6</v>
      </c>
      <c r="F62" s="139">
        <v>12.25</v>
      </c>
      <c r="G62" s="139">
        <v>0</v>
      </c>
      <c r="H62" s="139">
        <v>262.89999999999998</v>
      </c>
      <c r="I62" s="235">
        <f t="shared" si="1"/>
        <v>-9.6</v>
      </c>
      <c r="J62" s="282">
        <f t="shared" si="2"/>
        <v>21.461224489795917</v>
      </c>
      <c r="K62" s="282">
        <f t="shared" si="3"/>
        <v>262.89999999999998</v>
      </c>
    </row>
    <row r="63" spans="1:11" ht="14.25" hidden="1" customHeight="1">
      <c r="A63" s="200"/>
      <c r="B63" s="200" t="s">
        <v>569</v>
      </c>
      <c r="C63" s="139"/>
      <c r="D63" s="139"/>
      <c r="E63" s="139"/>
      <c r="F63" s="139"/>
      <c r="G63" s="139"/>
      <c r="H63" s="139"/>
      <c r="I63" s="235">
        <f t="shared" si="1"/>
        <v>0</v>
      </c>
      <c r="J63" s="282" t="e">
        <f t="shared" si="2"/>
        <v>#DIV/0!</v>
      </c>
      <c r="K63" s="282">
        <f t="shared" si="3"/>
        <v>0</v>
      </c>
    </row>
    <row r="64" spans="1:11" ht="14.25" customHeight="1">
      <c r="A64" s="200"/>
      <c r="B64" s="200" t="s">
        <v>570</v>
      </c>
      <c r="C64" s="139"/>
      <c r="D64" s="139">
        <v>9.86</v>
      </c>
      <c r="E64" s="139">
        <v>5</v>
      </c>
      <c r="F64" s="139">
        <v>19.329999999999998</v>
      </c>
      <c r="G64" s="139">
        <v>19.3</v>
      </c>
      <c r="H64" s="139">
        <v>40</v>
      </c>
      <c r="I64" s="235">
        <f t="shared" si="1"/>
        <v>14.3</v>
      </c>
      <c r="J64" s="282">
        <f t="shared" si="2"/>
        <v>2.0693222969477496</v>
      </c>
      <c r="K64" s="282">
        <f t="shared" si="3"/>
        <v>20.7</v>
      </c>
    </row>
    <row r="65" spans="1:11" ht="14.25" customHeight="1">
      <c r="A65" s="200"/>
      <c r="B65" s="200" t="s">
        <v>527</v>
      </c>
      <c r="C65" s="94"/>
      <c r="D65" s="139"/>
      <c r="E65" s="94">
        <v>2.4</v>
      </c>
      <c r="F65" s="94">
        <v>20.100000000000001</v>
      </c>
      <c r="G65" s="94">
        <v>23.4</v>
      </c>
      <c r="H65" s="94">
        <v>22.8</v>
      </c>
      <c r="I65" s="235">
        <f t="shared" si="1"/>
        <v>21</v>
      </c>
      <c r="J65" s="282">
        <f t="shared" si="2"/>
        <v>1.1343283582089552</v>
      </c>
      <c r="K65" s="282">
        <f t="shared" si="3"/>
        <v>-0.59999999999999787</v>
      </c>
    </row>
    <row r="66" spans="1:11" ht="14.25" customHeight="1">
      <c r="A66" s="200"/>
      <c r="B66" s="210" t="s">
        <v>571</v>
      </c>
      <c r="C66" s="139"/>
      <c r="D66" s="139">
        <v>9.86</v>
      </c>
      <c r="E66" s="139"/>
      <c r="F66" s="139">
        <v>5.7</v>
      </c>
      <c r="G66" s="139">
        <v>5.73</v>
      </c>
      <c r="H66" s="139">
        <v>42.9</v>
      </c>
      <c r="I66" s="235">
        <f t="shared" si="1"/>
        <v>5.73</v>
      </c>
      <c r="J66" s="282">
        <f t="shared" si="2"/>
        <v>7.5263157894736841</v>
      </c>
      <c r="K66" s="282">
        <f t="shared" si="3"/>
        <v>37.17</v>
      </c>
    </row>
    <row r="67" spans="1:11" ht="14.25" customHeight="1">
      <c r="A67" s="200"/>
      <c r="B67" s="210" t="s">
        <v>328</v>
      </c>
      <c r="C67" s="139">
        <v>3.7</v>
      </c>
      <c r="D67" s="139">
        <v>7.6</v>
      </c>
      <c r="E67" s="139">
        <v>15.5</v>
      </c>
      <c r="F67" s="139">
        <v>33.799999999999997</v>
      </c>
      <c r="G67" s="139">
        <v>30.93</v>
      </c>
      <c r="H67" s="139">
        <v>14</v>
      </c>
      <c r="I67" s="235">
        <f t="shared" si="1"/>
        <v>15.43</v>
      </c>
      <c r="J67" s="282">
        <f t="shared" si="2"/>
        <v>0.41420118343195272</v>
      </c>
      <c r="K67" s="282">
        <f t="shared" si="3"/>
        <v>-16.93</v>
      </c>
    </row>
    <row r="68" spans="1:11" ht="14.25" customHeight="1">
      <c r="A68" s="200"/>
      <c r="B68" s="210" t="s">
        <v>572</v>
      </c>
      <c r="C68" s="94"/>
      <c r="D68" s="139">
        <v>2.4900000000000002</v>
      </c>
      <c r="E68" s="94"/>
      <c r="F68" s="94">
        <v>11.05</v>
      </c>
      <c r="G68" s="94">
        <v>4.1500000000000004</v>
      </c>
      <c r="H68" s="94"/>
      <c r="I68" s="235">
        <f t="shared" si="1"/>
        <v>4.1500000000000004</v>
      </c>
      <c r="J68" s="282">
        <f t="shared" si="2"/>
        <v>0</v>
      </c>
      <c r="K68" s="282">
        <f t="shared" si="3"/>
        <v>-4.1500000000000004</v>
      </c>
    </row>
    <row r="69" spans="1:11" ht="14.25" hidden="1" customHeight="1">
      <c r="A69" s="200"/>
      <c r="B69" s="210" t="s">
        <v>573</v>
      </c>
      <c r="C69" s="94"/>
      <c r="D69" s="139"/>
      <c r="E69" s="94"/>
      <c r="F69" s="94"/>
      <c r="G69" s="94"/>
      <c r="H69" s="94"/>
      <c r="I69" s="235">
        <f t="shared" si="1"/>
        <v>0</v>
      </c>
      <c r="J69" s="282" t="e">
        <f t="shared" si="2"/>
        <v>#DIV/0!</v>
      </c>
      <c r="K69" s="282">
        <f t="shared" si="3"/>
        <v>0</v>
      </c>
    </row>
    <row r="70" spans="1:11" ht="14.25" customHeight="1">
      <c r="A70" s="200"/>
      <c r="B70" s="210" t="s">
        <v>329</v>
      </c>
      <c r="C70" s="139">
        <v>3.7</v>
      </c>
      <c r="D70" s="139"/>
      <c r="E70" s="94"/>
      <c r="F70" s="94"/>
      <c r="G70" s="94"/>
      <c r="H70" s="139">
        <v>1</v>
      </c>
      <c r="I70" s="235">
        <f t="shared" si="1"/>
        <v>0</v>
      </c>
      <c r="J70" s="282" t="e">
        <f t="shared" si="2"/>
        <v>#DIV/0!</v>
      </c>
      <c r="K70" s="282">
        <f t="shared" si="3"/>
        <v>1</v>
      </c>
    </row>
    <row r="71" spans="1:11" ht="14.25" hidden="1" customHeight="1">
      <c r="A71" s="200"/>
      <c r="B71" s="210" t="s">
        <v>530</v>
      </c>
      <c r="C71" s="94"/>
      <c r="D71" s="139"/>
      <c r="E71" s="94"/>
      <c r="F71" s="94"/>
      <c r="G71" s="94"/>
      <c r="H71" s="94"/>
      <c r="I71" s="235">
        <f t="shared" si="1"/>
        <v>0</v>
      </c>
      <c r="J71" s="282" t="e">
        <f t="shared" ref="J71:J134" si="7">H71/F71</f>
        <v>#DIV/0!</v>
      </c>
      <c r="K71" s="282">
        <f t="shared" si="3"/>
        <v>0</v>
      </c>
    </row>
    <row r="72" spans="1:11" ht="14.25" customHeight="1">
      <c r="A72" s="200"/>
      <c r="B72" s="210" t="s">
        <v>373</v>
      </c>
      <c r="C72" s="94">
        <v>27</v>
      </c>
      <c r="D72" s="139">
        <v>28.5</v>
      </c>
      <c r="E72" s="94">
        <v>38.9</v>
      </c>
      <c r="F72" s="94">
        <v>47.1</v>
      </c>
      <c r="G72" s="94">
        <v>38.9</v>
      </c>
      <c r="H72" s="94">
        <v>39.299999999999997</v>
      </c>
      <c r="I72" s="235">
        <f t="shared" ref="I72:I135" si="8">G72-E72</f>
        <v>0</v>
      </c>
      <c r="J72" s="282">
        <f t="shared" si="7"/>
        <v>0.83439490445859865</v>
      </c>
      <c r="K72" s="282">
        <f t="shared" ref="K72:K135" si="9">H72-G72</f>
        <v>0.39999999999999858</v>
      </c>
    </row>
    <row r="73" spans="1:11" ht="14.25" customHeight="1">
      <c r="A73" s="200"/>
      <c r="B73" s="210" t="s">
        <v>330</v>
      </c>
      <c r="C73" s="94"/>
      <c r="D73" s="139">
        <v>13.9</v>
      </c>
      <c r="E73" s="94">
        <v>3.6</v>
      </c>
      <c r="F73" s="94">
        <v>8.1</v>
      </c>
      <c r="G73" s="94">
        <v>8.1</v>
      </c>
      <c r="H73" s="94"/>
      <c r="I73" s="235">
        <f t="shared" si="8"/>
        <v>4.5</v>
      </c>
      <c r="J73" s="282">
        <f t="shared" si="7"/>
        <v>0</v>
      </c>
      <c r="K73" s="282">
        <f t="shared" si="9"/>
        <v>-8.1</v>
      </c>
    </row>
    <row r="74" spans="1:11" ht="14.25" hidden="1" customHeight="1">
      <c r="A74" s="237"/>
      <c r="B74" s="238" t="s">
        <v>331</v>
      </c>
      <c r="C74" s="99">
        <f>SUM(C75:C81)</f>
        <v>0</v>
      </c>
      <c r="D74" s="99">
        <f>SUM(D75:D81)</f>
        <v>0</v>
      </c>
      <c r="E74" s="99">
        <f>SUM(E75:E81)</f>
        <v>0</v>
      </c>
      <c r="F74" s="99"/>
      <c r="G74" s="99">
        <f>SUM(G75:G81)</f>
        <v>0</v>
      </c>
      <c r="H74" s="99"/>
      <c r="I74" s="235">
        <f t="shared" si="8"/>
        <v>0</v>
      </c>
      <c r="J74" s="282" t="e">
        <f t="shared" si="7"/>
        <v>#DIV/0!</v>
      </c>
      <c r="K74" s="282">
        <f t="shared" si="9"/>
        <v>0</v>
      </c>
    </row>
    <row r="75" spans="1:11" ht="14.25" hidden="1" customHeight="1">
      <c r="A75" s="200"/>
      <c r="B75" s="200" t="s">
        <v>332</v>
      </c>
      <c r="C75" s="236"/>
      <c r="D75" s="16"/>
      <c r="E75" s="236">
        <f>K75+O75+S75+W75+AA75+AL75+AP75+AT75+AX75+BF75+BJ75+BZ75+CH75+CL75+CP75+CT75+CX75+DB75+BB75+BN75+BV75</f>
        <v>0</v>
      </c>
      <c r="F75" s="236"/>
      <c r="G75" s="236">
        <f>M75+Q75+U75+Y75+AC75+AN75+AR75+AV75+AZ75+BH75+BL75+CB75+CJ75+CN75+CR75+CV75+CZ75+DD75+BD75+BP75+BX75</f>
        <v>0</v>
      </c>
      <c r="H75" s="236"/>
      <c r="I75" s="235">
        <f t="shared" si="8"/>
        <v>0</v>
      </c>
      <c r="J75" s="282" t="e">
        <f t="shared" si="7"/>
        <v>#DIV/0!</v>
      </c>
      <c r="K75" s="282">
        <f t="shared" si="9"/>
        <v>0</v>
      </c>
    </row>
    <row r="76" spans="1:11" ht="14.25" hidden="1" customHeight="1">
      <c r="A76" s="200"/>
      <c r="B76" s="200" t="s">
        <v>574</v>
      </c>
      <c r="C76" s="236"/>
      <c r="D76" s="16"/>
      <c r="E76" s="236">
        <f t="shared" ref="E76:G81" si="10">K76+O76+S76+W76+AA76+AL76+AP76+AT76+AX76+BF76+BJ76+BZ76+CH76+CL76+CP76+CT76+CX76+DB76+BN76+BV76</f>
        <v>0</v>
      </c>
      <c r="F76" s="236"/>
      <c r="G76" s="236">
        <f t="shared" si="10"/>
        <v>0</v>
      </c>
      <c r="H76" s="236"/>
      <c r="I76" s="235">
        <f t="shared" si="8"/>
        <v>0</v>
      </c>
      <c r="J76" s="282" t="e">
        <f t="shared" si="7"/>
        <v>#DIV/0!</v>
      </c>
      <c r="K76" s="282">
        <f t="shared" si="9"/>
        <v>0</v>
      </c>
    </row>
    <row r="77" spans="1:11" ht="14.25" hidden="1" customHeight="1">
      <c r="A77" s="200"/>
      <c r="B77" s="200" t="s">
        <v>333</v>
      </c>
      <c r="C77" s="236"/>
      <c r="D77" s="16"/>
      <c r="E77" s="236">
        <f t="shared" si="10"/>
        <v>0</v>
      </c>
      <c r="F77" s="236"/>
      <c r="G77" s="236">
        <f t="shared" si="10"/>
        <v>0</v>
      </c>
      <c r="H77" s="236"/>
      <c r="I77" s="235">
        <f t="shared" si="8"/>
        <v>0</v>
      </c>
      <c r="J77" s="282" t="e">
        <f t="shared" si="7"/>
        <v>#DIV/0!</v>
      </c>
      <c r="K77" s="282">
        <f t="shared" si="9"/>
        <v>0</v>
      </c>
    </row>
    <row r="78" spans="1:11" ht="14.25" hidden="1" customHeight="1">
      <c r="A78" s="200"/>
      <c r="B78" s="200" t="s">
        <v>334</v>
      </c>
      <c r="C78" s="236"/>
      <c r="D78" s="16"/>
      <c r="E78" s="236">
        <f t="shared" si="10"/>
        <v>0</v>
      </c>
      <c r="F78" s="236"/>
      <c r="G78" s="236">
        <f t="shared" si="10"/>
        <v>0</v>
      </c>
      <c r="H78" s="236"/>
      <c r="I78" s="235">
        <f t="shared" si="8"/>
        <v>0</v>
      </c>
      <c r="J78" s="282" t="e">
        <f t="shared" si="7"/>
        <v>#DIV/0!</v>
      </c>
      <c r="K78" s="282">
        <f t="shared" si="9"/>
        <v>0</v>
      </c>
    </row>
    <row r="79" spans="1:11" ht="14.25" hidden="1" customHeight="1">
      <c r="A79" s="200"/>
      <c r="B79" s="200" t="s">
        <v>335</v>
      </c>
      <c r="C79" s="236"/>
      <c r="D79" s="16"/>
      <c r="E79" s="236">
        <f t="shared" si="10"/>
        <v>0</v>
      </c>
      <c r="F79" s="236"/>
      <c r="G79" s="236">
        <f t="shared" si="10"/>
        <v>0</v>
      </c>
      <c r="H79" s="236"/>
      <c r="I79" s="235">
        <f t="shared" si="8"/>
        <v>0</v>
      </c>
      <c r="J79" s="282" t="e">
        <f t="shared" si="7"/>
        <v>#DIV/0!</v>
      </c>
      <c r="K79" s="282">
        <f t="shared" si="9"/>
        <v>0</v>
      </c>
    </row>
    <row r="80" spans="1:11" ht="14.25" hidden="1" customHeight="1">
      <c r="A80" s="200"/>
      <c r="B80" s="200" t="s">
        <v>336</v>
      </c>
      <c r="C80" s="236"/>
      <c r="D80" s="16"/>
      <c r="E80" s="236">
        <f t="shared" si="10"/>
        <v>0</v>
      </c>
      <c r="F80" s="236"/>
      <c r="G80" s="236">
        <f t="shared" si="10"/>
        <v>0</v>
      </c>
      <c r="H80" s="236"/>
      <c r="I80" s="235">
        <f t="shared" si="8"/>
        <v>0</v>
      </c>
      <c r="J80" s="282" t="e">
        <f t="shared" si="7"/>
        <v>#DIV/0!</v>
      </c>
      <c r="K80" s="282">
        <f t="shared" si="9"/>
        <v>0</v>
      </c>
    </row>
    <row r="81" spans="1:11" ht="14.25" hidden="1" customHeight="1">
      <c r="A81" s="200"/>
      <c r="B81" s="200" t="s">
        <v>337</v>
      </c>
      <c r="C81" s="236"/>
      <c r="D81" s="16"/>
      <c r="E81" s="236">
        <f t="shared" si="10"/>
        <v>0</v>
      </c>
      <c r="F81" s="236"/>
      <c r="G81" s="236">
        <f t="shared" si="10"/>
        <v>0</v>
      </c>
      <c r="H81" s="236"/>
      <c r="I81" s="235">
        <f t="shared" si="8"/>
        <v>0</v>
      </c>
      <c r="J81" s="282" t="e">
        <f t="shared" si="7"/>
        <v>#DIV/0!</v>
      </c>
      <c r="K81" s="282">
        <f t="shared" si="9"/>
        <v>0</v>
      </c>
    </row>
    <row r="82" spans="1:11" ht="14.25" customHeight="1">
      <c r="A82" s="232" t="s">
        <v>338</v>
      </c>
      <c r="B82" s="233" t="s">
        <v>339</v>
      </c>
      <c r="C82" s="99">
        <f t="shared" ref="C82:H82" si="11">SUM(C83:C91)</f>
        <v>2687.25</v>
      </c>
      <c r="D82" s="64">
        <f t="shared" si="11"/>
        <v>3676.66</v>
      </c>
      <c r="E82" s="99">
        <f t="shared" si="11"/>
        <v>2794.7</v>
      </c>
      <c r="F82" s="99">
        <f t="shared" si="11"/>
        <v>2601.1999999999998</v>
      </c>
      <c r="G82" s="64">
        <f t="shared" si="11"/>
        <v>2632.8</v>
      </c>
      <c r="H82" s="64">
        <f t="shared" si="11"/>
        <v>3784.8500000000004</v>
      </c>
      <c r="I82" s="235">
        <f t="shared" si="8"/>
        <v>-161.89999999999964</v>
      </c>
      <c r="J82" s="282">
        <f t="shared" si="7"/>
        <v>1.4550399815469786</v>
      </c>
      <c r="K82" s="282">
        <f t="shared" si="9"/>
        <v>1152.0500000000002</v>
      </c>
    </row>
    <row r="83" spans="1:11" ht="14.25" hidden="1" customHeight="1">
      <c r="A83" s="200"/>
      <c r="B83" s="200" t="s">
        <v>340</v>
      </c>
      <c r="C83" s="236"/>
      <c r="D83" s="16"/>
      <c r="E83" s="236"/>
      <c r="F83" s="236"/>
      <c r="G83" s="139"/>
      <c r="H83" s="236"/>
      <c r="I83" s="235">
        <f t="shared" si="8"/>
        <v>0</v>
      </c>
      <c r="J83" s="282" t="e">
        <f t="shared" si="7"/>
        <v>#DIV/0!</v>
      </c>
      <c r="K83" s="282">
        <f t="shared" si="9"/>
        <v>0</v>
      </c>
    </row>
    <row r="84" spans="1:11" ht="14.25" hidden="1" customHeight="1">
      <c r="A84" s="200"/>
      <c r="B84" s="200" t="s">
        <v>341</v>
      </c>
      <c r="C84" s="236">
        <v>0.25</v>
      </c>
      <c r="D84" s="236"/>
      <c r="E84" s="236"/>
      <c r="F84" s="236"/>
      <c r="G84" s="139"/>
      <c r="H84" s="236"/>
      <c r="I84" s="235">
        <f t="shared" si="8"/>
        <v>0</v>
      </c>
      <c r="J84" s="282" t="e">
        <f t="shared" si="7"/>
        <v>#DIV/0!</v>
      </c>
      <c r="K84" s="282">
        <f t="shared" si="9"/>
        <v>0</v>
      </c>
    </row>
    <row r="85" spans="1:11" ht="14.25" customHeight="1">
      <c r="A85" s="200"/>
      <c r="B85" s="200" t="s">
        <v>575</v>
      </c>
      <c r="C85" s="94">
        <v>2687</v>
      </c>
      <c r="D85" s="139">
        <v>2703.33</v>
      </c>
      <c r="E85" s="94">
        <v>2769.5</v>
      </c>
      <c r="F85" s="94">
        <v>2430.1</v>
      </c>
      <c r="G85" s="139">
        <v>2439</v>
      </c>
      <c r="H85" s="139">
        <v>1684.7</v>
      </c>
      <c r="I85" s="235">
        <f t="shared" si="8"/>
        <v>-330.5</v>
      </c>
      <c r="J85" s="282">
        <f t="shared" si="7"/>
        <v>0.69326365170157611</v>
      </c>
      <c r="K85" s="282">
        <f t="shared" si="9"/>
        <v>-754.3</v>
      </c>
    </row>
    <row r="86" spans="1:11" ht="14.25" hidden="1" customHeight="1">
      <c r="A86" s="200"/>
      <c r="B86" s="210" t="s">
        <v>342</v>
      </c>
      <c r="C86" s="236"/>
      <c r="D86" s="139"/>
      <c r="E86" s="236"/>
      <c r="F86" s="236"/>
      <c r="G86" s="139"/>
      <c r="H86" s="139"/>
      <c r="I86" s="235">
        <f t="shared" si="8"/>
        <v>0</v>
      </c>
      <c r="J86" s="282" t="e">
        <f t="shared" si="7"/>
        <v>#DIV/0!</v>
      </c>
      <c r="K86" s="282">
        <f t="shared" si="9"/>
        <v>0</v>
      </c>
    </row>
    <row r="87" spans="1:11" ht="14.25" customHeight="1">
      <c r="A87" s="200"/>
      <c r="B87" s="210" t="s">
        <v>533</v>
      </c>
      <c r="C87" s="139"/>
      <c r="D87" s="139"/>
      <c r="E87" s="139"/>
      <c r="F87" s="139">
        <v>54.65</v>
      </c>
      <c r="G87" s="139">
        <v>54.7</v>
      </c>
      <c r="H87" s="139">
        <v>1606.1</v>
      </c>
      <c r="I87" s="235">
        <f t="shared" si="8"/>
        <v>54.7</v>
      </c>
      <c r="J87" s="282">
        <f t="shared" si="7"/>
        <v>29.388838060384263</v>
      </c>
      <c r="K87" s="282">
        <f t="shared" si="9"/>
        <v>1551.3999999999999</v>
      </c>
    </row>
    <row r="88" spans="1:11" ht="14.25" customHeight="1">
      <c r="A88" s="200"/>
      <c r="B88" s="210" t="s">
        <v>343</v>
      </c>
      <c r="C88" s="139"/>
      <c r="D88" s="139"/>
      <c r="E88" s="139">
        <v>21.1</v>
      </c>
      <c r="F88" s="139">
        <v>21.1</v>
      </c>
      <c r="G88" s="139">
        <v>21.07</v>
      </c>
      <c r="H88" s="139">
        <v>21.07</v>
      </c>
      <c r="I88" s="235">
        <f t="shared" si="8"/>
        <v>-3.0000000000001137E-2</v>
      </c>
      <c r="J88" s="282">
        <f t="shared" si="7"/>
        <v>0.99857819905213263</v>
      </c>
      <c r="K88" s="282">
        <f t="shared" si="9"/>
        <v>0</v>
      </c>
    </row>
    <row r="89" spans="1:11" ht="14.25" hidden="1" customHeight="1">
      <c r="A89" s="200"/>
      <c r="B89" s="200" t="s">
        <v>534</v>
      </c>
      <c r="C89" s="139"/>
      <c r="D89" s="139"/>
      <c r="E89" s="139"/>
      <c r="F89" s="139"/>
      <c r="G89" s="139"/>
      <c r="H89" s="139"/>
      <c r="I89" s="235">
        <f t="shared" si="8"/>
        <v>0</v>
      </c>
      <c r="J89" s="282" t="e">
        <f t="shared" si="7"/>
        <v>#DIV/0!</v>
      </c>
      <c r="K89" s="282">
        <f t="shared" si="9"/>
        <v>0</v>
      </c>
    </row>
    <row r="90" spans="1:11" ht="14.25" customHeight="1">
      <c r="A90" s="200"/>
      <c r="B90" s="200" t="s">
        <v>576</v>
      </c>
      <c r="C90" s="139"/>
      <c r="D90" s="139"/>
      <c r="E90" s="139">
        <v>4.0999999999999996</v>
      </c>
      <c r="F90" s="139">
        <v>92.75</v>
      </c>
      <c r="G90" s="139">
        <v>115.15</v>
      </c>
      <c r="H90" s="139">
        <v>101.8</v>
      </c>
      <c r="I90" s="235">
        <f t="shared" si="8"/>
        <v>111.05000000000001</v>
      </c>
      <c r="J90" s="282">
        <f t="shared" si="7"/>
        <v>1.0975741239892183</v>
      </c>
      <c r="K90" s="282">
        <f t="shared" si="9"/>
        <v>-13.350000000000009</v>
      </c>
    </row>
    <row r="91" spans="1:11" ht="14.25" customHeight="1">
      <c r="A91" s="200"/>
      <c r="B91" s="200" t="s">
        <v>344</v>
      </c>
      <c r="C91" s="139">
        <v>0</v>
      </c>
      <c r="D91" s="139">
        <v>973.33</v>
      </c>
      <c r="E91" s="139"/>
      <c r="F91" s="139">
        <v>2.6</v>
      </c>
      <c r="G91" s="139">
        <v>2.88</v>
      </c>
      <c r="H91" s="139">
        <v>371.18</v>
      </c>
      <c r="I91" s="235">
        <f t="shared" si="8"/>
        <v>2.88</v>
      </c>
      <c r="J91" s="282">
        <f t="shared" si="7"/>
        <v>142.76153846153846</v>
      </c>
      <c r="K91" s="282">
        <f t="shared" si="9"/>
        <v>368.3</v>
      </c>
    </row>
    <row r="92" spans="1:11" ht="14.25" customHeight="1">
      <c r="A92" s="232" t="s">
        <v>345</v>
      </c>
      <c r="B92" s="233" t="s">
        <v>346</v>
      </c>
      <c r="C92" s="99">
        <f>SUM(C95:C139)</f>
        <v>3125.0399999999995</v>
      </c>
      <c r="D92" s="64">
        <f>SUM(D95:D139)</f>
        <v>5973.329999999999</v>
      </c>
      <c r="E92" s="99">
        <f>SUM(E95:E139)</f>
        <v>4042.1000000000008</v>
      </c>
      <c r="F92" s="64">
        <f>SUM(F93:F139)</f>
        <v>6499.56</v>
      </c>
      <c r="G92" s="64">
        <f>SUM(G93:G139)</f>
        <v>6251.03</v>
      </c>
      <c r="H92" s="64">
        <f>SUM(H93:H139)</f>
        <v>4140.3100000000004</v>
      </c>
      <c r="I92" s="235">
        <f t="shared" si="8"/>
        <v>2208.9299999999989</v>
      </c>
      <c r="J92" s="282">
        <f t="shared" si="7"/>
        <v>0.63701389017102694</v>
      </c>
      <c r="K92" s="282">
        <f t="shared" si="9"/>
        <v>-2110.7199999999993</v>
      </c>
    </row>
    <row r="93" spans="1:11" ht="14.25" hidden="1" customHeight="1">
      <c r="A93" s="215"/>
      <c r="B93" s="210" t="s">
        <v>347</v>
      </c>
      <c r="C93" s="236"/>
      <c r="D93" s="16"/>
      <c r="E93" s="236"/>
      <c r="F93" s="139"/>
      <c r="G93" s="236"/>
      <c r="H93" s="236"/>
      <c r="I93" s="235">
        <f t="shared" si="8"/>
        <v>0</v>
      </c>
      <c r="J93" s="282" t="e">
        <f t="shared" si="7"/>
        <v>#DIV/0!</v>
      </c>
      <c r="K93" s="282">
        <f t="shared" si="9"/>
        <v>0</v>
      </c>
    </row>
    <row r="94" spans="1:11" ht="14.25" hidden="1" customHeight="1">
      <c r="A94" s="215"/>
      <c r="B94" s="210" t="s">
        <v>577</v>
      </c>
      <c r="C94" s="236"/>
      <c r="D94" s="16"/>
      <c r="E94" s="236"/>
      <c r="F94" s="139"/>
      <c r="G94" s="236"/>
      <c r="H94" s="236"/>
      <c r="I94" s="235">
        <f t="shared" si="8"/>
        <v>0</v>
      </c>
      <c r="J94" s="282" t="e">
        <f t="shared" si="7"/>
        <v>#DIV/0!</v>
      </c>
      <c r="K94" s="282">
        <f t="shared" si="9"/>
        <v>0</v>
      </c>
    </row>
    <row r="95" spans="1:11" ht="14.25" customHeight="1">
      <c r="A95" s="215"/>
      <c r="B95" s="210" t="s">
        <v>578</v>
      </c>
      <c r="C95" s="236"/>
      <c r="D95" s="139"/>
      <c r="E95" s="236">
        <v>583.20000000000005</v>
      </c>
      <c r="F95" s="139">
        <v>775.8</v>
      </c>
      <c r="G95" s="236">
        <v>778.19</v>
      </c>
      <c r="H95" s="236">
        <v>780.4</v>
      </c>
      <c r="I95" s="235">
        <f t="shared" si="8"/>
        <v>194.99</v>
      </c>
      <c r="J95" s="282">
        <f t="shared" si="7"/>
        <v>1.005929363237948</v>
      </c>
      <c r="K95" s="282">
        <f t="shared" si="9"/>
        <v>2.2099999999999227</v>
      </c>
    </row>
    <row r="96" spans="1:11" ht="14.25" hidden="1" customHeight="1">
      <c r="A96" s="200"/>
      <c r="B96" s="200" t="s">
        <v>348</v>
      </c>
      <c r="C96" s="236"/>
      <c r="D96" s="139"/>
      <c r="E96" s="236"/>
      <c r="F96" s="139"/>
      <c r="G96" s="236"/>
      <c r="H96" s="236"/>
      <c r="I96" s="235">
        <f t="shared" si="8"/>
        <v>0</v>
      </c>
      <c r="J96" s="282" t="e">
        <f t="shared" si="7"/>
        <v>#DIV/0!</v>
      </c>
      <c r="K96" s="282">
        <f t="shared" si="9"/>
        <v>0</v>
      </c>
    </row>
    <row r="97" spans="1:11" ht="14.25" customHeight="1">
      <c r="A97" s="200"/>
      <c r="B97" s="200" t="s">
        <v>349</v>
      </c>
      <c r="C97" s="236"/>
      <c r="D97" s="139">
        <v>29.35</v>
      </c>
      <c r="E97" s="236"/>
      <c r="F97" s="139"/>
      <c r="G97" s="236"/>
      <c r="H97" s="236">
        <v>44.71</v>
      </c>
      <c r="I97" s="235">
        <f t="shared" si="8"/>
        <v>0</v>
      </c>
      <c r="J97" s="282" t="e">
        <f t="shared" si="7"/>
        <v>#DIV/0!</v>
      </c>
      <c r="K97" s="282">
        <f t="shared" si="9"/>
        <v>44.71</v>
      </c>
    </row>
    <row r="98" spans="1:11" ht="14.25" customHeight="1">
      <c r="A98" s="200"/>
      <c r="B98" s="200" t="s">
        <v>350</v>
      </c>
      <c r="C98" s="139">
        <v>9.1999999999999993</v>
      </c>
      <c r="D98" s="139">
        <v>42.1</v>
      </c>
      <c r="E98" s="139">
        <v>38.700000000000003</v>
      </c>
      <c r="F98" s="139">
        <v>72.8</v>
      </c>
      <c r="G98" s="139">
        <v>73.06</v>
      </c>
      <c r="H98" s="139">
        <v>90.9</v>
      </c>
      <c r="I98" s="235">
        <f t="shared" si="8"/>
        <v>34.36</v>
      </c>
      <c r="J98" s="282">
        <f t="shared" si="7"/>
        <v>1.2486263736263739</v>
      </c>
      <c r="K98" s="282">
        <f t="shared" si="9"/>
        <v>17.840000000000003</v>
      </c>
    </row>
    <row r="99" spans="1:11" ht="14.25" customHeight="1">
      <c r="A99" s="200"/>
      <c r="B99" s="200" t="s">
        <v>351</v>
      </c>
      <c r="C99" s="139">
        <v>2918.9</v>
      </c>
      <c r="D99" s="139">
        <v>2742.87</v>
      </c>
      <c r="E99" s="139">
        <v>2918.9</v>
      </c>
      <c r="F99" s="139">
        <v>2925.4</v>
      </c>
      <c r="G99" s="139">
        <v>2925.43</v>
      </c>
      <c r="H99" s="139">
        <v>1105.5999999999999</v>
      </c>
      <c r="I99" s="235">
        <f t="shared" si="8"/>
        <v>6.5299999999997453</v>
      </c>
      <c r="J99" s="282">
        <f t="shared" si="7"/>
        <v>0.37793122308060434</v>
      </c>
      <c r="K99" s="282">
        <f t="shared" si="9"/>
        <v>-1819.83</v>
      </c>
    </row>
    <row r="100" spans="1:11" ht="14.25" customHeight="1">
      <c r="A100" s="200"/>
      <c r="B100" s="200" t="s">
        <v>579</v>
      </c>
      <c r="C100" s="236"/>
      <c r="D100" s="139"/>
      <c r="E100" s="236"/>
      <c r="F100" s="139"/>
      <c r="G100" s="236">
        <v>1.96</v>
      </c>
      <c r="H100" s="236"/>
      <c r="I100" s="235">
        <f t="shared" si="8"/>
        <v>1.96</v>
      </c>
      <c r="J100" s="282"/>
      <c r="K100" s="282">
        <f t="shared" si="9"/>
        <v>-1.96</v>
      </c>
    </row>
    <row r="101" spans="1:11" ht="14.25" hidden="1" customHeight="1">
      <c r="A101" s="200"/>
      <c r="B101" s="200" t="s">
        <v>690</v>
      </c>
      <c r="C101" s="236"/>
      <c r="D101" s="139"/>
      <c r="E101" s="236"/>
      <c r="F101" s="139"/>
      <c r="G101" s="236"/>
      <c r="H101" s="236"/>
      <c r="I101" s="235">
        <f t="shared" si="8"/>
        <v>0</v>
      </c>
      <c r="J101" s="282" t="e">
        <f t="shared" si="7"/>
        <v>#DIV/0!</v>
      </c>
      <c r="K101" s="282">
        <f t="shared" si="9"/>
        <v>0</v>
      </c>
    </row>
    <row r="102" spans="1:11" ht="14.25" hidden="1" customHeight="1">
      <c r="A102" s="200"/>
      <c r="B102" s="200" t="s">
        <v>352</v>
      </c>
      <c r="C102" s="236"/>
      <c r="D102" s="139"/>
      <c r="E102" s="236"/>
      <c r="F102" s="139"/>
      <c r="G102" s="236"/>
      <c r="H102" s="236"/>
      <c r="I102" s="235">
        <f t="shared" si="8"/>
        <v>0</v>
      </c>
      <c r="J102" s="282" t="e">
        <f t="shared" si="7"/>
        <v>#DIV/0!</v>
      </c>
      <c r="K102" s="282">
        <f t="shared" si="9"/>
        <v>0</v>
      </c>
    </row>
    <row r="103" spans="1:11" ht="14.25" hidden="1" customHeight="1">
      <c r="A103" s="200"/>
      <c r="B103" s="200" t="s">
        <v>353</v>
      </c>
      <c r="C103" s="236"/>
      <c r="D103" s="139"/>
      <c r="E103" s="236"/>
      <c r="F103" s="139"/>
      <c r="G103" s="236"/>
      <c r="H103" s="236"/>
      <c r="I103" s="235">
        <f t="shared" si="8"/>
        <v>0</v>
      </c>
      <c r="J103" s="282" t="e">
        <f t="shared" si="7"/>
        <v>#DIV/0!</v>
      </c>
      <c r="K103" s="282">
        <f t="shared" si="9"/>
        <v>0</v>
      </c>
    </row>
    <row r="104" spans="1:11" ht="14.25" hidden="1" customHeight="1">
      <c r="A104" s="200"/>
      <c r="B104" s="200" t="s">
        <v>354</v>
      </c>
      <c r="C104" s="236"/>
      <c r="D104" s="139"/>
      <c r="E104" s="236"/>
      <c r="F104" s="139"/>
      <c r="G104" s="236"/>
      <c r="H104" s="236"/>
      <c r="I104" s="235">
        <f t="shared" si="8"/>
        <v>0</v>
      </c>
      <c r="J104" s="282" t="e">
        <f t="shared" si="7"/>
        <v>#DIV/0!</v>
      </c>
      <c r="K104" s="282">
        <f t="shared" si="9"/>
        <v>0</v>
      </c>
    </row>
    <row r="105" spans="1:11" ht="14.25" hidden="1" customHeight="1">
      <c r="A105" s="200"/>
      <c r="B105" s="200" t="s">
        <v>355</v>
      </c>
      <c r="C105" s="236"/>
      <c r="D105" s="139"/>
      <c r="E105" s="236"/>
      <c r="F105" s="139"/>
      <c r="G105" s="236"/>
      <c r="H105" s="236"/>
      <c r="I105" s="235">
        <f t="shared" si="8"/>
        <v>0</v>
      </c>
      <c r="J105" s="282" t="e">
        <f t="shared" si="7"/>
        <v>#DIV/0!</v>
      </c>
      <c r="K105" s="282">
        <f t="shared" si="9"/>
        <v>0</v>
      </c>
    </row>
    <row r="106" spans="1:11" ht="14.25" hidden="1" customHeight="1">
      <c r="A106" s="200"/>
      <c r="B106" s="200" t="s">
        <v>356</v>
      </c>
      <c r="C106" s="236"/>
      <c r="D106" s="139"/>
      <c r="E106" s="236"/>
      <c r="F106" s="139"/>
      <c r="G106" s="236"/>
      <c r="H106" s="236"/>
      <c r="I106" s="235">
        <f t="shared" si="8"/>
        <v>0</v>
      </c>
      <c r="J106" s="282" t="e">
        <f t="shared" si="7"/>
        <v>#DIV/0!</v>
      </c>
      <c r="K106" s="282">
        <f t="shared" si="9"/>
        <v>0</v>
      </c>
    </row>
    <row r="107" spans="1:11" ht="14.25" customHeight="1">
      <c r="A107" s="200"/>
      <c r="B107" s="200" t="s">
        <v>580</v>
      </c>
      <c r="C107" s="139">
        <v>57</v>
      </c>
      <c r="D107" s="139"/>
      <c r="E107" s="139">
        <v>113.3</v>
      </c>
      <c r="F107" s="139">
        <v>121.1</v>
      </c>
      <c r="G107" s="139">
        <v>123.7</v>
      </c>
      <c r="H107" s="139">
        <v>128.65</v>
      </c>
      <c r="I107" s="235">
        <f t="shared" si="8"/>
        <v>10.400000000000006</v>
      </c>
      <c r="J107" s="282">
        <f t="shared" si="7"/>
        <v>1.0623451692815855</v>
      </c>
      <c r="K107" s="282">
        <f t="shared" si="9"/>
        <v>4.9500000000000028</v>
      </c>
    </row>
    <row r="108" spans="1:11" ht="14.25" customHeight="1">
      <c r="A108" s="200"/>
      <c r="B108" s="200" t="s">
        <v>538</v>
      </c>
      <c r="C108" s="236"/>
      <c r="D108" s="139">
        <v>3.01</v>
      </c>
      <c r="E108" s="236">
        <v>3</v>
      </c>
      <c r="F108" s="139">
        <v>3.01</v>
      </c>
      <c r="G108" s="236">
        <v>3</v>
      </c>
      <c r="H108" s="236">
        <v>3</v>
      </c>
      <c r="I108" s="235">
        <f t="shared" si="8"/>
        <v>0</v>
      </c>
      <c r="J108" s="282">
        <f t="shared" si="7"/>
        <v>0.99667774086378746</v>
      </c>
      <c r="K108" s="282">
        <f t="shared" si="9"/>
        <v>0</v>
      </c>
    </row>
    <row r="109" spans="1:11" ht="14.25" hidden="1" customHeight="1">
      <c r="A109" s="200"/>
      <c r="B109" s="200" t="s">
        <v>627</v>
      </c>
      <c r="C109" s="139"/>
      <c r="D109" s="139"/>
      <c r="E109" s="139"/>
      <c r="F109" s="139"/>
      <c r="G109" s="139"/>
      <c r="H109" s="139"/>
      <c r="I109" s="235">
        <f t="shared" si="8"/>
        <v>0</v>
      </c>
      <c r="J109" s="282"/>
      <c r="K109" s="282">
        <f t="shared" si="9"/>
        <v>0</v>
      </c>
    </row>
    <row r="110" spans="1:11" ht="14.25" hidden="1" customHeight="1">
      <c r="A110" s="200"/>
      <c r="B110" s="200" t="s">
        <v>357</v>
      </c>
      <c r="C110" s="236"/>
      <c r="D110" s="139"/>
      <c r="E110" s="236"/>
      <c r="F110" s="139"/>
      <c r="G110" s="236"/>
      <c r="H110" s="236"/>
      <c r="I110" s="235">
        <f t="shared" si="8"/>
        <v>0</v>
      </c>
      <c r="J110" s="282"/>
      <c r="K110" s="282">
        <f t="shared" si="9"/>
        <v>0</v>
      </c>
    </row>
    <row r="111" spans="1:11" ht="14.25" customHeight="1">
      <c r="A111" s="200"/>
      <c r="B111" s="200" t="s">
        <v>358</v>
      </c>
      <c r="C111" s="236"/>
      <c r="D111" s="139"/>
      <c r="E111" s="236"/>
      <c r="F111" s="139"/>
      <c r="G111" s="236">
        <v>1.68</v>
      </c>
      <c r="H111" s="236">
        <v>3.3</v>
      </c>
      <c r="I111" s="235">
        <f t="shared" si="8"/>
        <v>1.68</v>
      </c>
      <c r="J111" s="282"/>
      <c r="K111" s="282">
        <f t="shared" si="9"/>
        <v>1.6199999999999999</v>
      </c>
    </row>
    <row r="112" spans="1:11" ht="15.75" hidden="1" customHeight="1">
      <c r="A112" s="200"/>
      <c r="B112" s="200" t="s">
        <v>359</v>
      </c>
      <c r="C112" s="236">
        <v>9.0399999999999991</v>
      </c>
      <c r="D112" s="236">
        <v>9.0399999999999991</v>
      </c>
      <c r="E112" s="236"/>
      <c r="F112" s="139"/>
      <c r="G112" s="236"/>
      <c r="H112" s="236"/>
      <c r="I112" s="235">
        <f t="shared" si="8"/>
        <v>0</v>
      </c>
      <c r="J112" s="282"/>
      <c r="K112" s="282">
        <f t="shared" si="9"/>
        <v>0</v>
      </c>
    </row>
    <row r="113" spans="1:11" ht="14.25" hidden="1" customHeight="1">
      <c r="A113" s="200"/>
      <c r="B113" s="200" t="s">
        <v>360</v>
      </c>
      <c r="C113" s="139"/>
      <c r="D113" s="139"/>
      <c r="E113" s="139"/>
      <c r="F113" s="139"/>
      <c r="G113" s="139"/>
      <c r="H113" s="139"/>
      <c r="I113" s="235">
        <f t="shared" si="8"/>
        <v>0</v>
      </c>
      <c r="J113" s="282"/>
      <c r="K113" s="282">
        <f t="shared" si="9"/>
        <v>0</v>
      </c>
    </row>
    <row r="114" spans="1:11" ht="14.25" hidden="1" customHeight="1">
      <c r="A114" s="200"/>
      <c r="B114" s="200" t="s">
        <v>624</v>
      </c>
      <c r="C114" s="236"/>
      <c r="D114" s="139">
        <v>12.2</v>
      </c>
      <c r="E114" s="236"/>
      <c r="F114" s="139"/>
      <c r="G114" s="236"/>
      <c r="H114" s="236"/>
      <c r="I114" s="235">
        <f t="shared" si="8"/>
        <v>0</v>
      </c>
      <c r="J114" s="282"/>
      <c r="K114" s="282">
        <f t="shared" si="9"/>
        <v>0</v>
      </c>
    </row>
    <row r="115" spans="1:11" ht="14.25" hidden="1" customHeight="1">
      <c r="A115" s="200"/>
      <c r="B115" s="200" t="s">
        <v>626</v>
      </c>
      <c r="C115" s="236"/>
      <c r="D115" s="139"/>
      <c r="E115" s="236"/>
      <c r="F115" s="139"/>
      <c r="G115" s="236"/>
      <c r="H115" s="236"/>
      <c r="I115" s="235">
        <f t="shared" si="8"/>
        <v>0</v>
      </c>
      <c r="J115" s="282"/>
      <c r="K115" s="282">
        <f t="shared" si="9"/>
        <v>0</v>
      </c>
    </row>
    <row r="116" spans="1:11" ht="14.25" customHeight="1">
      <c r="A116" s="200"/>
      <c r="B116" s="200" t="s">
        <v>543</v>
      </c>
      <c r="C116" s="236"/>
      <c r="D116" s="139">
        <v>1.1399999999999999</v>
      </c>
      <c r="E116" s="236">
        <v>0.5</v>
      </c>
      <c r="F116" s="139">
        <v>14.65</v>
      </c>
      <c r="G116" s="236">
        <v>9.6</v>
      </c>
      <c r="H116" s="139">
        <v>72.8</v>
      </c>
      <c r="I116" s="235">
        <f t="shared" si="8"/>
        <v>9.1</v>
      </c>
      <c r="J116" s="282">
        <f t="shared" si="7"/>
        <v>4.9692832764505113</v>
      </c>
      <c r="K116" s="282">
        <f t="shared" si="9"/>
        <v>63.199999999999996</v>
      </c>
    </row>
    <row r="117" spans="1:11" ht="14.25" customHeight="1">
      <c r="A117" s="200"/>
      <c r="B117" s="200" t="s">
        <v>581</v>
      </c>
      <c r="C117" s="236"/>
      <c r="D117" s="139"/>
      <c r="E117" s="236">
        <v>3.5</v>
      </c>
      <c r="F117" s="94">
        <v>7</v>
      </c>
      <c r="G117" s="236"/>
      <c r="H117" s="94"/>
      <c r="I117" s="235">
        <f t="shared" si="8"/>
        <v>-3.5</v>
      </c>
      <c r="J117" s="282">
        <f t="shared" si="7"/>
        <v>0</v>
      </c>
      <c r="K117" s="282">
        <f t="shared" si="9"/>
        <v>0</v>
      </c>
    </row>
    <row r="118" spans="1:11" ht="14.25" customHeight="1">
      <c r="A118" s="200"/>
      <c r="B118" s="200" t="s">
        <v>542</v>
      </c>
      <c r="C118" s="94"/>
      <c r="D118" s="139">
        <v>2.59</v>
      </c>
      <c r="E118" s="94"/>
      <c r="F118" s="139"/>
      <c r="G118" s="94"/>
      <c r="H118" s="94">
        <v>151.9</v>
      </c>
      <c r="I118" s="235">
        <f t="shared" si="8"/>
        <v>0</v>
      </c>
      <c r="J118" s="282" t="e">
        <f t="shared" si="7"/>
        <v>#DIV/0!</v>
      </c>
      <c r="K118" s="282">
        <f t="shared" si="9"/>
        <v>151.9</v>
      </c>
    </row>
    <row r="119" spans="1:11" ht="14.25" customHeight="1">
      <c r="A119" s="200"/>
      <c r="B119" s="200" t="s">
        <v>582</v>
      </c>
      <c r="C119" s="139"/>
      <c r="D119" s="139">
        <v>107.4</v>
      </c>
      <c r="E119" s="139">
        <v>107.4</v>
      </c>
      <c r="F119" s="139"/>
      <c r="G119" s="139"/>
      <c r="H119" s="139"/>
      <c r="I119" s="235">
        <f t="shared" si="8"/>
        <v>-107.4</v>
      </c>
      <c r="J119" s="282"/>
      <c r="K119" s="282">
        <f t="shared" si="9"/>
        <v>0</v>
      </c>
    </row>
    <row r="120" spans="1:11" ht="14.25" customHeight="1">
      <c r="A120" s="200"/>
      <c r="B120" s="200" t="s">
        <v>625</v>
      </c>
      <c r="C120" s="236"/>
      <c r="D120" s="139"/>
      <c r="E120" s="236"/>
      <c r="F120" s="139"/>
      <c r="G120" s="236"/>
      <c r="H120" s="236">
        <v>0.12</v>
      </c>
      <c r="I120" s="235">
        <f t="shared" si="8"/>
        <v>0</v>
      </c>
      <c r="J120" s="282"/>
      <c r="K120" s="282">
        <f t="shared" si="9"/>
        <v>0.12</v>
      </c>
    </row>
    <row r="121" spans="1:11" ht="14.25" customHeight="1">
      <c r="A121" s="200"/>
      <c r="B121" s="200" t="s">
        <v>583</v>
      </c>
      <c r="C121" s="236"/>
      <c r="D121" s="139"/>
      <c r="E121" s="236">
        <v>2.9</v>
      </c>
      <c r="F121" s="139"/>
      <c r="G121" s="236"/>
      <c r="H121" s="236"/>
      <c r="I121" s="235">
        <f t="shared" si="8"/>
        <v>-2.9</v>
      </c>
      <c r="J121" s="282"/>
      <c r="K121" s="282">
        <f t="shared" si="9"/>
        <v>0</v>
      </c>
    </row>
    <row r="122" spans="1:11" ht="14.25" hidden="1" customHeight="1">
      <c r="A122" s="200"/>
      <c r="B122" s="200" t="s">
        <v>545</v>
      </c>
      <c r="C122" s="236"/>
      <c r="D122" s="139"/>
      <c r="E122" s="236"/>
      <c r="F122" s="139"/>
      <c r="G122" s="236"/>
      <c r="H122" s="236"/>
      <c r="I122" s="235">
        <f t="shared" si="8"/>
        <v>0</v>
      </c>
      <c r="J122" s="282" t="e">
        <f t="shared" si="7"/>
        <v>#DIV/0!</v>
      </c>
      <c r="K122" s="282">
        <f t="shared" si="9"/>
        <v>0</v>
      </c>
    </row>
    <row r="123" spans="1:11" ht="14.25" hidden="1" customHeight="1">
      <c r="A123" s="200"/>
      <c r="B123" s="200" t="s">
        <v>361</v>
      </c>
      <c r="C123" s="139">
        <v>79.2</v>
      </c>
      <c r="D123" s="139">
        <v>82.3</v>
      </c>
      <c r="E123" s="139"/>
      <c r="F123" s="139"/>
      <c r="G123" s="139"/>
      <c r="H123" s="139"/>
      <c r="I123" s="235">
        <f t="shared" si="8"/>
        <v>0</v>
      </c>
      <c r="J123" s="282" t="e">
        <f t="shared" si="7"/>
        <v>#DIV/0!</v>
      </c>
      <c r="K123" s="282">
        <f t="shared" si="9"/>
        <v>0</v>
      </c>
    </row>
    <row r="124" spans="1:11" ht="14.25" customHeight="1">
      <c r="A124" s="200"/>
      <c r="B124" s="200" t="s">
        <v>584</v>
      </c>
      <c r="C124" s="236"/>
      <c r="D124" s="139"/>
      <c r="E124" s="236"/>
      <c r="F124" s="139">
        <v>2</v>
      </c>
      <c r="G124" s="236"/>
      <c r="H124" s="236"/>
      <c r="I124" s="235">
        <f t="shared" si="8"/>
        <v>0</v>
      </c>
      <c r="J124" s="282">
        <f t="shared" si="7"/>
        <v>0</v>
      </c>
      <c r="K124" s="282">
        <f t="shared" si="9"/>
        <v>0</v>
      </c>
    </row>
    <row r="125" spans="1:11" ht="14.25" customHeight="1">
      <c r="A125" s="200"/>
      <c r="B125" s="200" t="s">
        <v>692</v>
      </c>
      <c r="C125" s="236"/>
      <c r="D125" s="139"/>
      <c r="E125" s="236"/>
      <c r="F125" s="139"/>
      <c r="G125" s="236"/>
      <c r="H125" s="236">
        <v>6.44</v>
      </c>
      <c r="I125" s="235">
        <f t="shared" si="8"/>
        <v>0</v>
      </c>
      <c r="J125" s="282" t="e">
        <f t="shared" si="7"/>
        <v>#DIV/0!</v>
      </c>
      <c r="K125" s="282">
        <f t="shared" si="9"/>
        <v>6.44</v>
      </c>
    </row>
    <row r="126" spans="1:11" ht="14.25" hidden="1" customHeight="1">
      <c r="A126" s="200"/>
      <c r="B126" s="200" t="s">
        <v>362</v>
      </c>
      <c r="C126" s="236"/>
      <c r="D126" s="139"/>
      <c r="E126" s="236"/>
      <c r="F126" s="139"/>
      <c r="G126" s="236"/>
      <c r="H126" s="236"/>
      <c r="I126" s="235">
        <f t="shared" si="8"/>
        <v>0</v>
      </c>
      <c r="J126" s="282" t="e">
        <f t="shared" si="7"/>
        <v>#DIV/0!</v>
      </c>
      <c r="K126" s="282">
        <f t="shared" si="9"/>
        <v>0</v>
      </c>
    </row>
    <row r="127" spans="1:11" ht="14.25" customHeight="1">
      <c r="A127" s="200"/>
      <c r="B127" s="200" t="s">
        <v>363</v>
      </c>
      <c r="C127" s="236">
        <v>24.4</v>
      </c>
      <c r="D127" s="139">
        <v>2237.08</v>
      </c>
      <c r="E127" s="236"/>
      <c r="F127" s="139">
        <v>1690.46</v>
      </c>
      <c r="G127" s="236">
        <v>1197.24</v>
      </c>
      <c r="H127" s="139">
        <v>499.9</v>
      </c>
      <c r="I127" s="235">
        <f t="shared" si="8"/>
        <v>1197.24</v>
      </c>
      <c r="J127" s="282">
        <f t="shared" si="7"/>
        <v>0.29571832518959335</v>
      </c>
      <c r="K127" s="282">
        <f t="shared" si="9"/>
        <v>-697.34</v>
      </c>
    </row>
    <row r="128" spans="1:11" ht="14.25" hidden="1" customHeight="1">
      <c r="A128" s="200"/>
      <c r="B128" s="14" t="s">
        <v>364</v>
      </c>
      <c r="C128" s="236">
        <v>12.2</v>
      </c>
      <c r="D128" s="139">
        <v>0.11</v>
      </c>
      <c r="E128" s="236"/>
      <c r="F128" s="139"/>
      <c r="G128" s="236"/>
      <c r="H128" s="236"/>
      <c r="I128" s="235">
        <f t="shared" si="8"/>
        <v>0</v>
      </c>
      <c r="J128" s="282"/>
      <c r="K128" s="282">
        <f t="shared" si="9"/>
        <v>0</v>
      </c>
    </row>
    <row r="129" spans="1:11" ht="14.25" hidden="1" customHeight="1">
      <c r="A129" s="200"/>
      <c r="B129" s="14" t="s">
        <v>546</v>
      </c>
      <c r="C129" s="236"/>
      <c r="D129" s="139"/>
      <c r="E129" s="236"/>
      <c r="F129" s="139"/>
      <c r="G129" s="236"/>
      <c r="H129" s="236"/>
      <c r="I129" s="235">
        <f t="shared" si="8"/>
        <v>0</v>
      </c>
      <c r="J129" s="282" t="e">
        <f t="shared" si="7"/>
        <v>#DIV/0!</v>
      </c>
      <c r="K129" s="282">
        <f t="shared" si="9"/>
        <v>0</v>
      </c>
    </row>
    <row r="130" spans="1:11" ht="14.25" customHeight="1">
      <c r="A130" s="200"/>
      <c r="B130" s="14" t="s">
        <v>547</v>
      </c>
      <c r="C130" s="139"/>
      <c r="D130" s="139">
        <v>46</v>
      </c>
      <c r="E130" s="139"/>
      <c r="F130" s="139"/>
      <c r="G130" s="139"/>
      <c r="H130" s="139">
        <v>43.16</v>
      </c>
      <c r="I130" s="235">
        <f t="shared" si="8"/>
        <v>0</v>
      </c>
      <c r="J130" s="282" t="e">
        <f t="shared" si="7"/>
        <v>#DIV/0!</v>
      </c>
      <c r="K130" s="282">
        <f t="shared" si="9"/>
        <v>43.16</v>
      </c>
    </row>
    <row r="131" spans="1:11" ht="14.25" hidden="1" customHeight="1">
      <c r="A131" s="200"/>
      <c r="B131" s="14" t="s">
        <v>365</v>
      </c>
      <c r="C131" s="236"/>
      <c r="D131" s="139"/>
      <c r="E131" s="236"/>
      <c r="F131" s="139"/>
      <c r="G131" s="236"/>
      <c r="H131" s="236"/>
      <c r="I131" s="235">
        <f t="shared" si="8"/>
        <v>0</v>
      </c>
      <c r="J131" s="282" t="e">
        <f t="shared" si="7"/>
        <v>#DIV/0!</v>
      </c>
      <c r="K131" s="282">
        <f t="shared" si="9"/>
        <v>0</v>
      </c>
    </row>
    <row r="132" spans="1:11" ht="14.25" hidden="1" customHeight="1">
      <c r="A132" s="200"/>
      <c r="B132" s="14" t="s">
        <v>548</v>
      </c>
      <c r="C132" s="236"/>
      <c r="D132" s="139"/>
      <c r="E132" s="236"/>
      <c r="F132" s="139"/>
      <c r="G132" s="236"/>
      <c r="H132" s="236"/>
      <c r="I132" s="235">
        <f t="shared" si="8"/>
        <v>0</v>
      </c>
      <c r="J132" s="282" t="e">
        <f t="shared" si="7"/>
        <v>#DIV/0!</v>
      </c>
      <c r="K132" s="282">
        <f t="shared" si="9"/>
        <v>0</v>
      </c>
    </row>
    <row r="133" spans="1:11" ht="14.25" customHeight="1">
      <c r="A133" s="200"/>
      <c r="B133" s="200" t="s">
        <v>585</v>
      </c>
      <c r="C133" s="236"/>
      <c r="D133" s="139">
        <v>7.29</v>
      </c>
      <c r="E133" s="236"/>
      <c r="F133" s="139"/>
      <c r="G133" s="236">
        <v>2.2000000000000002</v>
      </c>
      <c r="H133" s="236"/>
      <c r="I133" s="235">
        <f t="shared" si="8"/>
        <v>2.2000000000000002</v>
      </c>
      <c r="J133" s="282" t="e">
        <f t="shared" si="7"/>
        <v>#DIV/0!</v>
      </c>
      <c r="K133" s="282">
        <f t="shared" si="9"/>
        <v>-2.2000000000000002</v>
      </c>
    </row>
    <row r="134" spans="1:11" ht="14.25" hidden="1" customHeight="1">
      <c r="A134" s="200"/>
      <c r="B134" s="200" t="s">
        <v>549</v>
      </c>
      <c r="C134" s="236"/>
      <c r="D134" s="139"/>
      <c r="E134" s="236"/>
      <c r="F134" s="139"/>
      <c r="G134" s="236"/>
      <c r="H134" s="236"/>
      <c r="I134" s="235">
        <f t="shared" si="8"/>
        <v>0</v>
      </c>
      <c r="J134" s="282" t="e">
        <f t="shared" si="7"/>
        <v>#DIV/0!</v>
      </c>
      <c r="K134" s="282">
        <f t="shared" si="9"/>
        <v>0</v>
      </c>
    </row>
    <row r="135" spans="1:11">
      <c r="A135" s="200"/>
      <c r="B135" s="200" t="s">
        <v>691</v>
      </c>
      <c r="C135" s="236"/>
      <c r="D135" s="139"/>
      <c r="E135" s="236"/>
      <c r="F135" s="139"/>
      <c r="G135" s="236"/>
      <c r="H135" s="236">
        <v>2.5299999999999998</v>
      </c>
      <c r="I135" s="235">
        <f t="shared" si="8"/>
        <v>0</v>
      </c>
      <c r="J135" s="282" t="e">
        <f t="shared" ref="J135:J143" si="12">H135/F135</f>
        <v>#DIV/0!</v>
      </c>
      <c r="K135" s="282">
        <f t="shared" si="9"/>
        <v>2.5299999999999998</v>
      </c>
    </row>
    <row r="136" spans="1:11" ht="14.25" hidden="1" customHeight="1">
      <c r="A136" s="200"/>
      <c r="B136" s="200" t="s">
        <v>366</v>
      </c>
      <c r="C136" s="236"/>
      <c r="D136" s="139">
        <v>29.19</v>
      </c>
      <c r="E136" s="236"/>
      <c r="F136" s="139"/>
      <c r="G136" s="236"/>
      <c r="H136" s="236"/>
      <c r="I136" s="235">
        <f t="shared" ref="I136:I143" si="13">G136-E136</f>
        <v>0</v>
      </c>
      <c r="J136" s="282" t="e">
        <f t="shared" si="12"/>
        <v>#DIV/0!</v>
      </c>
      <c r="K136" s="282">
        <f t="shared" ref="K136:K143" si="14">H136-G136</f>
        <v>0</v>
      </c>
    </row>
    <row r="137" spans="1:11" ht="14.25" customHeight="1">
      <c r="A137" s="200"/>
      <c r="B137" s="200" t="s">
        <v>537</v>
      </c>
      <c r="C137" s="236"/>
      <c r="D137" s="139">
        <v>606.52</v>
      </c>
      <c r="E137" s="236">
        <v>267.39999999999998</v>
      </c>
      <c r="F137" s="139">
        <v>884.04</v>
      </c>
      <c r="G137" s="236">
        <v>1131.67</v>
      </c>
      <c r="H137" s="139">
        <v>1203.5999999999999</v>
      </c>
      <c r="I137" s="235">
        <f t="shared" si="13"/>
        <v>864.2700000000001</v>
      </c>
      <c r="J137" s="282">
        <f t="shared" si="12"/>
        <v>1.3614768562508484</v>
      </c>
      <c r="K137" s="282">
        <f t="shared" si="14"/>
        <v>71.929999999999836</v>
      </c>
    </row>
    <row r="138" spans="1:11" ht="14.25" customHeight="1">
      <c r="A138" s="200"/>
      <c r="B138" s="200" t="s">
        <v>551</v>
      </c>
      <c r="C138" s="139">
        <v>4.0999999999999996</v>
      </c>
      <c r="D138" s="139">
        <v>4.0999999999999996</v>
      </c>
      <c r="E138" s="139">
        <v>3.3</v>
      </c>
      <c r="F138" s="139">
        <v>3.3</v>
      </c>
      <c r="G138" s="139">
        <v>3.3</v>
      </c>
      <c r="H138" s="139">
        <v>3.3</v>
      </c>
      <c r="I138" s="235">
        <f t="shared" si="13"/>
        <v>0</v>
      </c>
      <c r="J138" s="282">
        <f t="shared" si="12"/>
        <v>1</v>
      </c>
      <c r="K138" s="282">
        <f t="shared" si="14"/>
        <v>0</v>
      </c>
    </row>
    <row r="139" spans="1:11" ht="14.25" customHeight="1">
      <c r="A139" s="200"/>
      <c r="B139" s="200" t="s">
        <v>393</v>
      </c>
      <c r="C139" s="139">
        <v>11</v>
      </c>
      <c r="D139" s="139">
        <v>11.04</v>
      </c>
      <c r="E139" s="236"/>
      <c r="F139" s="139"/>
      <c r="G139" s="236"/>
      <c r="H139" s="236"/>
      <c r="I139" s="235">
        <f t="shared" si="13"/>
        <v>0</v>
      </c>
      <c r="J139" s="282"/>
      <c r="K139" s="282">
        <f t="shared" si="14"/>
        <v>0</v>
      </c>
    </row>
    <row r="140" spans="1:11" ht="14.25" customHeight="1">
      <c r="A140" s="237"/>
      <c r="B140" s="238" t="s">
        <v>367</v>
      </c>
      <c r="C140" s="99">
        <f t="shared" ref="C140:H140" si="15">C6+C19+C37+C74+C82+C92</f>
        <v>5847.2899999999991</v>
      </c>
      <c r="D140" s="99">
        <f t="shared" si="15"/>
        <v>9739.869999999999</v>
      </c>
      <c r="E140" s="99">
        <f t="shared" si="15"/>
        <v>6928.8000000000011</v>
      </c>
      <c r="F140" s="64">
        <f t="shared" si="15"/>
        <v>9275.6200000000008</v>
      </c>
      <c r="G140" s="64">
        <f t="shared" si="15"/>
        <v>9031.75</v>
      </c>
      <c r="H140" s="64">
        <f t="shared" si="15"/>
        <v>8702.82</v>
      </c>
      <c r="I140" s="235">
        <f t="shared" si="13"/>
        <v>2102.9499999999989</v>
      </c>
      <c r="J140" s="282">
        <f t="shared" si="12"/>
        <v>0.93824671558343253</v>
      </c>
      <c r="K140" s="282">
        <f t="shared" si="14"/>
        <v>-328.93000000000029</v>
      </c>
    </row>
    <row r="141" spans="1:11" ht="14.25" customHeight="1">
      <c r="A141" s="215" t="s">
        <v>368</v>
      </c>
      <c r="B141" s="217" t="s">
        <v>369</v>
      </c>
      <c r="C141" s="16">
        <v>359.5</v>
      </c>
      <c r="D141" s="16">
        <v>722.74</v>
      </c>
      <c r="E141" s="16">
        <v>539.79999999999995</v>
      </c>
      <c r="F141" s="16">
        <v>3613.36</v>
      </c>
      <c r="G141" s="16">
        <v>4013.8</v>
      </c>
      <c r="H141" s="16">
        <v>340.5</v>
      </c>
      <c r="I141" s="235">
        <f t="shared" si="13"/>
        <v>3474</v>
      </c>
      <c r="J141" s="282">
        <f t="shared" si="12"/>
        <v>9.423362189208935E-2</v>
      </c>
      <c r="K141" s="282">
        <f t="shared" si="14"/>
        <v>-3673.3</v>
      </c>
    </row>
    <row r="142" spans="1:11" ht="14.25" customHeight="1">
      <c r="A142" s="215" t="s">
        <v>370</v>
      </c>
      <c r="B142" s="217" t="s">
        <v>371</v>
      </c>
      <c r="C142" s="16">
        <v>3647.7</v>
      </c>
      <c r="D142" s="16">
        <v>3730.44</v>
      </c>
      <c r="E142" s="16">
        <v>5239.8</v>
      </c>
      <c r="F142" s="16">
        <v>3542.75</v>
      </c>
      <c r="G142" s="16">
        <v>4676.6000000000004</v>
      </c>
      <c r="H142" s="16">
        <v>5021</v>
      </c>
      <c r="I142" s="235">
        <f t="shared" si="13"/>
        <v>-563.19999999999982</v>
      </c>
      <c r="J142" s="282">
        <f t="shared" si="12"/>
        <v>1.4172606026391927</v>
      </c>
      <c r="K142" s="282">
        <f t="shared" si="14"/>
        <v>344.39999999999964</v>
      </c>
    </row>
    <row r="143" spans="1:11" ht="14.25" customHeight="1">
      <c r="A143" s="232"/>
      <c r="B143" s="233" t="s">
        <v>372</v>
      </c>
      <c r="C143" s="99">
        <f>C140+C142+C141</f>
        <v>9854.489999999998</v>
      </c>
      <c r="D143" s="64">
        <f>D142+D141+D140</f>
        <v>14193.05</v>
      </c>
      <c r="E143" s="99">
        <f>E140+E142+E141</f>
        <v>12708.400000000001</v>
      </c>
      <c r="F143" s="64">
        <f>F140+F142+F141</f>
        <v>16431.73</v>
      </c>
      <c r="G143" s="64">
        <f>G140+G142+G141</f>
        <v>17722.150000000001</v>
      </c>
      <c r="H143" s="64">
        <f>H140+H142+H141</f>
        <v>14064.32</v>
      </c>
      <c r="I143" s="235">
        <f t="shared" si="13"/>
        <v>5013.75</v>
      </c>
      <c r="J143" s="282">
        <f t="shared" si="12"/>
        <v>0.85592448269293619</v>
      </c>
      <c r="K143" s="282">
        <f t="shared" si="14"/>
        <v>-3657.8300000000017</v>
      </c>
    </row>
  </sheetData>
  <mergeCells count="7">
    <mergeCell ref="B2:K2"/>
    <mergeCell ref="K3:K5"/>
    <mergeCell ref="A3:A5"/>
    <mergeCell ref="B3:B5"/>
    <mergeCell ref="C3:H4"/>
    <mergeCell ref="I3:I5"/>
    <mergeCell ref="J3:J5"/>
  </mergeCells>
  <pageMargins left="0.5" right="0.19685039370078741" top="0.35433070866141736" bottom="0.19685039370078741" header="0.35433070866141736" footer="0.19685039370078741"/>
  <pageSetup paperSize="9" scale="8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rgb="FF00B050"/>
  </sheetPr>
  <dimension ref="A1:DB153"/>
  <sheetViews>
    <sheetView view="pageBreakPreview" zoomScale="60" workbookViewId="0">
      <pane xSplit="3" ySplit="5" topLeftCell="D6" activePane="bottomRight" state="frozen"/>
      <selection activeCell="E21" sqref="E21"/>
      <selection pane="topRight" activeCell="E21" sqref="E21"/>
      <selection pane="bottomLeft" activeCell="E21" sqref="E21"/>
      <selection pane="bottomRight" activeCell="O148" sqref="O148"/>
    </sheetView>
  </sheetViews>
  <sheetFormatPr defaultColWidth="9.109375" defaultRowHeight="13.2"/>
  <cols>
    <col min="1" max="1" width="4.88671875" style="304" customWidth="1"/>
    <col min="2" max="2" width="31" style="324" customWidth="1"/>
    <col min="3" max="3" width="7.6640625" style="325" customWidth="1"/>
    <col min="4" max="5" width="7.44140625" style="326" customWidth="1"/>
    <col min="6" max="6" width="8.88671875" style="304" customWidth="1"/>
    <col min="7" max="7" width="5.88671875" style="304" customWidth="1"/>
    <col min="8" max="8" width="7.109375" style="326" customWidth="1"/>
    <col min="9" max="9" width="6.5546875" style="326" customWidth="1"/>
    <col min="10" max="10" width="6.6640625" style="304" customWidth="1"/>
    <col min="11" max="11" width="4" style="304" customWidth="1"/>
    <col min="12" max="12" width="7.6640625" style="326" customWidth="1"/>
    <col min="13" max="13" width="7.44140625" style="326" customWidth="1"/>
    <col min="14" max="14" width="7.44140625" style="304" customWidth="1"/>
    <col min="15" max="15" width="5.88671875" style="304" customWidth="1"/>
    <col min="16" max="16" width="7.109375" style="326" customWidth="1"/>
    <col min="17" max="17" width="6.6640625" style="326" customWidth="1"/>
    <col min="18" max="18" width="7.44140625" style="304" customWidth="1"/>
    <col min="19" max="19" width="3.88671875" style="304" customWidth="1"/>
    <col min="20" max="20" width="6.6640625" style="326" customWidth="1"/>
    <col min="21" max="21" width="7" style="326" customWidth="1"/>
    <col min="22" max="22" width="6.6640625" style="304" customWidth="1"/>
    <col min="23" max="23" width="5.6640625" style="304" customWidth="1"/>
    <col min="24" max="24" width="4.109375" style="327" hidden="1" customWidth="1"/>
    <col min="25" max="25" width="9.109375" style="327" hidden="1" customWidth="1"/>
    <col min="26" max="27" width="9.109375" style="304" hidden="1" customWidth="1"/>
    <col min="28" max="29" width="9.109375" style="326" hidden="1" customWidth="1"/>
    <col min="30" max="34" width="9.109375" style="304" hidden="1" customWidth="1"/>
    <col min="35" max="35" width="9.109375" style="326" hidden="1" customWidth="1"/>
    <col min="36" max="36" width="6.33203125" style="326" hidden="1" customWidth="1"/>
    <col min="37" max="37" width="5.88671875" style="304" hidden="1" customWidth="1"/>
    <col min="38" max="38" width="5.6640625" style="304" hidden="1" customWidth="1"/>
    <col min="39" max="39" width="5.88671875" style="326" hidden="1" customWidth="1"/>
    <col min="40" max="40" width="6" style="326" hidden="1" customWidth="1"/>
    <col min="41" max="41" width="5.6640625" style="304" hidden="1" customWidth="1"/>
    <col min="42" max="42" width="4" style="304" customWidth="1"/>
    <col min="43" max="43" width="4.109375" style="304" hidden="1" customWidth="1"/>
    <col min="44" max="44" width="5.6640625" style="304" hidden="1" customWidth="1"/>
    <col min="45" max="45" width="5.88671875" style="304" hidden="1" customWidth="1"/>
    <col min="46" max="46" width="4.109375" style="304" hidden="1" customWidth="1"/>
    <col min="47" max="47" width="5.6640625" style="326" customWidth="1"/>
    <col min="48" max="48" width="7" style="326" customWidth="1"/>
    <col min="49" max="49" width="6.5546875" style="304" customWidth="1"/>
    <col min="50" max="50" width="4.109375" style="304" customWidth="1"/>
    <col min="51" max="51" width="4.33203125" style="304" hidden="1" customWidth="1"/>
    <col min="52" max="54" width="9.109375" style="304" hidden="1" customWidth="1"/>
    <col min="55" max="56" width="9.109375" style="326" hidden="1" customWidth="1"/>
    <col min="57" max="58" width="9.109375" style="304" hidden="1" customWidth="1"/>
    <col min="59" max="60" width="9.109375" style="326" hidden="1" customWidth="1"/>
    <col min="61" max="61" width="9.109375" style="304" hidden="1" customWidth="1"/>
    <col min="62" max="62" width="3.88671875" style="304" hidden="1" customWidth="1"/>
    <col min="63" max="64" width="6.44140625" style="304" customWidth="1"/>
    <col min="65" max="65" width="6.6640625" style="304" customWidth="1"/>
    <col min="66" max="66" width="5.109375" style="304" customWidth="1"/>
    <col min="67" max="67" width="5.88671875" style="304" customWidth="1"/>
    <col min="68" max="68" width="5.6640625" style="304" customWidth="1"/>
    <col min="69" max="69" width="5.33203125" style="304" customWidth="1"/>
    <col min="70" max="70" width="5" style="304" customWidth="1"/>
    <col min="71" max="71" width="4.6640625" style="304" hidden="1" customWidth="1"/>
    <col min="72" max="73" width="9.109375" style="304" hidden="1" customWidth="1"/>
    <col min="74" max="74" width="4.44140625" style="304" hidden="1" customWidth="1"/>
    <col min="75" max="75" width="4.33203125" style="326" hidden="1" customWidth="1"/>
    <col min="76" max="76" width="9.109375" style="326" hidden="1" customWidth="1"/>
    <col min="77" max="77" width="9.109375" style="304" hidden="1" customWidth="1"/>
    <col min="78" max="79" width="4.109375" style="304" hidden="1" customWidth="1"/>
    <col min="80" max="81" width="9.109375" style="304" hidden="1" customWidth="1"/>
    <col min="82" max="82" width="4.44140625" style="304" hidden="1" customWidth="1"/>
    <col min="83" max="83" width="6.44140625" style="326" customWidth="1"/>
    <col min="84" max="84" width="7.109375" style="326" customWidth="1"/>
    <col min="85" max="85" width="7.88671875" style="304" customWidth="1"/>
    <col min="86" max="86" width="5.44140625" style="304" customWidth="1"/>
    <col min="87" max="87" width="6.33203125" style="326" customWidth="1"/>
    <col min="88" max="88" width="6.109375" style="326" customWidth="1"/>
    <col min="89" max="89" width="5.44140625" style="304" customWidth="1"/>
    <col min="90" max="90" width="4" style="304" customWidth="1"/>
    <col min="91" max="91" width="6.33203125" style="304" customWidth="1"/>
    <col min="92" max="92" width="5.88671875" style="304" customWidth="1"/>
    <col min="93" max="93" width="6.109375" style="304" customWidth="1"/>
    <col min="94" max="94" width="4.6640625" style="304" customWidth="1"/>
    <col min="95" max="95" width="5.5546875" style="304" hidden="1" customWidth="1"/>
    <col min="96" max="97" width="9.109375" style="304" hidden="1" customWidth="1"/>
    <col min="98" max="98" width="4.6640625" style="304" hidden="1" customWidth="1"/>
    <col min="99" max="99" width="4.33203125" style="326" hidden="1" customWidth="1"/>
    <col min="100" max="100" width="9.109375" style="326" hidden="1" customWidth="1"/>
    <col min="101" max="101" width="9.109375" style="304" hidden="1" customWidth="1"/>
    <col min="102" max="102" width="4.5546875" style="304" hidden="1" customWidth="1"/>
    <col min="103" max="103" width="4.5546875" style="326" hidden="1" customWidth="1"/>
    <col min="104" max="104" width="9.109375" style="326" hidden="1" customWidth="1"/>
    <col min="105" max="105" width="9.109375" style="304" hidden="1" customWidth="1"/>
    <col min="106" max="106" width="4.33203125" style="304" hidden="1" customWidth="1"/>
    <col min="107" max="107" width="4.44140625" style="304" customWidth="1"/>
    <col min="108" max="16384" width="9.109375" style="304"/>
  </cols>
  <sheetData>
    <row r="1" spans="1:106" ht="28.5" customHeight="1">
      <c r="A1" s="187"/>
      <c r="B1" s="187" t="s">
        <v>663</v>
      </c>
      <c r="C1" s="302"/>
      <c r="D1" s="303" t="s">
        <v>738</v>
      </c>
      <c r="E1" s="188"/>
      <c r="F1" s="187"/>
      <c r="G1" s="187"/>
      <c r="H1" s="188"/>
      <c r="I1" s="188"/>
      <c r="J1" s="187"/>
      <c r="K1" s="187"/>
      <c r="L1" s="188"/>
      <c r="M1" s="188"/>
      <c r="N1" s="187"/>
      <c r="O1" s="187"/>
      <c r="P1" s="188"/>
      <c r="Q1" s="188"/>
      <c r="R1" s="187"/>
      <c r="S1" s="187"/>
      <c r="T1" s="188"/>
      <c r="U1" s="188"/>
      <c r="V1" s="187"/>
      <c r="W1" s="187"/>
      <c r="X1" s="189"/>
      <c r="Y1" s="189"/>
      <c r="Z1" s="187"/>
      <c r="AA1" s="187"/>
      <c r="AB1" s="188"/>
      <c r="AC1" s="188"/>
      <c r="AD1" s="187"/>
      <c r="AE1" s="187"/>
      <c r="AF1" s="187"/>
      <c r="AG1" s="187"/>
      <c r="AH1" s="187"/>
      <c r="AI1" s="188"/>
      <c r="AJ1" s="188"/>
      <c r="AK1" s="187"/>
      <c r="AL1" s="187"/>
      <c r="AM1" s="188"/>
      <c r="AN1" s="188"/>
      <c r="AO1" s="187"/>
      <c r="AP1" s="187"/>
      <c r="AQ1" s="187"/>
      <c r="AR1" s="187"/>
      <c r="AS1" s="187"/>
      <c r="AT1" s="187"/>
      <c r="AU1" s="188"/>
      <c r="AV1" s="188"/>
      <c r="AW1" s="187"/>
      <c r="AX1" s="187"/>
      <c r="AY1" s="187"/>
      <c r="AZ1" s="187"/>
      <c r="BA1" s="187"/>
      <c r="BB1" s="187"/>
      <c r="BC1" s="188"/>
      <c r="BD1" s="188"/>
      <c r="BE1" s="187"/>
      <c r="BF1" s="187"/>
      <c r="BG1" s="188"/>
      <c r="BH1" s="188"/>
      <c r="BI1" s="187"/>
      <c r="BJ1" s="187"/>
      <c r="BK1" s="190"/>
      <c r="BL1" s="190"/>
      <c r="BM1" s="190"/>
      <c r="BN1" s="190"/>
      <c r="BO1" s="190"/>
      <c r="BP1" s="190"/>
      <c r="BQ1" s="190"/>
      <c r="BR1" s="190"/>
      <c r="BS1" s="190"/>
      <c r="BT1" s="529" t="s">
        <v>481</v>
      </c>
      <c r="BU1" s="529"/>
      <c r="BV1" s="529"/>
      <c r="BW1" s="529"/>
      <c r="BX1" s="529"/>
      <c r="BY1" s="529"/>
      <c r="BZ1" s="529"/>
      <c r="CA1" s="529"/>
      <c r="CB1" s="529"/>
      <c r="CC1" s="529"/>
      <c r="CD1" s="529"/>
      <c r="CE1" s="529"/>
      <c r="CF1" s="529"/>
      <c r="CG1" s="529"/>
      <c r="CH1" s="529"/>
      <c r="CI1" s="529"/>
      <c r="CJ1" s="529"/>
      <c r="CK1" s="529"/>
      <c r="CL1" s="529"/>
      <c r="CM1" s="529"/>
      <c r="CN1" s="529"/>
      <c r="CO1" s="529"/>
      <c r="CP1" s="529"/>
      <c r="CQ1" s="1"/>
      <c r="CR1" s="1"/>
      <c r="CS1" s="1"/>
      <c r="CT1" s="1"/>
      <c r="CU1" s="11"/>
      <c r="CV1" s="11"/>
      <c r="CW1" s="1"/>
      <c r="CX1" s="1"/>
      <c r="CY1" s="11"/>
      <c r="CZ1" s="11"/>
      <c r="DA1" s="1"/>
      <c r="DB1" s="1"/>
    </row>
    <row r="2" spans="1:106" ht="11.25" customHeight="1">
      <c r="A2" s="525" t="s">
        <v>286</v>
      </c>
      <c r="B2" s="531" t="s">
        <v>287</v>
      </c>
      <c r="C2" s="534" t="s">
        <v>288</v>
      </c>
      <c r="D2" s="535"/>
      <c r="E2" s="536"/>
      <c r="F2" s="540" t="s">
        <v>482</v>
      </c>
      <c r="G2" s="540" t="s">
        <v>483</v>
      </c>
      <c r="H2" s="191"/>
      <c r="I2" s="191"/>
      <c r="J2" s="192"/>
      <c r="K2" s="192"/>
      <c r="L2" s="191"/>
      <c r="M2" s="191"/>
      <c r="N2" s="192"/>
      <c r="O2" s="192"/>
      <c r="P2" s="191"/>
      <c r="Q2" s="191"/>
      <c r="R2" s="192"/>
      <c r="S2" s="192"/>
      <c r="T2" s="191"/>
      <c r="U2" s="191"/>
      <c r="V2" s="192"/>
      <c r="W2" s="192"/>
      <c r="X2" s="191"/>
      <c r="Y2" s="191"/>
      <c r="Z2" s="192"/>
      <c r="AA2" s="192"/>
      <c r="AB2" s="191"/>
      <c r="AC2" s="191"/>
      <c r="AD2" s="192"/>
      <c r="AE2" s="192"/>
      <c r="AF2" s="192" t="s">
        <v>484</v>
      </c>
      <c r="AG2" s="192" t="s">
        <v>484</v>
      </c>
      <c r="AH2" s="192"/>
      <c r="AI2" s="191"/>
      <c r="AJ2" s="191"/>
      <c r="AK2" s="192"/>
      <c r="AL2" s="192"/>
      <c r="AM2" s="191"/>
      <c r="AN2" s="191"/>
      <c r="AO2" s="192"/>
      <c r="AP2" s="192"/>
      <c r="AQ2" s="192"/>
      <c r="AR2" s="192"/>
      <c r="AS2" s="192"/>
      <c r="AT2" s="192"/>
      <c r="AU2" s="191"/>
      <c r="AV2" s="191"/>
      <c r="AW2" s="192"/>
      <c r="AX2" s="192"/>
      <c r="AY2" s="192"/>
      <c r="AZ2" s="192"/>
      <c r="BA2" s="192"/>
      <c r="BB2" s="192"/>
      <c r="BC2" s="191"/>
      <c r="BD2" s="191"/>
      <c r="BE2" s="193"/>
      <c r="BF2" s="193"/>
      <c r="BG2" s="191"/>
      <c r="BH2" s="191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1"/>
      <c r="BX2" s="191"/>
      <c r="BY2" s="192"/>
      <c r="BZ2" s="193"/>
      <c r="CA2" s="193"/>
      <c r="CB2" s="193"/>
      <c r="CC2" s="193"/>
      <c r="CD2" s="193"/>
      <c r="CE2" s="191"/>
      <c r="CF2" s="191"/>
      <c r="CG2" s="193"/>
      <c r="CH2" s="193"/>
      <c r="CI2" s="191"/>
      <c r="CJ2" s="191"/>
      <c r="CK2" s="193"/>
      <c r="CL2" s="193"/>
      <c r="CM2" s="193"/>
      <c r="CN2" s="193"/>
      <c r="CO2" s="193"/>
      <c r="CP2" s="193"/>
      <c r="CQ2" s="14"/>
      <c r="CR2" s="14"/>
      <c r="CS2" s="14"/>
      <c r="CT2" s="14"/>
      <c r="CU2" s="13"/>
      <c r="CV2" s="13"/>
      <c r="CW2" s="14"/>
      <c r="CX2" s="14"/>
      <c r="CY2" s="13"/>
      <c r="CZ2" s="13"/>
      <c r="DA2" s="14"/>
      <c r="DB2" s="14"/>
    </row>
    <row r="3" spans="1:106" ht="27.75" customHeight="1">
      <c r="A3" s="530"/>
      <c r="B3" s="532"/>
      <c r="C3" s="537"/>
      <c r="D3" s="538"/>
      <c r="E3" s="539"/>
      <c r="F3" s="541"/>
      <c r="G3" s="541"/>
      <c r="H3" s="527" t="s">
        <v>485</v>
      </c>
      <c r="I3" s="528"/>
      <c r="J3" s="525" t="s">
        <v>486</v>
      </c>
      <c r="K3" s="525" t="s">
        <v>483</v>
      </c>
      <c r="L3" s="527" t="s">
        <v>487</v>
      </c>
      <c r="M3" s="528"/>
      <c r="N3" s="525" t="s">
        <v>486</v>
      </c>
      <c r="O3" s="525" t="s">
        <v>483</v>
      </c>
      <c r="P3" s="527" t="s">
        <v>488</v>
      </c>
      <c r="Q3" s="528"/>
      <c r="R3" s="525" t="s">
        <v>486</v>
      </c>
      <c r="S3" s="525" t="s">
        <v>483</v>
      </c>
      <c r="T3" s="527" t="s">
        <v>489</v>
      </c>
      <c r="U3" s="528"/>
      <c r="V3" s="525" t="s">
        <v>490</v>
      </c>
      <c r="W3" s="525" t="s">
        <v>483</v>
      </c>
      <c r="X3" s="527" t="s">
        <v>491</v>
      </c>
      <c r="Y3" s="528"/>
      <c r="Z3" s="525" t="s">
        <v>486</v>
      </c>
      <c r="AA3" s="525" t="s">
        <v>483</v>
      </c>
      <c r="AB3" s="527" t="s">
        <v>492</v>
      </c>
      <c r="AC3" s="528"/>
      <c r="AD3" s="525" t="s">
        <v>493</v>
      </c>
      <c r="AE3" s="525" t="s">
        <v>494</v>
      </c>
      <c r="AF3" s="527" t="s">
        <v>495</v>
      </c>
      <c r="AG3" s="528"/>
      <c r="AH3" s="525" t="s">
        <v>496</v>
      </c>
      <c r="AI3" s="527" t="s">
        <v>497</v>
      </c>
      <c r="AJ3" s="528"/>
      <c r="AK3" s="525" t="s">
        <v>493</v>
      </c>
      <c r="AL3" s="525" t="s">
        <v>483</v>
      </c>
      <c r="AM3" s="527" t="s">
        <v>498</v>
      </c>
      <c r="AN3" s="528"/>
      <c r="AO3" s="525" t="s">
        <v>486</v>
      </c>
      <c r="AP3" s="525" t="s">
        <v>483</v>
      </c>
      <c r="AQ3" s="527" t="s">
        <v>499</v>
      </c>
      <c r="AR3" s="528"/>
      <c r="AS3" s="525" t="s">
        <v>486</v>
      </c>
      <c r="AT3" s="525" t="s">
        <v>483</v>
      </c>
      <c r="AU3" s="527" t="s">
        <v>500</v>
      </c>
      <c r="AV3" s="528"/>
      <c r="AW3" s="525" t="s">
        <v>501</v>
      </c>
      <c r="AX3" s="525" t="s">
        <v>494</v>
      </c>
      <c r="AY3" s="527" t="s">
        <v>502</v>
      </c>
      <c r="AZ3" s="528"/>
      <c r="BA3" s="525" t="s">
        <v>501</v>
      </c>
      <c r="BB3" s="525" t="s">
        <v>494</v>
      </c>
      <c r="BC3" s="527" t="s">
        <v>503</v>
      </c>
      <c r="BD3" s="528"/>
      <c r="BE3" s="525" t="s">
        <v>501</v>
      </c>
      <c r="BF3" s="525" t="s">
        <v>494</v>
      </c>
      <c r="BG3" s="527" t="s">
        <v>504</v>
      </c>
      <c r="BH3" s="528"/>
      <c r="BI3" s="525" t="s">
        <v>501</v>
      </c>
      <c r="BJ3" s="525" t="s">
        <v>494</v>
      </c>
      <c r="BK3" s="527" t="s">
        <v>664</v>
      </c>
      <c r="BL3" s="528"/>
      <c r="BM3" s="525" t="s">
        <v>501</v>
      </c>
      <c r="BN3" s="525" t="s">
        <v>494</v>
      </c>
      <c r="BO3" s="527" t="s">
        <v>665</v>
      </c>
      <c r="BP3" s="528"/>
      <c r="BQ3" s="525" t="s">
        <v>501</v>
      </c>
      <c r="BR3" s="525" t="s">
        <v>494</v>
      </c>
      <c r="BS3" s="527" t="s">
        <v>505</v>
      </c>
      <c r="BT3" s="528"/>
      <c r="BU3" s="525" t="s">
        <v>501</v>
      </c>
      <c r="BV3" s="525" t="s">
        <v>494</v>
      </c>
      <c r="BW3" s="527" t="s">
        <v>506</v>
      </c>
      <c r="BX3" s="528"/>
      <c r="BY3" s="525" t="s">
        <v>501</v>
      </c>
      <c r="BZ3" s="525" t="s">
        <v>494</v>
      </c>
      <c r="CA3" s="527" t="s">
        <v>507</v>
      </c>
      <c r="CB3" s="528"/>
      <c r="CC3" s="525" t="s">
        <v>501</v>
      </c>
      <c r="CD3" s="525" t="s">
        <v>494</v>
      </c>
      <c r="CE3" s="527" t="s">
        <v>508</v>
      </c>
      <c r="CF3" s="528"/>
      <c r="CG3" s="525" t="s">
        <v>501</v>
      </c>
      <c r="CH3" s="525" t="s">
        <v>494</v>
      </c>
      <c r="CI3" s="527" t="s">
        <v>509</v>
      </c>
      <c r="CJ3" s="528"/>
      <c r="CK3" s="525" t="s">
        <v>501</v>
      </c>
      <c r="CL3" s="525" t="s">
        <v>494</v>
      </c>
      <c r="CM3" s="527" t="s">
        <v>510</v>
      </c>
      <c r="CN3" s="528"/>
      <c r="CO3" s="525" t="s">
        <v>501</v>
      </c>
      <c r="CP3" s="525" t="s">
        <v>494</v>
      </c>
      <c r="CQ3" s="543" t="s">
        <v>593</v>
      </c>
      <c r="CR3" s="544"/>
      <c r="CS3" s="545" t="s">
        <v>501</v>
      </c>
      <c r="CT3" s="545" t="s">
        <v>494</v>
      </c>
      <c r="CU3" s="543" t="s">
        <v>594</v>
      </c>
      <c r="CV3" s="544"/>
      <c r="CW3" s="545" t="s">
        <v>501</v>
      </c>
      <c r="CX3" s="545" t="s">
        <v>494</v>
      </c>
      <c r="CY3" s="543" t="s">
        <v>595</v>
      </c>
      <c r="CZ3" s="544"/>
      <c r="DA3" s="545" t="s">
        <v>501</v>
      </c>
      <c r="DB3" s="545" t="s">
        <v>494</v>
      </c>
    </row>
    <row r="4" spans="1:106" ht="25.5" customHeight="1">
      <c r="A4" s="526"/>
      <c r="B4" s="533"/>
      <c r="C4" s="194" t="s">
        <v>511</v>
      </c>
      <c r="D4" s="194" t="s">
        <v>666</v>
      </c>
      <c r="E4" s="195" t="s">
        <v>739</v>
      </c>
      <c r="F4" s="542"/>
      <c r="G4" s="542"/>
      <c r="H4" s="194" t="s">
        <v>666</v>
      </c>
      <c r="I4" s="195" t="s">
        <v>739</v>
      </c>
      <c r="J4" s="526"/>
      <c r="K4" s="526"/>
      <c r="L4" s="194" t="s">
        <v>666</v>
      </c>
      <c r="M4" s="195" t="s">
        <v>739</v>
      </c>
      <c r="N4" s="526"/>
      <c r="O4" s="526"/>
      <c r="P4" s="194" t="s">
        <v>666</v>
      </c>
      <c r="Q4" s="195" t="s">
        <v>739</v>
      </c>
      <c r="R4" s="526"/>
      <c r="S4" s="526"/>
      <c r="T4" s="194" t="s">
        <v>666</v>
      </c>
      <c r="U4" s="195" t="s">
        <v>739</v>
      </c>
      <c r="V4" s="526"/>
      <c r="W4" s="526"/>
      <c r="X4" s="194" t="s">
        <v>512</v>
      </c>
      <c r="Y4" s="194" t="s">
        <v>513</v>
      </c>
      <c r="Z4" s="526"/>
      <c r="AA4" s="526"/>
      <c r="AB4" s="194" t="s">
        <v>514</v>
      </c>
      <c r="AC4" s="194" t="s">
        <v>513</v>
      </c>
      <c r="AD4" s="526"/>
      <c r="AE4" s="526"/>
      <c r="AF4" s="194" t="s">
        <v>512</v>
      </c>
      <c r="AG4" s="194" t="s">
        <v>513</v>
      </c>
      <c r="AH4" s="526"/>
      <c r="AI4" s="194" t="s">
        <v>666</v>
      </c>
      <c r="AJ4" s="195" t="s">
        <v>739</v>
      </c>
      <c r="AK4" s="526"/>
      <c r="AL4" s="526"/>
      <c r="AM4" s="194" t="s">
        <v>666</v>
      </c>
      <c r="AN4" s="195" t="s">
        <v>739</v>
      </c>
      <c r="AO4" s="526"/>
      <c r="AP4" s="526"/>
      <c r="AQ4" s="194" t="s">
        <v>480</v>
      </c>
      <c r="AR4" s="195" t="s">
        <v>667</v>
      </c>
      <c r="AS4" s="526"/>
      <c r="AT4" s="526"/>
      <c r="AU4" s="194" t="s">
        <v>666</v>
      </c>
      <c r="AV4" s="195" t="s">
        <v>739</v>
      </c>
      <c r="AW4" s="526"/>
      <c r="AX4" s="526"/>
      <c r="AY4" s="194" t="s">
        <v>668</v>
      </c>
      <c r="AZ4" s="194" t="s">
        <v>669</v>
      </c>
      <c r="BA4" s="526"/>
      <c r="BB4" s="526"/>
      <c r="BC4" s="194" t="s">
        <v>512</v>
      </c>
      <c r="BD4" s="194" t="s">
        <v>513</v>
      </c>
      <c r="BE4" s="526"/>
      <c r="BF4" s="526"/>
      <c r="BG4" s="194" t="s">
        <v>512</v>
      </c>
      <c r="BH4" s="194" t="s">
        <v>513</v>
      </c>
      <c r="BI4" s="526"/>
      <c r="BJ4" s="526"/>
      <c r="BK4" s="194" t="s">
        <v>666</v>
      </c>
      <c r="BL4" s="195" t="s">
        <v>739</v>
      </c>
      <c r="BM4" s="526"/>
      <c r="BN4" s="526"/>
      <c r="BO4" s="194" t="s">
        <v>666</v>
      </c>
      <c r="BP4" s="195" t="s">
        <v>739</v>
      </c>
      <c r="BQ4" s="526"/>
      <c r="BR4" s="526"/>
      <c r="BS4" s="194" t="s">
        <v>666</v>
      </c>
      <c r="BT4" s="195" t="s">
        <v>670</v>
      </c>
      <c r="BU4" s="526"/>
      <c r="BV4" s="526"/>
      <c r="BW4" s="194" t="s">
        <v>512</v>
      </c>
      <c r="BX4" s="194" t="s">
        <v>513</v>
      </c>
      <c r="BY4" s="526"/>
      <c r="BZ4" s="526"/>
      <c r="CA4" s="194" t="s">
        <v>512</v>
      </c>
      <c r="CB4" s="194" t="s">
        <v>515</v>
      </c>
      <c r="CC4" s="526"/>
      <c r="CD4" s="526"/>
      <c r="CE4" s="194" t="s">
        <v>666</v>
      </c>
      <c r="CF4" s="195" t="s">
        <v>739</v>
      </c>
      <c r="CG4" s="526"/>
      <c r="CH4" s="526"/>
      <c r="CI4" s="194" t="s">
        <v>666</v>
      </c>
      <c r="CJ4" s="195" t="s">
        <v>739</v>
      </c>
      <c r="CK4" s="526"/>
      <c r="CL4" s="526"/>
      <c r="CM4" s="194" t="s">
        <v>666</v>
      </c>
      <c r="CN4" s="195" t="s">
        <v>739</v>
      </c>
      <c r="CO4" s="526"/>
      <c r="CP4" s="526"/>
      <c r="CQ4" s="343" t="s">
        <v>512</v>
      </c>
      <c r="CR4" s="343" t="s">
        <v>513</v>
      </c>
      <c r="CS4" s="546"/>
      <c r="CT4" s="546"/>
      <c r="CU4" s="343" t="s">
        <v>512</v>
      </c>
      <c r="CV4" s="343" t="s">
        <v>596</v>
      </c>
      <c r="CW4" s="546"/>
      <c r="CX4" s="546"/>
      <c r="CY4" s="343" t="s">
        <v>512</v>
      </c>
      <c r="CZ4" s="343" t="s">
        <v>513</v>
      </c>
      <c r="DA4" s="546"/>
      <c r="DB4" s="546"/>
    </row>
    <row r="5" spans="1:106" s="305" customFormat="1" ht="24.75" customHeight="1">
      <c r="A5" s="344" t="s">
        <v>289</v>
      </c>
      <c r="B5" s="309" t="s">
        <v>290</v>
      </c>
      <c r="C5" s="196">
        <f>SUM(C6:C17)</f>
        <v>0</v>
      </c>
      <c r="D5" s="197">
        <f>SUM(D6:D17)</f>
        <v>0</v>
      </c>
      <c r="E5" s="197">
        <f>SUM(E6:E17)</f>
        <v>301.565</v>
      </c>
      <c r="F5" s="198">
        <f>E5-D5</f>
        <v>301.565</v>
      </c>
      <c r="G5" s="241" t="e">
        <f>E5/D5</f>
        <v>#DIV/0!</v>
      </c>
      <c r="H5" s="197">
        <f t="shared" ref="H5:AC5" si="0">SUM(H6:H17)</f>
        <v>0</v>
      </c>
      <c r="I5" s="197">
        <f t="shared" si="0"/>
        <v>301.05599999999998</v>
      </c>
      <c r="J5" s="198">
        <f t="shared" si="0"/>
        <v>301.05599999999998</v>
      </c>
      <c r="K5" s="198" t="e">
        <f t="shared" si="0"/>
        <v>#DIV/0!</v>
      </c>
      <c r="L5" s="197">
        <f t="shared" si="0"/>
        <v>0</v>
      </c>
      <c r="M5" s="197">
        <f t="shared" si="0"/>
        <v>0.50700000000000001</v>
      </c>
      <c r="N5" s="198">
        <f t="shared" si="0"/>
        <v>0.50700000000000001</v>
      </c>
      <c r="O5" s="198">
        <f t="shared" si="0"/>
        <v>0</v>
      </c>
      <c r="P5" s="197">
        <f t="shared" si="0"/>
        <v>0</v>
      </c>
      <c r="Q5" s="197">
        <f t="shared" si="0"/>
        <v>0</v>
      </c>
      <c r="R5" s="198">
        <f t="shared" si="0"/>
        <v>0</v>
      </c>
      <c r="S5" s="198">
        <f t="shared" si="0"/>
        <v>0</v>
      </c>
      <c r="T5" s="197">
        <f t="shared" si="0"/>
        <v>0</v>
      </c>
      <c r="U5" s="197">
        <f t="shared" si="0"/>
        <v>2E-3</v>
      </c>
      <c r="V5" s="198">
        <f t="shared" si="0"/>
        <v>0</v>
      </c>
      <c r="W5" s="198">
        <f t="shared" si="0"/>
        <v>0</v>
      </c>
      <c r="X5" s="197">
        <f t="shared" si="0"/>
        <v>0</v>
      </c>
      <c r="Y5" s="197">
        <f t="shared" si="0"/>
        <v>0</v>
      </c>
      <c r="Z5" s="198">
        <f t="shared" si="0"/>
        <v>0</v>
      </c>
      <c r="AA5" s="198">
        <f t="shared" si="0"/>
        <v>0</v>
      </c>
      <c r="AB5" s="197">
        <f t="shared" si="0"/>
        <v>0</v>
      </c>
      <c r="AC5" s="197">
        <f t="shared" si="0"/>
        <v>0</v>
      </c>
      <c r="AD5" s="198">
        <f>AC5-AB5</f>
        <v>0</v>
      </c>
      <c r="AE5" s="198"/>
      <c r="AF5" s="197">
        <f t="shared" ref="AF5:AR5" si="1">SUM(AF6:AF17)</f>
        <v>0</v>
      </c>
      <c r="AG5" s="197">
        <f t="shared" si="1"/>
        <v>0</v>
      </c>
      <c r="AH5" s="198">
        <f t="shared" si="1"/>
        <v>0</v>
      </c>
      <c r="AI5" s="197">
        <f t="shared" si="1"/>
        <v>0</v>
      </c>
      <c r="AJ5" s="197">
        <f t="shared" si="1"/>
        <v>0</v>
      </c>
      <c r="AK5" s="198">
        <f t="shared" si="1"/>
        <v>0</v>
      </c>
      <c r="AL5" s="198">
        <f t="shared" si="1"/>
        <v>0</v>
      </c>
      <c r="AM5" s="197">
        <f t="shared" si="1"/>
        <v>0</v>
      </c>
      <c r="AN5" s="197">
        <f t="shared" si="1"/>
        <v>0</v>
      </c>
      <c r="AO5" s="198">
        <f t="shared" si="1"/>
        <v>0</v>
      </c>
      <c r="AP5" s="198">
        <f t="shared" si="1"/>
        <v>0</v>
      </c>
      <c r="AQ5" s="198">
        <f t="shared" si="1"/>
        <v>0</v>
      </c>
      <c r="AR5" s="198">
        <f t="shared" si="1"/>
        <v>0</v>
      </c>
      <c r="AS5" s="198">
        <f>AR5-AQ5</f>
        <v>0</v>
      </c>
      <c r="AT5" s="198"/>
      <c r="AU5" s="197">
        <f t="shared" ref="AU5:CN5" si="2">SUM(AU6:AU17)</f>
        <v>0</v>
      </c>
      <c r="AV5" s="197">
        <f t="shared" si="2"/>
        <v>0</v>
      </c>
      <c r="AW5" s="198">
        <f t="shared" si="2"/>
        <v>0</v>
      </c>
      <c r="AX5" s="198">
        <f t="shared" si="2"/>
        <v>0</v>
      </c>
      <c r="AY5" s="197">
        <f t="shared" si="2"/>
        <v>0</v>
      </c>
      <c r="AZ5" s="197">
        <f t="shared" si="2"/>
        <v>0</v>
      </c>
      <c r="BA5" s="198">
        <f t="shared" si="2"/>
        <v>0</v>
      </c>
      <c r="BB5" s="198">
        <f t="shared" si="2"/>
        <v>0</v>
      </c>
      <c r="BC5" s="197">
        <f t="shared" si="2"/>
        <v>0</v>
      </c>
      <c r="BD5" s="197">
        <f t="shared" si="2"/>
        <v>0</v>
      </c>
      <c r="BE5" s="198">
        <f t="shared" si="2"/>
        <v>0</v>
      </c>
      <c r="BF5" s="198">
        <f t="shared" si="2"/>
        <v>0</v>
      </c>
      <c r="BG5" s="197">
        <f t="shared" si="2"/>
        <v>0</v>
      </c>
      <c r="BH5" s="197">
        <f t="shared" si="2"/>
        <v>0</v>
      </c>
      <c r="BI5" s="198">
        <f t="shared" si="2"/>
        <v>0</v>
      </c>
      <c r="BJ5" s="198">
        <f t="shared" si="2"/>
        <v>0</v>
      </c>
      <c r="BK5" s="197">
        <f t="shared" si="2"/>
        <v>0</v>
      </c>
      <c r="BL5" s="197">
        <f t="shared" si="2"/>
        <v>0</v>
      </c>
      <c r="BM5" s="198">
        <f t="shared" si="2"/>
        <v>0</v>
      </c>
      <c r="BN5" s="198">
        <f t="shared" si="2"/>
        <v>0</v>
      </c>
      <c r="BO5" s="197">
        <f>SUM(BO6:BO17)</f>
        <v>0</v>
      </c>
      <c r="BP5" s="197">
        <f>SUM(BP6:BP17)</f>
        <v>0</v>
      </c>
      <c r="BQ5" s="198">
        <f>SUM(BQ6:BQ17)</f>
        <v>0</v>
      </c>
      <c r="BR5" s="198">
        <f>SUM(BR6:BR17)</f>
        <v>0</v>
      </c>
      <c r="BS5" s="197">
        <f t="shared" si="2"/>
        <v>0</v>
      </c>
      <c r="BT5" s="197">
        <f t="shared" si="2"/>
        <v>0</v>
      </c>
      <c r="BU5" s="198">
        <f t="shared" si="2"/>
        <v>0</v>
      </c>
      <c r="BV5" s="198">
        <f t="shared" si="2"/>
        <v>0</v>
      </c>
      <c r="BW5" s="197">
        <f t="shared" si="2"/>
        <v>0</v>
      </c>
      <c r="BX5" s="197">
        <f t="shared" si="2"/>
        <v>0</v>
      </c>
      <c r="BY5" s="198">
        <f t="shared" si="2"/>
        <v>0</v>
      </c>
      <c r="BZ5" s="198">
        <f t="shared" si="2"/>
        <v>0</v>
      </c>
      <c r="CA5" s="197">
        <f>SUM(CA6:CA17)</f>
        <v>0</v>
      </c>
      <c r="CB5" s="197">
        <f>SUM(CB6:CB17)</f>
        <v>0</v>
      </c>
      <c r="CC5" s="198">
        <f>SUM(CC6:CC17)</f>
        <v>0</v>
      </c>
      <c r="CD5" s="198">
        <f>SUM(CD6:CD17)</f>
        <v>0</v>
      </c>
      <c r="CE5" s="197">
        <f t="shared" si="2"/>
        <v>0</v>
      </c>
      <c r="CF5" s="197">
        <f t="shared" si="2"/>
        <v>0</v>
      </c>
      <c r="CG5" s="198">
        <f t="shared" si="2"/>
        <v>0</v>
      </c>
      <c r="CH5" s="198">
        <f t="shared" si="2"/>
        <v>0</v>
      </c>
      <c r="CI5" s="197">
        <f t="shared" si="2"/>
        <v>0</v>
      </c>
      <c r="CJ5" s="197">
        <f t="shared" si="2"/>
        <v>0</v>
      </c>
      <c r="CK5" s="198">
        <f t="shared" si="2"/>
        <v>0</v>
      </c>
      <c r="CL5" s="199">
        <f t="shared" si="2"/>
        <v>0</v>
      </c>
      <c r="CM5" s="199">
        <f t="shared" si="2"/>
        <v>0</v>
      </c>
      <c r="CN5" s="199">
        <f t="shared" si="2"/>
        <v>0</v>
      </c>
      <c r="CO5" s="199">
        <f>CN5-CM5</f>
        <v>0</v>
      </c>
      <c r="CP5" s="199"/>
      <c r="CQ5" s="7">
        <f>SUM(CQ6:CQ17)</f>
        <v>0</v>
      </c>
      <c r="CR5" s="7">
        <f>SUM(CR6:CR17)</f>
        <v>0</v>
      </c>
      <c r="CS5" s="242">
        <f>CR5-CQ5</f>
        <v>0</v>
      </c>
      <c r="CT5" s="243"/>
      <c r="CU5" s="15">
        <f t="shared" ref="CU5:DB5" si="3">SUM(CU6:CU17)</f>
        <v>0</v>
      </c>
      <c r="CV5" s="15">
        <f t="shared" si="3"/>
        <v>0</v>
      </c>
      <c r="CW5" s="7">
        <f t="shared" si="3"/>
        <v>0</v>
      </c>
      <c r="CX5" s="7">
        <f t="shared" si="3"/>
        <v>0</v>
      </c>
      <c r="CY5" s="15">
        <f t="shared" si="3"/>
        <v>0</v>
      </c>
      <c r="CZ5" s="15">
        <f t="shared" si="3"/>
        <v>0</v>
      </c>
      <c r="DA5" s="7">
        <f t="shared" si="3"/>
        <v>0</v>
      </c>
      <c r="DB5" s="7">
        <f t="shared" si="3"/>
        <v>0</v>
      </c>
    </row>
    <row r="6" spans="1:106" ht="14.25" hidden="1" customHeight="1">
      <c r="A6" s="313"/>
      <c r="B6" s="313" t="s">
        <v>291</v>
      </c>
      <c r="C6" s="201"/>
      <c r="D6" s="203">
        <f t="shared" ref="D6:D16" si="4">H6+L6+P6+T6+X6+AI6+AM6+AQ6+AU6+BC6+BG6+BW6+CE6+CI6+CM6+CQ6+CU6+CY6+AY6+BK6+BS6</f>
        <v>0</v>
      </c>
      <c r="E6" s="203">
        <f t="shared" ref="E6:E17" si="5">I6+M6+Q6+U6+Y6+AJ6+AN6+AR6+AV6+BD6+BH6+BX6+CF6+CJ6+CN6+CR6+CV6+CZ6+BL6+BT6</f>
        <v>0</v>
      </c>
      <c r="F6" s="204">
        <f t="shared" ref="F6:F33" si="6">E6-D6</f>
        <v>0</v>
      </c>
      <c r="G6" s="204"/>
      <c r="H6" s="203"/>
      <c r="I6" s="203"/>
      <c r="J6" s="205">
        <f>I6-H6</f>
        <v>0</v>
      </c>
      <c r="K6" s="205"/>
      <c r="L6" s="203"/>
      <c r="M6" s="203"/>
      <c r="N6" s="205">
        <f>M6-L6</f>
        <v>0</v>
      </c>
      <c r="O6" s="205"/>
      <c r="P6" s="203"/>
      <c r="Q6" s="203"/>
      <c r="R6" s="205">
        <f>Q6-P6</f>
        <v>0</v>
      </c>
      <c r="S6" s="205"/>
      <c r="T6" s="203"/>
      <c r="U6" s="203"/>
      <c r="V6" s="205">
        <f>U6-T6</f>
        <v>0</v>
      </c>
      <c r="W6" s="205"/>
      <c r="X6" s="203">
        <f t="shared" ref="X6:Y40" si="7">AB6</f>
        <v>0</v>
      </c>
      <c r="Y6" s="203">
        <f t="shared" si="7"/>
        <v>0</v>
      </c>
      <c r="Z6" s="205">
        <f>Y6-X6</f>
        <v>0</v>
      </c>
      <c r="AA6" s="205"/>
      <c r="AB6" s="203"/>
      <c r="AC6" s="203"/>
      <c r="AD6" s="205">
        <f>AC6-AB6</f>
        <v>0</v>
      </c>
      <c r="AE6" s="205"/>
      <c r="AF6" s="203"/>
      <c r="AG6" s="203"/>
      <c r="AH6" s="205">
        <f>AG6-AF6</f>
        <v>0</v>
      </c>
      <c r="AI6" s="203"/>
      <c r="AJ6" s="203"/>
      <c r="AK6" s="205">
        <f>AJ6-AI6</f>
        <v>0</v>
      </c>
      <c r="AL6" s="205"/>
      <c r="AM6" s="203"/>
      <c r="AN6" s="203"/>
      <c r="AO6" s="205">
        <f>AN6-AM6</f>
        <v>0</v>
      </c>
      <c r="AP6" s="205"/>
      <c r="AQ6" s="205"/>
      <c r="AR6" s="205"/>
      <c r="AS6" s="205">
        <f>AR6-AQ6</f>
        <v>0</v>
      </c>
      <c r="AT6" s="205"/>
      <c r="AU6" s="203"/>
      <c r="AV6" s="203"/>
      <c r="AW6" s="205">
        <f>AV6-AU6</f>
        <v>0</v>
      </c>
      <c r="AX6" s="205"/>
      <c r="AY6" s="203"/>
      <c r="AZ6" s="203"/>
      <c r="BA6" s="205">
        <f>AZ6-AY6</f>
        <v>0</v>
      </c>
      <c r="BB6" s="205"/>
      <c r="BC6" s="203"/>
      <c r="BD6" s="203"/>
      <c r="BE6" s="205">
        <f>BD6-BC6</f>
        <v>0</v>
      </c>
      <c r="BF6" s="205"/>
      <c r="BG6" s="203"/>
      <c r="BH6" s="203"/>
      <c r="BI6" s="205">
        <f>BH6-BG6</f>
        <v>0</v>
      </c>
      <c r="BJ6" s="205"/>
      <c r="BK6" s="203"/>
      <c r="BL6" s="203"/>
      <c r="BM6" s="205">
        <f>BL6-BK6</f>
        <v>0</v>
      </c>
      <c r="BN6" s="205"/>
      <c r="BO6" s="203"/>
      <c r="BP6" s="203"/>
      <c r="BQ6" s="205">
        <f>BP6-BO6</f>
        <v>0</v>
      </c>
      <c r="BR6" s="205"/>
      <c r="BS6" s="203"/>
      <c r="BT6" s="203"/>
      <c r="BU6" s="205">
        <f>BT6-BS6</f>
        <v>0</v>
      </c>
      <c r="BV6" s="205"/>
      <c r="BW6" s="203"/>
      <c r="BX6" s="203"/>
      <c r="BY6" s="205">
        <f>BX6-BW6</f>
        <v>0</v>
      </c>
      <c r="BZ6" s="205"/>
      <c r="CA6" s="203"/>
      <c r="CB6" s="203"/>
      <c r="CC6" s="205">
        <f>CB6-CA6</f>
        <v>0</v>
      </c>
      <c r="CD6" s="205"/>
      <c r="CE6" s="203"/>
      <c r="CF6" s="203"/>
      <c r="CG6" s="205">
        <f>CF6-CE6</f>
        <v>0</v>
      </c>
      <c r="CH6" s="205"/>
      <c r="CI6" s="203"/>
      <c r="CJ6" s="203"/>
      <c r="CK6" s="205">
        <f>CJ6-CI6</f>
        <v>0</v>
      </c>
      <c r="CL6" s="206"/>
      <c r="CM6" s="206"/>
      <c r="CN6" s="206"/>
      <c r="CO6" s="206">
        <f>CN6-CM6</f>
        <v>0</v>
      </c>
      <c r="CP6" s="206"/>
      <c r="CQ6" s="14"/>
      <c r="CR6" s="14"/>
      <c r="CS6" s="244">
        <f>CR6-CQ6</f>
        <v>0</v>
      </c>
      <c r="CT6" s="245"/>
      <c r="CU6" s="13"/>
      <c r="CV6" s="13"/>
      <c r="CW6" s="244">
        <f>CV6-CU6</f>
        <v>0</v>
      </c>
      <c r="CX6" s="245"/>
      <c r="CY6" s="13"/>
      <c r="CZ6" s="13"/>
      <c r="DA6" s="244">
        <f>CZ6-CY6</f>
        <v>0</v>
      </c>
      <c r="DB6" s="245"/>
    </row>
    <row r="7" spans="1:106" ht="14.25" hidden="1" customHeight="1">
      <c r="A7" s="313"/>
      <c r="B7" s="313" t="s">
        <v>292</v>
      </c>
      <c r="C7" s="207"/>
      <c r="D7" s="139">
        <f t="shared" si="4"/>
        <v>0</v>
      </c>
      <c r="E7" s="139">
        <f t="shared" si="5"/>
        <v>0</v>
      </c>
      <c r="F7" s="178">
        <f t="shared" si="6"/>
        <v>0</v>
      </c>
      <c r="G7" s="178"/>
      <c r="H7" s="139"/>
      <c r="I7" s="139"/>
      <c r="J7" s="142">
        <f>I7-H7</f>
        <v>0</v>
      </c>
      <c r="K7" s="142"/>
      <c r="L7" s="139"/>
      <c r="M7" s="139"/>
      <c r="N7" s="142">
        <f>M7-L7</f>
        <v>0</v>
      </c>
      <c r="O7" s="142"/>
      <c r="P7" s="139"/>
      <c r="Q7" s="139"/>
      <c r="R7" s="142">
        <f>Q7-P7</f>
        <v>0</v>
      </c>
      <c r="S7" s="142"/>
      <c r="T7" s="139"/>
      <c r="U7" s="139"/>
      <c r="V7" s="142">
        <f>U7-T7</f>
        <v>0</v>
      </c>
      <c r="W7" s="142"/>
      <c r="X7" s="139">
        <f t="shared" si="7"/>
        <v>0</v>
      </c>
      <c r="Y7" s="139">
        <f t="shared" si="7"/>
        <v>0</v>
      </c>
      <c r="Z7" s="142">
        <f>Y7-X7</f>
        <v>0</v>
      </c>
      <c r="AA7" s="142"/>
      <c r="AB7" s="139"/>
      <c r="AC7" s="139"/>
      <c r="AD7" s="142">
        <f>AC7-AB7</f>
        <v>0</v>
      </c>
      <c r="AE7" s="142"/>
      <c r="AF7" s="139"/>
      <c r="AG7" s="139"/>
      <c r="AH7" s="142">
        <f>AG7-AF7</f>
        <v>0</v>
      </c>
      <c r="AI7" s="139"/>
      <c r="AJ7" s="139"/>
      <c r="AK7" s="142">
        <f>AJ7-AI7</f>
        <v>0</v>
      </c>
      <c r="AL7" s="142"/>
      <c r="AM7" s="139"/>
      <c r="AN7" s="139"/>
      <c r="AO7" s="142">
        <f>AN7-AM7</f>
        <v>0</v>
      </c>
      <c r="AP7" s="142"/>
      <c r="AQ7" s="142"/>
      <c r="AR7" s="142"/>
      <c r="AS7" s="142">
        <f>AR7-AQ7</f>
        <v>0</v>
      </c>
      <c r="AT7" s="142"/>
      <c r="AU7" s="139"/>
      <c r="AV7" s="139"/>
      <c r="AW7" s="142">
        <f>AV7-AU7</f>
        <v>0</v>
      </c>
      <c r="AX7" s="142"/>
      <c r="AY7" s="139"/>
      <c r="AZ7" s="139"/>
      <c r="BA7" s="142">
        <f>AZ7-AY7</f>
        <v>0</v>
      </c>
      <c r="BB7" s="142"/>
      <c r="BC7" s="139"/>
      <c r="BD7" s="139"/>
      <c r="BE7" s="142">
        <f>BD7-BC7</f>
        <v>0</v>
      </c>
      <c r="BF7" s="142"/>
      <c r="BG7" s="139"/>
      <c r="BH7" s="139"/>
      <c r="BI7" s="142">
        <f>BH7-BG7</f>
        <v>0</v>
      </c>
      <c r="BJ7" s="142"/>
      <c r="BK7" s="139"/>
      <c r="BL7" s="139"/>
      <c r="BM7" s="142">
        <f>BL7-BK7</f>
        <v>0</v>
      </c>
      <c r="BN7" s="142"/>
      <c r="BO7" s="139"/>
      <c r="BP7" s="139"/>
      <c r="BQ7" s="142">
        <f>BP7-BO7</f>
        <v>0</v>
      </c>
      <c r="BR7" s="142"/>
      <c r="BS7" s="139"/>
      <c r="BT7" s="139"/>
      <c r="BU7" s="142">
        <f>BT7-BS7</f>
        <v>0</v>
      </c>
      <c r="BV7" s="142"/>
      <c r="BW7" s="139"/>
      <c r="BX7" s="139"/>
      <c r="BY7" s="142">
        <f>BX7-BW7</f>
        <v>0</v>
      </c>
      <c r="BZ7" s="142"/>
      <c r="CA7" s="139"/>
      <c r="CB7" s="139"/>
      <c r="CC7" s="142">
        <f>CB7-CA7</f>
        <v>0</v>
      </c>
      <c r="CD7" s="142"/>
      <c r="CE7" s="139"/>
      <c r="CF7" s="139"/>
      <c r="CG7" s="142">
        <f>CF7-CE7</f>
        <v>0</v>
      </c>
      <c r="CH7" s="142"/>
      <c r="CI7" s="139"/>
      <c r="CJ7" s="139"/>
      <c r="CK7" s="142">
        <f>CJ7-CI7</f>
        <v>0</v>
      </c>
      <c r="CL7" s="208"/>
      <c r="CM7" s="208"/>
      <c r="CN7" s="208"/>
      <c r="CO7" s="208">
        <f>CN7-CM7</f>
        <v>0</v>
      </c>
      <c r="CP7" s="208"/>
      <c r="CQ7" s="14"/>
      <c r="CR7" s="14"/>
      <c r="CS7" s="244">
        <f>CR7-CQ7</f>
        <v>0</v>
      </c>
      <c r="CT7" s="245"/>
      <c r="CU7" s="13"/>
      <c r="CV7" s="13"/>
      <c r="CW7" s="244">
        <f>CV7-CU7</f>
        <v>0</v>
      </c>
      <c r="CX7" s="245"/>
      <c r="CY7" s="13"/>
      <c r="CZ7" s="13"/>
      <c r="DA7" s="244">
        <f>CZ7-CY7</f>
        <v>0</v>
      </c>
      <c r="DB7" s="245"/>
    </row>
    <row r="8" spans="1:106" ht="14.25" hidden="1" customHeight="1">
      <c r="A8" s="313"/>
      <c r="B8" s="312" t="s">
        <v>516</v>
      </c>
      <c r="C8" s="211"/>
      <c r="D8" s="139">
        <f t="shared" si="4"/>
        <v>0</v>
      </c>
      <c r="E8" s="139">
        <f t="shared" si="5"/>
        <v>0</v>
      </c>
      <c r="F8" s="178">
        <f t="shared" si="6"/>
        <v>0</v>
      </c>
      <c r="G8" s="178" t="e">
        <f t="shared" ref="G8:G20" si="8">E8/D8</f>
        <v>#DIV/0!</v>
      </c>
      <c r="H8" s="139"/>
      <c r="I8" s="139"/>
      <c r="J8" s="142">
        <f>I8-H8</f>
        <v>0</v>
      </c>
      <c r="K8" s="142"/>
      <c r="L8" s="139"/>
      <c r="M8" s="139"/>
      <c r="N8" s="142">
        <f>M8-L8</f>
        <v>0</v>
      </c>
      <c r="O8" s="142"/>
      <c r="P8" s="139"/>
      <c r="Q8" s="139"/>
      <c r="R8" s="142">
        <f>Q8-P8</f>
        <v>0</v>
      </c>
      <c r="S8" s="142"/>
      <c r="T8" s="139"/>
      <c r="U8" s="139"/>
      <c r="V8" s="142">
        <f>U8-T8</f>
        <v>0</v>
      </c>
      <c r="W8" s="142"/>
      <c r="X8" s="139">
        <f t="shared" si="7"/>
        <v>0</v>
      </c>
      <c r="Y8" s="139">
        <f t="shared" si="7"/>
        <v>0</v>
      </c>
      <c r="Z8" s="142">
        <f>Y8-X8</f>
        <v>0</v>
      </c>
      <c r="AA8" s="142"/>
      <c r="AB8" s="139"/>
      <c r="AC8" s="139"/>
      <c r="AD8" s="142">
        <f>AC8-AB8</f>
        <v>0</v>
      </c>
      <c r="AE8" s="142"/>
      <c r="AF8" s="139"/>
      <c r="AG8" s="139"/>
      <c r="AH8" s="142">
        <f>AG8-AF8</f>
        <v>0</v>
      </c>
      <c r="AI8" s="139"/>
      <c r="AJ8" s="139"/>
      <c r="AK8" s="142">
        <f>AJ8-AI8</f>
        <v>0</v>
      </c>
      <c r="AL8" s="142"/>
      <c r="AM8" s="139"/>
      <c r="AN8" s="139"/>
      <c r="AO8" s="142">
        <f>AN8-AM8</f>
        <v>0</v>
      </c>
      <c r="AP8" s="142"/>
      <c r="AQ8" s="142"/>
      <c r="AR8" s="142"/>
      <c r="AS8" s="142">
        <f>AR8-AQ8</f>
        <v>0</v>
      </c>
      <c r="AT8" s="142"/>
      <c r="AU8" s="139"/>
      <c r="AV8" s="139"/>
      <c r="AW8" s="142">
        <f>AV8-AU8</f>
        <v>0</v>
      </c>
      <c r="AX8" s="142"/>
      <c r="AY8" s="139"/>
      <c r="AZ8" s="139"/>
      <c r="BA8" s="142">
        <f>AZ8-AY8</f>
        <v>0</v>
      </c>
      <c r="BB8" s="142"/>
      <c r="BC8" s="139"/>
      <c r="BD8" s="139"/>
      <c r="BE8" s="142">
        <f>BD8-BC8</f>
        <v>0</v>
      </c>
      <c r="BF8" s="142"/>
      <c r="BG8" s="139"/>
      <c r="BH8" s="139"/>
      <c r="BI8" s="142">
        <f>BH8-BG8</f>
        <v>0</v>
      </c>
      <c r="BJ8" s="142"/>
      <c r="BK8" s="139"/>
      <c r="BL8" s="139"/>
      <c r="BM8" s="142">
        <f>BL8-BK8</f>
        <v>0</v>
      </c>
      <c r="BN8" s="142"/>
      <c r="BO8" s="139"/>
      <c r="BP8" s="139"/>
      <c r="BQ8" s="142">
        <f>BP8-BO8</f>
        <v>0</v>
      </c>
      <c r="BR8" s="142"/>
      <c r="BS8" s="139"/>
      <c r="BT8" s="139"/>
      <c r="BU8" s="142">
        <f>BT8-BS8</f>
        <v>0</v>
      </c>
      <c r="BV8" s="142"/>
      <c r="BW8" s="139"/>
      <c r="BX8" s="139"/>
      <c r="BY8" s="142">
        <f>BX8-BW8</f>
        <v>0</v>
      </c>
      <c r="BZ8" s="142"/>
      <c r="CA8" s="139"/>
      <c r="CB8" s="139"/>
      <c r="CC8" s="142">
        <f>CB8-CA8</f>
        <v>0</v>
      </c>
      <c r="CD8" s="142"/>
      <c r="CE8" s="139"/>
      <c r="CF8" s="139"/>
      <c r="CG8" s="142">
        <f>CF8-CE8</f>
        <v>0</v>
      </c>
      <c r="CH8" s="142"/>
      <c r="CI8" s="139"/>
      <c r="CJ8" s="139"/>
      <c r="CK8" s="142">
        <f>CJ8-CI8</f>
        <v>0</v>
      </c>
      <c r="CL8" s="208"/>
      <c r="CM8" s="208"/>
      <c r="CN8" s="208"/>
      <c r="CO8" s="208">
        <f>CN8-CM8</f>
        <v>0</v>
      </c>
      <c r="CP8" s="208"/>
      <c r="CQ8" s="14"/>
      <c r="CR8" s="14"/>
      <c r="CS8" s="244">
        <f>CR8-CQ8</f>
        <v>0</v>
      </c>
      <c r="CT8" s="245"/>
      <c r="CU8" s="13"/>
      <c r="CV8" s="13"/>
      <c r="CW8" s="244">
        <f>CV8-CU8</f>
        <v>0</v>
      </c>
      <c r="CX8" s="245"/>
      <c r="CY8" s="13"/>
      <c r="CZ8" s="13"/>
      <c r="DA8" s="244">
        <f>CZ8-CY8</f>
        <v>0</v>
      </c>
      <c r="DB8" s="245"/>
    </row>
    <row r="9" spans="1:106" ht="14.25" hidden="1" customHeight="1">
      <c r="A9" s="313"/>
      <c r="B9" s="312" t="s">
        <v>293</v>
      </c>
      <c r="C9" s="211"/>
      <c r="D9" s="139">
        <f t="shared" si="4"/>
        <v>0</v>
      </c>
      <c r="E9" s="139">
        <f t="shared" si="5"/>
        <v>0</v>
      </c>
      <c r="F9" s="178">
        <f t="shared" si="6"/>
        <v>0</v>
      </c>
      <c r="G9" s="178" t="e">
        <f t="shared" si="8"/>
        <v>#DIV/0!</v>
      </c>
      <c r="H9" s="139"/>
      <c r="I9" s="139"/>
      <c r="J9" s="142">
        <f>I9-H9</f>
        <v>0</v>
      </c>
      <c r="K9" s="142"/>
      <c r="L9" s="139"/>
      <c r="M9" s="139"/>
      <c r="N9" s="142">
        <f>M9-L9</f>
        <v>0</v>
      </c>
      <c r="O9" s="142"/>
      <c r="P9" s="139"/>
      <c r="Q9" s="139"/>
      <c r="R9" s="142">
        <f>Q9-P9</f>
        <v>0</v>
      </c>
      <c r="S9" s="142"/>
      <c r="T9" s="139"/>
      <c r="U9" s="139"/>
      <c r="V9" s="142">
        <f>U9-T9</f>
        <v>0</v>
      </c>
      <c r="W9" s="142"/>
      <c r="X9" s="139">
        <f t="shared" si="7"/>
        <v>0</v>
      </c>
      <c r="Y9" s="139">
        <f t="shared" si="7"/>
        <v>0</v>
      </c>
      <c r="Z9" s="142">
        <f>Y9-X9</f>
        <v>0</v>
      </c>
      <c r="AA9" s="142"/>
      <c r="AB9" s="139"/>
      <c r="AC9" s="139"/>
      <c r="AD9" s="142">
        <f>AC9-AB9</f>
        <v>0</v>
      </c>
      <c r="AE9" s="142"/>
      <c r="AF9" s="139"/>
      <c r="AG9" s="139"/>
      <c r="AH9" s="142">
        <f>AG9-AF9</f>
        <v>0</v>
      </c>
      <c r="AI9" s="139"/>
      <c r="AJ9" s="139"/>
      <c r="AK9" s="142">
        <f>AJ9-AI9</f>
        <v>0</v>
      </c>
      <c r="AL9" s="142"/>
      <c r="AM9" s="139"/>
      <c r="AN9" s="139"/>
      <c r="AO9" s="142">
        <f>AN9-AM9</f>
        <v>0</v>
      </c>
      <c r="AP9" s="142"/>
      <c r="AQ9" s="142"/>
      <c r="AR9" s="142"/>
      <c r="AS9" s="142">
        <f>AR9-AQ9</f>
        <v>0</v>
      </c>
      <c r="AT9" s="142"/>
      <c r="AU9" s="139"/>
      <c r="AV9" s="139"/>
      <c r="AW9" s="142">
        <f>AV9-AU9</f>
        <v>0</v>
      </c>
      <c r="AX9" s="142"/>
      <c r="AY9" s="139"/>
      <c r="AZ9" s="139"/>
      <c r="BA9" s="142">
        <f>AZ9-AY9</f>
        <v>0</v>
      </c>
      <c r="BB9" s="142"/>
      <c r="BC9" s="139"/>
      <c r="BD9" s="139"/>
      <c r="BE9" s="142">
        <f>BD9-BC9</f>
        <v>0</v>
      </c>
      <c r="BF9" s="142"/>
      <c r="BG9" s="139"/>
      <c r="BH9" s="139"/>
      <c r="BI9" s="142">
        <f>BH9-BG9</f>
        <v>0</v>
      </c>
      <c r="BJ9" s="142"/>
      <c r="BK9" s="139"/>
      <c r="BL9" s="139"/>
      <c r="BM9" s="142">
        <f>BL9-BK9</f>
        <v>0</v>
      </c>
      <c r="BN9" s="142"/>
      <c r="BO9" s="139"/>
      <c r="BP9" s="139"/>
      <c r="BQ9" s="142">
        <f>BP9-BO9</f>
        <v>0</v>
      </c>
      <c r="BR9" s="142"/>
      <c r="BS9" s="139"/>
      <c r="BT9" s="139"/>
      <c r="BU9" s="142">
        <f>BT9-BS9</f>
        <v>0</v>
      </c>
      <c r="BV9" s="142"/>
      <c r="BW9" s="139"/>
      <c r="BX9" s="139"/>
      <c r="BY9" s="142">
        <f>BX9-BW9</f>
        <v>0</v>
      </c>
      <c r="BZ9" s="142"/>
      <c r="CA9" s="139"/>
      <c r="CB9" s="139"/>
      <c r="CC9" s="142">
        <f>CB9-CA9</f>
        <v>0</v>
      </c>
      <c r="CD9" s="142"/>
      <c r="CE9" s="139"/>
      <c r="CF9" s="139"/>
      <c r="CG9" s="142">
        <f>CF9-CE9</f>
        <v>0</v>
      </c>
      <c r="CH9" s="142"/>
      <c r="CI9" s="139"/>
      <c r="CJ9" s="139"/>
      <c r="CK9" s="142">
        <f>CJ9-CI9</f>
        <v>0</v>
      </c>
      <c r="CL9" s="208"/>
      <c r="CM9" s="208"/>
      <c r="CN9" s="208"/>
      <c r="CO9" s="208">
        <f>CN9-CM9</f>
        <v>0</v>
      </c>
      <c r="CP9" s="208"/>
      <c r="CQ9" s="14"/>
      <c r="CR9" s="14"/>
      <c r="CS9" s="244">
        <f>CR9-CQ9</f>
        <v>0</v>
      </c>
      <c r="CT9" s="245"/>
      <c r="CU9" s="13"/>
      <c r="CV9" s="13"/>
      <c r="CW9" s="244">
        <f>CV9-CU9</f>
        <v>0</v>
      </c>
      <c r="CX9" s="245"/>
      <c r="CY9" s="13"/>
      <c r="CZ9" s="13"/>
      <c r="DA9" s="244">
        <f>CZ9-CY9</f>
        <v>0</v>
      </c>
      <c r="DB9" s="245"/>
    </row>
    <row r="10" spans="1:106" ht="14.25" hidden="1" customHeight="1">
      <c r="A10" s="313"/>
      <c r="B10" s="312" t="s">
        <v>517</v>
      </c>
      <c r="C10" s="211">
        <v>0</v>
      </c>
      <c r="D10" s="139">
        <f t="shared" si="4"/>
        <v>0</v>
      </c>
      <c r="E10" s="139">
        <f t="shared" si="5"/>
        <v>0</v>
      </c>
      <c r="F10" s="178">
        <f t="shared" si="6"/>
        <v>0</v>
      </c>
      <c r="G10" s="178" t="e">
        <f t="shared" si="8"/>
        <v>#DIV/0!</v>
      </c>
      <c r="H10" s="139"/>
      <c r="I10" s="139"/>
      <c r="J10" s="142"/>
      <c r="K10" s="142"/>
      <c r="L10" s="139"/>
      <c r="M10" s="139"/>
      <c r="N10" s="142"/>
      <c r="O10" s="142"/>
      <c r="P10" s="139"/>
      <c r="Q10" s="139"/>
      <c r="R10" s="142"/>
      <c r="S10" s="142"/>
      <c r="T10" s="139"/>
      <c r="U10" s="139"/>
      <c r="V10" s="142"/>
      <c r="W10" s="142"/>
      <c r="X10" s="139">
        <f t="shared" si="7"/>
        <v>0</v>
      </c>
      <c r="Y10" s="139">
        <f t="shared" si="7"/>
        <v>0</v>
      </c>
      <c r="Z10" s="142"/>
      <c r="AA10" s="142"/>
      <c r="AB10" s="139"/>
      <c r="AC10" s="139"/>
      <c r="AD10" s="142"/>
      <c r="AE10" s="142"/>
      <c r="AF10" s="139"/>
      <c r="AG10" s="139"/>
      <c r="AH10" s="142"/>
      <c r="AI10" s="139"/>
      <c r="AJ10" s="139"/>
      <c r="AK10" s="142"/>
      <c r="AL10" s="142"/>
      <c r="AM10" s="139"/>
      <c r="AN10" s="139"/>
      <c r="AO10" s="142"/>
      <c r="AP10" s="142"/>
      <c r="AQ10" s="142"/>
      <c r="AR10" s="142"/>
      <c r="AS10" s="142"/>
      <c r="AT10" s="142"/>
      <c r="AU10" s="139"/>
      <c r="AV10" s="139"/>
      <c r="AW10" s="142"/>
      <c r="AX10" s="142"/>
      <c r="AY10" s="139"/>
      <c r="AZ10" s="139"/>
      <c r="BA10" s="142"/>
      <c r="BB10" s="142"/>
      <c r="BC10" s="139"/>
      <c r="BD10" s="139"/>
      <c r="BE10" s="142"/>
      <c r="BF10" s="142"/>
      <c r="BG10" s="139"/>
      <c r="BH10" s="139"/>
      <c r="BI10" s="142"/>
      <c r="BJ10" s="142"/>
      <c r="BK10" s="139"/>
      <c r="BL10" s="139"/>
      <c r="BM10" s="142"/>
      <c r="BN10" s="142"/>
      <c r="BO10" s="139"/>
      <c r="BP10" s="139"/>
      <c r="BQ10" s="142"/>
      <c r="BR10" s="142"/>
      <c r="BS10" s="139"/>
      <c r="BT10" s="139"/>
      <c r="BU10" s="142"/>
      <c r="BV10" s="142"/>
      <c r="BW10" s="139"/>
      <c r="BX10" s="139"/>
      <c r="BY10" s="142"/>
      <c r="BZ10" s="142"/>
      <c r="CA10" s="139"/>
      <c r="CB10" s="139"/>
      <c r="CC10" s="142"/>
      <c r="CD10" s="142"/>
      <c r="CE10" s="139"/>
      <c r="CF10" s="139"/>
      <c r="CG10" s="142"/>
      <c r="CH10" s="142"/>
      <c r="CI10" s="139"/>
      <c r="CJ10" s="139"/>
      <c r="CK10" s="142"/>
      <c r="CL10" s="208"/>
      <c r="CM10" s="208"/>
      <c r="CN10" s="208"/>
      <c r="CO10" s="208"/>
      <c r="CP10" s="208"/>
      <c r="CQ10" s="14"/>
      <c r="CR10" s="14"/>
      <c r="CS10" s="244"/>
      <c r="CT10" s="245"/>
      <c r="CU10" s="13"/>
      <c r="CV10" s="13"/>
      <c r="CW10" s="244"/>
      <c r="CX10" s="245"/>
      <c r="CY10" s="13"/>
      <c r="CZ10" s="13"/>
      <c r="DA10" s="244"/>
      <c r="DB10" s="245"/>
    </row>
    <row r="11" spans="1:106" ht="14.25" hidden="1" customHeight="1">
      <c r="A11" s="313"/>
      <c r="B11" s="312" t="s">
        <v>518</v>
      </c>
      <c r="C11" s="211"/>
      <c r="D11" s="139">
        <f t="shared" si="4"/>
        <v>0</v>
      </c>
      <c r="E11" s="139">
        <f t="shared" si="5"/>
        <v>2E-3</v>
      </c>
      <c r="F11" s="178">
        <f t="shared" si="6"/>
        <v>2E-3</v>
      </c>
      <c r="G11" s="178" t="e">
        <f t="shared" si="8"/>
        <v>#DIV/0!</v>
      </c>
      <c r="H11" s="139"/>
      <c r="I11" s="139"/>
      <c r="J11" s="142"/>
      <c r="K11" s="142"/>
      <c r="L11" s="139"/>
      <c r="M11" s="139"/>
      <c r="N11" s="142"/>
      <c r="O11" s="142"/>
      <c r="P11" s="139"/>
      <c r="Q11" s="139"/>
      <c r="R11" s="142"/>
      <c r="S11" s="142"/>
      <c r="T11" s="139"/>
      <c r="U11" s="139">
        <v>2E-3</v>
      </c>
      <c r="V11" s="142"/>
      <c r="W11" s="142"/>
      <c r="X11" s="139"/>
      <c r="Y11" s="139"/>
      <c r="Z11" s="142"/>
      <c r="AA11" s="142"/>
      <c r="AB11" s="139"/>
      <c r="AC11" s="139"/>
      <c r="AD11" s="142"/>
      <c r="AE11" s="142"/>
      <c r="AF11" s="139"/>
      <c r="AG11" s="139"/>
      <c r="AH11" s="142"/>
      <c r="AI11" s="139"/>
      <c r="AJ11" s="139"/>
      <c r="AK11" s="142"/>
      <c r="AL11" s="142"/>
      <c r="AM11" s="139"/>
      <c r="AN11" s="139"/>
      <c r="AO11" s="142"/>
      <c r="AP11" s="142"/>
      <c r="AQ11" s="142"/>
      <c r="AR11" s="142"/>
      <c r="AS11" s="142"/>
      <c r="AT11" s="142"/>
      <c r="AU11" s="139"/>
      <c r="AV11" s="139"/>
      <c r="AW11" s="142"/>
      <c r="AX11" s="142"/>
      <c r="AY11" s="139"/>
      <c r="AZ11" s="139"/>
      <c r="BA11" s="142"/>
      <c r="BB11" s="142"/>
      <c r="BC11" s="139"/>
      <c r="BD11" s="139"/>
      <c r="BE11" s="142"/>
      <c r="BF11" s="142"/>
      <c r="BG11" s="139"/>
      <c r="BH11" s="139"/>
      <c r="BI11" s="142"/>
      <c r="BJ11" s="142"/>
      <c r="BK11" s="139"/>
      <c r="BL11" s="139"/>
      <c r="BM11" s="142"/>
      <c r="BN11" s="142"/>
      <c r="BO11" s="139"/>
      <c r="BP11" s="139"/>
      <c r="BQ11" s="142"/>
      <c r="BR11" s="142"/>
      <c r="BS11" s="139"/>
      <c r="BT11" s="139"/>
      <c r="BU11" s="142"/>
      <c r="BV11" s="142"/>
      <c r="BW11" s="139"/>
      <c r="BX11" s="139"/>
      <c r="BY11" s="142"/>
      <c r="BZ11" s="142"/>
      <c r="CA11" s="139"/>
      <c r="CB11" s="139"/>
      <c r="CC11" s="142"/>
      <c r="CD11" s="142"/>
      <c r="CE11" s="139"/>
      <c r="CF11" s="139"/>
      <c r="CG11" s="142"/>
      <c r="CH11" s="142"/>
      <c r="CI11" s="139"/>
      <c r="CJ11" s="139"/>
      <c r="CK11" s="142"/>
      <c r="CL11" s="208"/>
      <c r="CM11" s="208"/>
      <c r="CN11" s="208"/>
      <c r="CO11" s="208"/>
      <c r="CP11" s="208"/>
      <c r="CQ11" s="14"/>
      <c r="CR11" s="14"/>
      <c r="CS11" s="244"/>
      <c r="CT11" s="245"/>
      <c r="CU11" s="13"/>
      <c r="CV11" s="13"/>
      <c r="CW11" s="244"/>
      <c r="CX11" s="245"/>
      <c r="CY11" s="13"/>
      <c r="CZ11" s="13"/>
      <c r="DA11" s="244"/>
      <c r="DB11" s="245"/>
    </row>
    <row r="12" spans="1:106" ht="14.25" hidden="1" customHeight="1">
      <c r="A12" s="313"/>
      <c r="B12" s="312" t="s">
        <v>294</v>
      </c>
      <c r="C12" s="211"/>
      <c r="D12" s="139">
        <f t="shared" si="4"/>
        <v>0</v>
      </c>
      <c r="E12" s="139">
        <f t="shared" si="5"/>
        <v>0</v>
      </c>
      <c r="F12" s="178">
        <f t="shared" si="6"/>
        <v>0</v>
      </c>
      <c r="G12" s="178" t="e">
        <f t="shared" si="8"/>
        <v>#DIV/0!</v>
      </c>
      <c r="H12" s="139"/>
      <c r="I12" s="139"/>
      <c r="J12" s="142">
        <f t="shared" ref="J12:J66" si="9">I12-H12</f>
        <v>0</v>
      </c>
      <c r="K12" s="142"/>
      <c r="L12" s="139"/>
      <c r="M12" s="139"/>
      <c r="N12" s="142">
        <f t="shared" ref="N12:N34" si="10">M12-L12</f>
        <v>0</v>
      </c>
      <c r="O12" s="142"/>
      <c r="P12" s="139"/>
      <c r="Q12" s="139"/>
      <c r="R12" s="142">
        <f t="shared" ref="R12:R34" si="11">Q12-P12</f>
        <v>0</v>
      </c>
      <c r="S12" s="142"/>
      <c r="T12" s="139"/>
      <c r="U12" s="139"/>
      <c r="V12" s="142">
        <f t="shared" ref="V12:V34" si="12">U12-T12</f>
        <v>0</v>
      </c>
      <c r="W12" s="142"/>
      <c r="X12" s="139">
        <f t="shared" si="7"/>
        <v>0</v>
      </c>
      <c r="Y12" s="139">
        <f t="shared" si="7"/>
        <v>0</v>
      </c>
      <c r="Z12" s="142">
        <f t="shared" ref="Z12:Z34" si="13">Y12-X12</f>
        <v>0</v>
      </c>
      <c r="AA12" s="142"/>
      <c r="AB12" s="139"/>
      <c r="AC12" s="139"/>
      <c r="AD12" s="142">
        <f t="shared" ref="AD12:AD20" si="14">AC12-AB12</f>
        <v>0</v>
      </c>
      <c r="AE12" s="142"/>
      <c r="AF12" s="139"/>
      <c r="AG12" s="139"/>
      <c r="AH12" s="142">
        <f t="shared" ref="AH12:AH34" si="15">AG12-AF12</f>
        <v>0</v>
      </c>
      <c r="AI12" s="139"/>
      <c r="AJ12" s="139"/>
      <c r="AK12" s="142">
        <f t="shared" ref="AK12:AK34" si="16">AJ12-AI12</f>
        <v>0</v>
      </c>
      <c r="AL12" s="142"/>
      <c r="AM12" s="139"/>
      <c r="AN12" s="139"/>
      <c r="AO12" s="142">
        <f t="shared" ref="AO12:AO34" si="17">AN12-AM12</f>
        <v>0</v>
      </c>
      <c r="AP12" s="142"/>
      <c r="AQ12" s="142"/>
      <c r="AR12" s="142"/>
      <c r="AS12" s="142">
        <f>AR12-AQ12</f>
        <v>0</v>
      </c>
      <c r="AT12" s="142"/>
      <c r="AU12" s="139"/>
      <c r="AV12" s="139"/>
      <c r="AW12" s="142">
        <f t="shared" ref="AW12:AW34" si="18">AV12-AU12</f>
        <v>0</v>
      </c>
      <c r="AX12" s="142"/>
      <c r="AY12" s="139"/>
      <c r="AZ12" s="139"/>
      <c r="BA12" s="142">
        <f t="shared" ref="BA12:BA34" si="19">AZ12-AY12</f>
        <v>0</v>
      </c>
      <c r="BB12" s="142"/>
      <c r="BC12" s="139"/>
      <c r="BD12" s="139"/>
      <c r="BE12" s="142">
        <f t="shared" ref="BE12:BE34" si="20">BD12-BC12</f>
        <v>0</v>
      </c>
      <c r="BF12" s="142"/>
      <c r="BG12" s="139"/>
      <c r="BH12" s="139"/>
      <c r="BI12" s="142">
        <f t="shared" ref="BI12:BI34" si="21">BH12-BG12</f>
        <v>0</v>
      </c>
      <c r="BJ12" s="142"/>
      <c r="BK12" s="139"/>
      <c r="BL12" s="139"/>
      <c r="BM12" s="142">
        <f t="shared" ref="BM12:BM34" si="22">BL12-BK12</f>
        <v>0</v>
      </c>
      <c r="BN12" s="142"/>
      <c r="BO12" s="139"/>
      <c r="BP12" s="139"/>
      <c r="BQ12" s="142">
        <f t="shared" ref="BQ12:BQ34" si="23">BP12-BO12</f>
        <v>0</v>
      </c>
      <c r="BR12" s="142"/>
      <c r="BS12" s="139"/>
      <c r="BT12" s="139"/>
      <c r="BU12" s="142">
        <f t="shared" ref="BU12:BU34" si="24">BT12-BS12</f>
        <v>0</v>
      </c>
      <c r="BV12" s="142"/>
      <c r="BW12" s="139"/>
      <c r="BX12" s="139"/>
      <c r="BY12" s="142">
        <f t="shared" ref="BY12:BY34" si="25">BX12-BW12</f>
        <v>0</v>
      </c>
      <c r="BZ12" s="142"/>
      <c r="CA12" s="139"/>
      <c r="CB12" s="139"/>
      <c r="CC12" s="142">
        <f t="shared" ref="CC12:CC34" si="26">CB12-CA12</f>
        <v>0</v>
      </c>
      <c r="CD12" s="142"/>
      <c r="CE12" s="139"/>
      <c r="CF12" s="139"/>
      <c r="CG12" s="142">
        <f t="shared" ref="CG12:CG34" si="27">CF12-CE12</f>
        <v>0</v>
      </c>
      <c r="CH12" s="142"/>
      <c r="CI12" s="139"/>
      <c r="CJ12" s="139"/>
      <c r="CK12" s="142">
        <f t="shared" ref="CK12:CK34" si="28">CJ12-CI12</f>
        <v>0</v>
      </c>
      <c r="CL12" s="208"/>
      <c r="CM12" s="208"/>
      <c r="CN12" s="208"/>
      <c r="CO12" s="208">
        <f>CN12-CM12</f>
        <v>0</v>
      </c>
      <c r="CP12" s="208"/>
      <c r="CQ12" s="14"/>
      <c r="CR12" s="14"/>
      <c r="CS12" s="244">
        <f>CR12-CQ12</f>
        <v>0</v>
      </c>
      <c r="CT12" s="245"/>
      <c r="CU12" s="13"/>
      <c r="CV12" s="13"/>
      <c r="CW12" s="244">
        <f t="shared" ref="CW12:CW34" si="29">CV12-CU12</f>
        <v>0</v>
      </c>
      <c r="CX12" s="245"/>
      <c r="CY12" s="13"/>
      <c r="CZ12" s="13"/>
      <c r="DA12" s="244">
        <f t="shared" ref="DA12:DA34" si="30">CZ12-CY12</f>
        <v>0</v>
      </c>
      <c r="DB12" s="245"/>
    </row>
    <row r="13" spans="1:106" ht="14.25" hidden="1" customHeight="1">
      <c r="A13" s="313"/>
      <c r="B13" s="312" t="s">
        <v>671</v>
      </c>
      <c r="C13" s="211">
        <v>0</v>
      </c>
      <c r="D13" s="139">
        <f>H13+L13+P13+T13+X13+AI13+AM13+AQ13+AU13+BC13+BG13+BW13+CE13+CI13+CM13+CQ13+CU13+CY13+AY13+BK13+BS13</f>
        <v>0</v>
      </c>
      <c r="E13" s="139">
        <f>I13+M13+Q13+U13+Y13+AJ13+AN13+AR13+AV13+BD13+BH13+BX13+CF13+CJ13+CN13+CR13+CV13+CZ13+BL13+BT13</f>
        <v>8.9999999999999993E-3</v>
      </c>
      <c r="F13" s="178">
        <f>E13-D13</f>
        <v>8.9999999999999993E-3</v>
      </c>
      <c r="G13" s="178" t="e">
        <f>E13/D13</f>
        <v>#DIV/0!</v>
      </c>
      <c r="H13" s="139"/>
      <c r="I13" s="139"/>
      <c r="J13" s="142">
        <f>I13-H13</f>
        <v>0</v>
      </c>
      <c r="K13" s="142"/>
      <c r="L13" s="139"/>
      <c r="M13" s="139">
        <v>8.9999999999999993E-3</v>
      </c>
      <c r="N13" s="142">
        <f>M13-L13</f>
        <v>8.9999999999999993E-3</v>
      </c>
      <c r="O13" s="142"/>
      <c r="P13" s="139"/>
      <c r="Q13" s="139"/>
      <c r="R13" s="142">
        <f>Q13-P13</f>
        <v>0</v>
      </c>
      <c r="S13" s="142"/>
      <c r="T13" s="139"/>
      <c r="U13" s="139"/>
      <c r="V13" s="142">
        <f>U13-T13</f>
        <v>0</v>
      </c>
      <c r="W13" s="142"/>
      <c r="X13" s="139">
        <f>AB13</f>
        <v>0</v>
      </c>
      <c r="Y13" s="139">
        <f>AC13</f>
        <v>0</v>
      </c>
      <c r="Z13" s="142">
        <f>Y13-X13</f>
        <v>0</v>
      </c>
      <c r="AA13" s="142"/>
      <c r="AB13" s="139"/>
      <c r="AC13" s="139"/>
      <c r="AD13" s="142">
        <f>AC13-AB13</f>
        <v>0</v>
      </c>
      <c r="AE13" s="142"/>
      <c r="AF13" s="139"/>
      <c r="AG13" s="139"/>
      <c r="AH13" s="142">
        <f>AG13-AF13</f>
        <v>0</v>
      </c>
      <c r="AI13" s="139"/>
      <c r="AJ13" s="139"/>
      <c r="AK13" s="142">
        <f>AJ13-AI13</f>
        <v>0</v>
      </c>
      <c r="AL13" s="142"/>
      <c r="AM13" s="139"/>
      <c r="AN13" s="139"/>
      <c r="AO13" s="142">
        <f>AN13-AM13</f>
        <v>0</v>
      </c>
      <c r="AP13" s="142"/>
      <c r="AQ13" s="142"/>
      <c r="AR13" s="142"/>
      <c r="AS13" s="142"/>
      <c r="AT13" s="142"/>
      <c r="AU13" s="139"/>
      <c r="AV13" s="139"/>
      <c r="AW13" s="142">
        <f>AV13-AU13</f>
        <v>0</v>
      </c>
      <c r="AX13" s="142"/>
      <c r="AY13" s="139"/>
      <c r="AZ13" s="139"/>
      <c r="BA13" s="142">
        <f>AZ13-AY13</f>
        <v>0</v>
      </c>
      <c r="BB13" s="142"/>
      <c r="BC13" s="139"/>
      <c r="BD13" s="139"/>
      <c r="BE13" s="142">
        <f>BD13-BC13</f>
        <v>0</v>
      </c>
      <c r="BF13" s="142"/>
      <c r="BG13" s="139"/>
      <c r="BH13" s="139"/>
      <c r="BI13" s="142">
        <f>BH13-BG13</f>
        <v>0</v>
      </c>
      <c r="BJ13" s="142"/>
      <c r="BK13" s="139"/>
      <c r="BL13" s="139"/>
      <c r="BM13" s="142">
        <f>BL13-BK13</f>
        <v>0</v>
      </c>
      <c r="BN13" s="142"/>
      <c r="BO13" s="139"/>
      <c r="BP13" s="139"/>
      <c r="BQ13" s="142">
        <f>BP13-BO13</f>
        <v>0</v>
      </c>
      <c r="BR13" s="142"/>
      <c r="BS13" s="139"/>
      <c r="BT13" s="139"/>
      <c r="BU13" s="142">
        <f>BT13-BS13</f>
        <v>0</v>
      </c>
      <c r="BV13" s="142"/>
      <c r="BW13" s="139"/>
      <c r="BX13" s="139"/>
      <c r="BY13" s="142">
        <f>BX13-BW13</f>
        <v>0</v>
      </c>
      <c r="BZ13" s="142"/>
      <c r="CA13" s="139"/>
      <c r="CB13" s="139"/>
      <c r="CC13" s="142">
        <f>CB13-CA13</f>
        <v>0</v>
      </c>
      <c r="CD13" s="142"/>
      <c r="CE13" s="139"/>
      <c r="CF13" s="139"/>
      <c r="CG13" s="142">
        <f>CF13-CE13</f>
        <v>0</v>
      </c>
      <c r="CH13" s="142"/>
      <c r="CI13" s="139"/>
      <c r="CJ13" s="139"/>
      <c r="CK13" s="142">
        <f>CJ13-CI13</f>
        <v>0</v>
      </c>
      <c r="CL13" s="208"/>
      <c r="CM13" s="208"/>
      <c r="CN13" s="208"/>
      <c r="CO13" s="208"/>
      <c r="CP13" s="208"/>
      <c r="CQ13" s="14"/>
      <c r="CR13" s="14"/>
      <c r="CS13" s="244"/>
      <c r="CT13" s="245"/>
      <c r="CU13" s="13"/>
      <c r="CV13" s="13"/>
      <c r="CW13" s="244">
        <f>CV13-CU13</f>
        <v>0</v>
      </c>
      <c r="CX13" s="245"/>
      <c r="CY13" s="13"/>
      <c r="CZ13" s="13"/>
      <c r="DA13" s="244">
        <f>CZ13-CY13</f>
        <v>0</v>
      </c>
      <c r="DB13" s="245"/>
    </row>
    <row r="14" spans="1:106" ht="14.25" hidden="1" customHeight="1">
      <c r="A14" s="313"/>
      <c r="B14" s="312" t="s">
        <v>295</v>
      </c>
      <c r="C14" s="211">
        <v>0</v>
      </c>
      <c r="D14" s="139">
        <f t="shared" si="4"/>
        <v>0</v>
      </c>
      <c r="E14" s="139">
        <f t="shared" si="5"/>
        <v>0</v>
      </c>
      <c r="F14" s="178">
        <f t="shared" si="6"/>
        <v>0</v>
      </c>
      <c r="G14" s="178" t="e">
        <f t="shared" si="8"/>
        <v>#DIV/0!</v>
      </c>
      <c r="H14" s="139"/>
      <c r="I14" s="139"/>
      <c r="J14" s="142">
        <f t="shared" si="9"/>
        <v>0</v>
      </c>
      <c r="K14" s="142"/>
      <c r="L14" s="139"/>
      <c r="M14" s="139"/>
      <c r="N14" s="142">
        <f t="shared" si="10"/>
        <v>0</v>
      </c>
      <c r="O14" s="142"/>
      <c r="P14" s="139"/>
      <c r="Q14" s="139"/>
      <c r="R14" s="142">
        <f t="shared" si="11"/>
        <v>0</v>
      </c>
      <c r="S14" s="142"/>
      <c r="T14" s="139"/>
      <c r="U14" s="139"/>
      <c r="V14" s="142">
        <f t="shared" si="12"/>
        <v>0</v>
      </c>
      <c r="W14" s="142"/>
      <c r="X14" s="139">
        <f t="shared" si="7"/>
        <v>0</v>
      </c>
      <c r="Y14" s="139">
        <f t="shared" si="7"/>
        <v>0</v>
      </c>
      <c r="Z14" s="142">
        <f t="shared" si="13"/>
        <v>0</v>
      </c>
      <c r="AA14" s="142"/>
      <c r="AB14" s="139"/>
      <c r="AC14" s="139"/>
      <c r="AD14" s="142">
        <f t="shared" si="14"/>
        <v>0</v>
      </c>
      <c r="AE14" s="142"/>
      <c r="AF14" s="139"/>
      <c r="AG14" s="139"/>
      <c r="AH14" s="142">
        <f t="shared" si="15"/>
        <v>0</v>
      </c>
      <c r="AI14" s="139"/>
      <c r="AJ14" s="139"/>
      <c r="AK14" s="142">
        <f t="shared" si="16"/>
        <v>0</v>
      </c>
      <c r="AL14" s="142"/>
      <c r="AM14" s="139"/>
      <c r="AN14" s="139"/>
      <c r="AO14" s="142">
        <f t="shared" si="17"/>
        <v>0</v>
      </c>
      <c r="AP14" s="142"/>
      <c r="AQ14" s="142"/>
      <c r="AR14" s="142"/>
      <c r="AS14" s="142"/>
      <c r="AT14" s="142"/>
      <c r="AU14" s="139"/>
      <c r="AV14" s="139"/>
      <c r="AW14" s="142">
        <f t="shared" si="18"/>
        <v>0</v>
      </c>
      <c r="AX14" s="142"/>
      <c r="AY14" s="139"/>
      <c r="AZ14" s="139"/>
      <c r="BA14" s="142">
        <f t="shared" si="19"/>
        <v>0</v>
      </c>
      <c r="BB14" s="142"/>
      <c r="BC14" s="139"/>
      <c r="BD14" s="139"/>
      <c r="BE14" s="142">
        <f t="shared" si="20"/>
        <v>0</v>
      </c>
      <c r="BF14" s="142"/>
      <c r="BG14" s="139"/>
      <c r="BH14" s="139"/>
      <c r="BI14" s="142">
        <f t="shared" si="21"/>
        <v>0</v>
      </c>
      <c r="BJ14" s="142"/>
      <c r="BK14" s="139"/>
      <c r="BL14" s="139"/>
      <c r="BM14" s="142">
        <f t="shared" si="22"/>
        <v>0</v>
      </c>
      <c r="BN14" s="142"/>
      <c r="BO14" s="139"/>
      <c r="BP14" s="139"/>
      <c r="BQ14" s="142">
        <f t="shared" si="23"/>
        <v>0</v>
      </c>
      <c r="BR14" s="142"/>
      <c r="BS14" s="139"/>
      <c r="BT14" s="139"/>
      <c r="BU14" s="142">
        <f t="shared" si="24"/>
        <v>0</v>
      </c>
      <c r="BV14" s="142"/>
      <c r="BW14" s="139"/>
      <c r="BX14" s="139"/>
      <c r="BY14" s="142">
        <f t="shared" si="25"/>
        <v>0</v>
      </c>
      <c r="BZ14" s="142"/>
      <c r="CA14" s="139"/>
      <c r="CB14" s="139"/>
      <c r="CC14" s="142">
        <f t="shared" si="26"/>
        <v>0</v>
      </c>
      <c r="CD14" s="142"/>
      <c r="CE14" s="139"/>
      <c r="CF14" s="139"/>
      <c r="CG14" s="142">
        <f t="shared" si="27"/>
        <v>0</v>
      </c>
      <c r="CH14" s="142"/>
      <c r="CI14" s="139"/>
      <c r="CJ14" s="139"/>
      <c r="CK14" s="142">
        <f t="shared" si="28"/>
        <v>0</v>
      </c>
      <c r="CL14" s="208"/>
      <c r="CM14" s="208"/>
      <c r="CN14" s="208"/>
      <c r="CO14" s="208"/>
      <c r="CP14" s="208"/>
      <c r="CQ14" s="14"/>
      <c r="CR14" s="14"/>
      <c r="CS14" s="244"/>
      <c r="CT14" s="245"/>
      <c r="CU14" s="13"/>
      <c r="CV14" s="13"/>
      <c r="CW14" s="244">
        <f t="shared" si="29"/>
        <v>0</v>
      </c>
      <c r="CX14" s="245"/>
      <c r="CY14" s="13"/>
      <c r="CZ14" s="13"/>
      <c r="DA14" s="244">
        <f t="shared" si="30"/>
        <v>0</v>
      </c>
      <c r="DB14" s="245"/>
    </row>
    <row r="15" spans="1:106" ht="14.25" customHeight="1">
      <c r="A15" s="313"/>
      <c r="B15" s="312" t="s">
        <v>672</v>
      </c>
      <c r="C15" s="211"/>
      <c r="D15" s="139">
        <f>H15+L15+P15+T15+X15+AI15+AM15+AQ15+AU15+BC15+BG15+BW15+CE15+CI15+CM15+CQ15+CU15+CY15+AY15+BK15+BS15</f>
        <v>0</v>
      </c>
      <c r="E15" s="139">
        <f>I15+M15+Q15+U15+Y15+AJ15+AN15+AR15+AV15+BD15+BH15+BX15+CF15+CJ15+CN15+CR15+CV15+CZ15+BL15+BT15</f>
        <v>301.05599999999998</v>
      </c>
      <c r="F15" s="178">
        <f>E15-D15</f>
        <v>301.05599999999998</v>
      </c>
      <c r="G15" s="178" t="e">
        <f>E15/D15</f>
        <v>#DIV/0!</v>
      </c>
      <c r="H15" s="139"/>
      <c r="I15" s="139">
        <v>301.05599999999998</v>
      </c>
      <c r="J15" s="142">
        <f>I15-H15</f>
        <v>301.05599999999998</v>
      </c>
      <c r="K15" s="142" t="e">
        <f>I15/H15</f>
        <v>#DIV/0!</v>
      </c>
      <c r="L15" s="139"/>
      <c r="M15" s="139"/>
      <c r="N15" s="142">
        <f>M15-L15</f>
        <v>0</v>
      </c>
      <c r="O15" s="142"/>
      <c r="P15" s="139"/>
      <c r="Q15" s="139"/>
      <c r="R15" s="142">
        <f>Q15-P15</f>
        <v>0</v>
      </c>
      <c r="S15" s="142"/>
      <c r="T15" s="139"/>
      <c r="U15" s="139"/>
      <c r="V15" s="142">
        <f>U15-T15</f>
        <v>0</v>
      </c>
      <c r="W15" s="142"/>
      <c r="X15" s="139">
        <f>AB15</f>
        <v>0</v>
      </c>
      <c r="Y15" s="139">
        <f>AC15</f>
        <v>0</v>
      </c>
      <c r="Z15" s="142">
        <f>Y15-X15</f>
        <v>0</v>
      </c>
      <c r="AA15" s="142"/>
      <c r="AB15" s="139"/>
      <c r="AC15" s="139"/>
      <c r="AD15" s="142">
        <f>AC15-AB15</f>
        <v>0</v>
      </c>
      <c r="AE15" s="142"/>
      <c r="AF15" s="139"/>
      <c r="AG15" s="139"/>
      <c r="AH15" s="142">
        <f>AG15-AF15</f>
        <v>0</v>
      </c>
      <c r="AI15" s="139"/>
      <c r="AJ15" s="139"/>
      <c r="AK15" s="142">
        <f>AJ15-AI15</f>
        <v>0</v>
      </c>
      <c r="AL15" s="142"/>
      <c r="AM15" s="139"/>
      <c r="AN15" s="139"/>
      <c r="AO15" s="142">
        <f>AN15-AM15</f>
        <v>0</v>
      </c>
      <c r="AP15" s="142"/>
      <c r="AQ15" s="142"/>
      <c r="AR15" s="142"/>
      <c r="AS15" s="142"/>
      <c r="AT15" s="142"/>
      <c r="AU15" s="139"/>
      <c r="AV15" s="139"/>
      <c r="AW15" s="142">
        <f>AV15-AU15</f>
        <v>0</v>
      </c>
      <c r="AX15" s="142"/>
      <c r="AY15" s="139"/>
      <c r="AZ15" s="139"/>
      <c r="BA15" s="142">
        <f>AZ15-AY15</f>
        <v>0</v>
      </c>
      <c r="BB15" s="142"/>
      <c r="BC15" s="139"/>
      <c r="BD15" s="139"/>
      <c r="BE15" s="142">
        <f>BD15-BC15</f>
        <v>0</v>
      </c>
      <c r="BF15" s="142"/>
      <c r="BG15" s="139"/>
      <c r="BH15" s="139"/>
      <c r="BI15" s="142">
        <f>BH15-BG15</f>
        <v>0</v>
      </c>
      <c r="BJ15" s="142"/>
      <c r="BK15" s="139"/>
      <c r="BL15" s="139"/>
      <c r="BM15" s="142">
        <f>BL15-BK15</f>
        <v>0</v>
      </c>
      <c r="BN15" s="142"/>
      <c r="BO15" s="139"/>
      <c r="BP15" s="139"/>
      <c r="BQ15" s="142">
        <f>BP15-BO15</f>
        <v>0</v>
      </c>
      <c r="BR15" s="142"/>
      <c r="BS15" s="139"/>
      <c r="BT15" s="139"/>
      <c r="BU15" s="142">
        <f>BT15-BS15</f>
        <v>0</v>
      </c>
      <c r="BV15" s="142"/>
      <c r="BW15" s="139"/>
      <c r="BX15" s="139"/>
      <c r="BY15" s="142">
        <f>BX15-BW15</f>
        <v>0</v>
      </c>
      <c r="BZ15" s="142"/>
      <c r="CA15" s="139"/>
      <c r="CB15" s="139"/>
      <c r="CC15" s="142">
        <f>CB15-CA15</f>
        <v>0</v>
      </c>
      <c r="CD15" s="142"/>
      <c r="CE15" s="139"/>
      <c r="CF15" s="139"/>
      <c r="CG15" s="142">
        <f>CF15-CE15</f>
        <v>0</v>
      </c>
      <c r="CH15" s="142"/>
      <c r="CI15" s="139"/>
      <c r="CJ15" s="139"/>
      <c r="CK15" s="142">
        <f>CJ15-CI15</f>
        <v>0</v>
      </c>
      <c r="CL15" s="208"/>
      <c r="CM15" s="208"/>
      <c r="CN15" s="208"/>
      <c r="CO15" s="208">
        <v>0</v>
      </c>
      <c r="CP15" s="208"/>
      <c r="CQ15" s="14"/>
      <c r="CR15" s="14"/>
      <c r="CS15" s="244"/>
      <c r="CT15" s="245"/>
      <c r="CU15" s="13"/>
      <c r="CV15" s="13"/>
      <c r="CW15" s="244">
        <f>CV15-CU15</f>
        <v>0</v>
      </c>
      <c r="CX15" s="245"/>
      <c r="CY15" s="13"/>
      <c r="CZ15" s="13"/>
      <c r="DA15" s="244">
        <f>CZ15-CY15</f>
        <v>0</v>
      </c>
      <c r="DB15" s="245"/>
    </row>
    <row r="16" spans="1:106" ht="14.25" hidden="1" customHeight="1">
      <c r="A16" s="313"/>
      <c r="B16" s="312" t="s">
        <v>296</v>
      </c>
      <c r="C16" s="211"/>
      <c r="D16" s="139">
        <f t="shared" si="4"/>
        <v>0</v>
      </c>
      <c r="E16" s="139">
        <f t="shared" si="5"/>
        <v>0</v>
      </c>
      <c r="F16" s="178">
        <f t="shared" si="6"/>
        <v>0</v>
      </c>
      <c r="G16" s="178" t="e">
        <f t="shared" si="8"/>
        <v>#DIV/0!</v>
      </c>
      <c r="H16" s="139"/>
      <c r="I16" s="139"/>
      <c r="J16" s="142">
        <f t="shared" si="9"/>
        <v>0</v>
      </c>
      <c r="K16" s="142" t="e">
        <f>I16/H16</f>
        <v>#DIV/0!</v>
      </c>
      <c r="L16" s="139"/>
      <c r="M16" s="139"/>
      <c r="N16" s="142">
        <f t="shared" si="10"/>
        <v>0</v>
      </c>
      <c r="O16" s="142"/>
      <c r="P16" s="139"/>
      <c r="Q16" s="139"/>
      <c r="R16" s="142">
        <f t="shared" si="11"/>
        <v>0</v>
      </c>
      <c r="S16" s="142"/>
      <c r="T16" s="139"/>
      <c r="U16" s="139"/>
      <c r="V16" s="142">
        <f t="shared" si="12"/>
        <v>0</v>
      </c>
      <c r="W16" s="142"/>
      <c r="X16" s="139">
        <f t="shared" si="7"/>
        <v>0</v>
      </c>
      <c r="Y16" s="139">
        <f t="shared" si="7"/>
        <v>0</v>
      </c>
      <c r="Z16" s="142">
        <f t="shared" si="13"/>
        <v>0</v>
      </c>
      <c r="AA16" s="142"/>
      <c r="AB16" s="139"/>
      <c r="AC16" s="139"/>
      <c r="AD16" s="142">
        <f t="shared" si="14"/>
        <v>0</v>
      </c>
      <c r="AE16" s="142"/>
      <c r="AF16" s="139"/>
      <c r="AG16" s="139"/>
      <c r="AH16" s="142">
        <f t="shared" si="15"/>
        <v>0</v>
      </c>
      <c r="AI16" s="139"/>
      <c r="AJ16" s="139"/>
      <c r="AK16" s="142">
        <f t="shared" si="16"/>
        <v>0</v>
      </c>
      <c r="AL16" s="142"/>
      <c r="AM16" s="139"/>
      <c r="AN16" s="139"/>
      <c r="AO16" s="142">
        <f t="shared" si="17"/>
        <v>0</v>
      </c>
      <c r="AP16" s="142"/>
      <c r="AQ16" s="142"/>
      <c r="AR16" s="142"/>
      <c r="AS16" s="142"/>
      <c r="AT16" s="142"/>
      <c r="AU16" s="139"/>
      <c r="AV16" s="139"/>
      <c r="AW16" s="142">
        <f t="shared" si="18"/>
        <v>0</v>
      </c>
      <c r="AX16" s="142"/>
      <c r="AY16" s="139"/>
      <c r="AZ16" s="139"/>
      <c r="BA16" s="142">
        <f t="shared" si="19"/>
        <v>0</v>
      </c>
      <c r="BB16" s="142"/>
      <c r="BC16" s="139"/>
      <c r="BD16" s="139"/>
      <c r="BE16" s="142">
        <f t="shared" si="20"/>
        <v>0</v>
      </c>
      <c r="BF16" s="142"/>
      <c r="BG16" s="139"/>
      <c r="BH16" s="139"/>
      <c r="BI16" s="142">
        <f t="shared" si="21"/>
        <v>0</v>
      </c>
      <c r="BJ16" s="142"/>
      <c r="BK16" s="139"/>
      <c r="BL16" s="139"/>
      <c r="BM16" s="142">
        <f t="shared" si="22"/>
        <v>0</v>
      </c>
      <c r="BN16" s="142"/>
      <c r="BO16" s="139"/>
      <c r="BP16" s="139"/>
      <c r="BQ16" s="142">
        <f t="shared" si="23"/>
        <v>0</v>
      </c>
      <c r="BR16" s="142"/>
      <c r="BS16" s="139"/>
      <c r="BT16" s="139"/>
      <c r="BU16" s="142">
        <f t="shared" si="24"/>
        <v>0</v>
      </c>
      <c r="BV16" s="142"/>
      <c r="BW16" s="139"/>
      <c r="BX16" s="139"/>
      <c r="BY16" s="142">
        <f t="shared" si="25"/>
        <v>0</v>
      </c>
      <c r="BZ16" s="142"/>
      <c r="CA16" s="139"/>
      <c r="CB16" s="139"/>
      <c r="CC16" s="142">
        <f t="shared" si="26"/>
        <v>0</v>
      </c>
      <c r="CD16" s="142"/>
      <c r="CE16" s="139"/>
      <c r="CF16" s="139"/>
      <c r="CG16" s="142">
        <f t="shared" si="27"/>
        <v>0</v>
      </c>
      <c r="CH16" s="142"/>
      <c r="CI16" s="139"/>
      <c r="CJ16" s="139"/>
      <c r="CK16" s="142">
        <f t="shared" si="28"/>
        <v>0</v>
      </c>
      <c r="CL16" s="208"/>
      <c r="CM16" s="208"/>
      <c r="CN16" s="208"/>
      <c r="CO16" s="208">
        <v>0</v>
      </c>
      <c r="CP16" s="208"/>
      <c r="CQ16" s="14"/>
      <c r="CR16" s="14"/>
      <c r="CS16" s="244"/>
      <c r="CT16" s="245"/>
      <c r="CU16" s="13"/>
      <c r="CV16" s="13"/>
      <c r="CW16" s="244">
        <f t="shared" si="29"/>
        <v>0</v>
      </c>
      <c r="CX16" s="245"/>
      <c r="CY16" s="13"/>
      <c r="CZ16" s="13"/>
      <c r="DA16" s="244">
        <f t="shared" si="30"/>
        <v>0</v>
      </c>
      <c r="DB16" s="245"/>
    </row>
    <row r="17" spans="1:106" ht="14.25" customHeight="1">
      <c r="A17" s="313"/>
      <c r="B17" s="312" t="s">
        <v>519</v>
      </c>
      <c r="C17" s="211"/>
      <c r="D17" s="139">
        <f>H17+L17+P17+T17+X17+AI17+AM17+AQ17+AU17+BC17+BG17+BW17+CE17+CI17+CM17+CQ17+CU17+CY17</f>
        <v>0</v>
      </c>
      <c r="E17" s="139">
        <f t="shared" si="5"/>
        <v>0.498</v>
      </c>
      <c r="F17" s="178">
        <f t="shared" si="6"/>
        <v>0.498</v>
      </c>
      <c r="G17" s="178" t="e">
        <f t="shared" si="8"/>
        <v>#DIV/0!</v>
      </c>
      <c r="H17" s="139"/>
      <c r="I17" s="139"/>
      <c r="J17" s="142">
        <f t="shared" si="9"/>
        <v>0</v>
      </c>
      <c r="K17" s="142"/>
      <c r="L17" s="139"/>
      <c r="M17" s="139">
        <v>0.498</v>
      </c>
      <c r="N17" s="142">
        <f t="shared" si="10"/>
        <v>0.498</v>
      </c>
      <c r="O17" s="142"/>
      <c r="P17" s="139"/>
      <c r="Q17" s="139"/>
      <c r="R17" s="142">
        <f t="shared" si="11"/>
        <v>0</v>
      </c>
      <c r="S17" s="142"/>
      <c r="T17" s="139"/>
      <c r="U17" s="139"/>
      <c r="V17" s="142">
        <f t="shared" si="12"/>
        <v>0</v>
      </c>
      <c r="W17" s="142"/>
      <c r="X17" s="139">
        <f t="shared" si="7"/>
        <v>0</v>
      </c>
      <c r="Y17" s="139">
        <f t="shared" si="7"/>
        <v>0</v>
      </c>
      <c r="Z17" s="142">
        <f t="shared" si="13"/>
        <v>0</v>
      </c>
      <c r="AA17" s="142"/>
      <c r="AB17" s="139"/>
      <c r="AC17" s="139"/>
      <c r="AD17" s="142">
        <f t="shared" si="14"/>
        <v>0</v>
      </c>
      <c r="AE17" s="142"/>
      <c r="AF17" s="139"/>
      <c r="AG17" s="139"/>
      <c r="AH17" s="142">
        <f t="shared" si="15"/>
        <v>0</v>
      </c>
      <c r="AI17" s="139"/>
      <c r="AJ17" s="139"/>
      <c r="AK17" s="142">
        <f t="shared" si="16"/>
        <v>0</v>
      </c>
      <c r="AL17" s="142"/>
      <c r="AM17" s="139"/>
      <c r="AN17" s="139"/>
      <c r="AO17" s="142">
        <f t="shared" si="17"/>
        <v>0</v>
      </c>
      <c r="AP17" s="142"/>
      <c r="AQ17" s="142"/>
      <c r="AR17" s="142"/>
      <c r="AS17" s="142">
        <f>AR17-AQ17</f>
        <v>0</v>
      </c>
      <c r="AT17" s="142"/>
      <c r="AU17" s="139"/>
      <c r="AV17" s="139"/>
      <c r="AW17" s="142">
        <f t="shared" si="18"/>
        <v>0</v>
      </c>
      <c r="AX17" s="142"/>
      <c r="AY17" s="139"/>
      <c r="AZ17" s="139"/>
      <c r="BA17" s="142">
        <f t="shared" si="19"/>
        <v>0</v>
      </c>
      <c r="BB17" s="142"/>
      <c r="BC17" s="139"/>
      <c r="BD17" s="139"/>
      <c r="BE17" s="142">
        <f t="shared" si="20"/>
        <v>0</v>
      </c>
      <c r="BF17" s="142"/>
      <c r="BG17" s="139"/>
      <c r="BH17" s="139"/>
      <c r="BI17" s="142">
        <f t="shared" si="21"/>
        <v>0</v>
      </c>
      <c r="BJ17" s="142"/>
      <c r="BK17" s="139"/>
      <c r="BL17" s="139"/>
      <c r="BM17" s="142">
        <f t="shared" si="22"/>
        <v>0</v>
      </c>
      <c r="BN17" s="142"/>
      <c r="BO17" s="139"/>
      <c r="BP17" s="139"/>
      <c r="BQ17" s="142">
        <f t="shared" si="23"/>
        <v>0</v>
      </c>
      <c r="BR17" s="142"/>
      <c r="BS17" s="139"/>
      <c r="BT17" s="139"/>
      <c r="BU17" s="142">
        <f t="shared" si="24"/>
        <v>0</v>
      </c>
      <c r="BV17" s="142"/>
      <c r="BW17" s="139"/>
      <c r="BX17" s="139"/>
      <c r="BY17" s="142">
        <f t="shared" si="25"/>
        <v>0</v>
      </c>
      <c r="BZ17" s="142"/>
      <c r="CA17" s="139"/>
      <c r="CB17" s="139"/>
      <c r="CC17" s="142">
        <f t="shared" si="26"/>
        <v>0</v>
      </c>
      <c r="CD17" s="142"/>
      <c r="CE17" s="139"/>
      <c r="CF17" s="139"/>
      <c r="CG17" s="142">
        <f t="shared" si="27"/>
        <v>0</v>
      </c>
      <c r="CH17" s="142"/>
      <c r="CI17" s="139"/>
      <c r="CJ17" s="139"/>
      <c r="CK17" s="142">
        <f t="shared" si="28"/>
        <v>0</v>
      </c>
      <c r="CL17" s="208"/>
      <c r="CM17" s="208"/>
      <c r="CN17" s="208"/>
      <c r="CO17" s="208">
        <f>CN17-CM17</f>
        <v>0</v>
      </c>
      <c r="CP17" s="208"/>
      <c r="CQ17" s="14"/>
      <c r="CR17" s="14"/>
      <c r="CS17" s="244">
        <f>CR17-CQ17</f>
        <v>0</v>
      </c>
      <c r="CT17" s="245"/>
      <c r="CU17" s="13"/>
      <c r="CV17" s="13"/>
      <c r="CW17" s="244">
        <f t="shared" si="29"/>
        <v>0</v>
      </c>
      <c r="CX17" s="245"/>
      <c r="CY17" s="13"/>
      <c r="CZ17" s="13"/>
      <c r="DA17" s="244">
        <f t="shared" si="30"/>
        <v>0</v>
      </c>
      <c r="DB17" s="245"/>
    </row>
    <row r="18" spans="1:106" s="305" customFormat="1" ht="14.25" customHeight="1">
      <c r="A18" s="344" t="s">
        <v>297</v>
      </c>
      <c r="B18" s="309" t="s">
        <v>298</v>
      </c>
      <c r="C18" s="306">
        <f>SUM(C19:C33)</f>
        <v>7.6</v>
      </c>
      <c r="D18" s="179">
        <f>SUM(D19:D33)</f>
        <v>0</v>
      </c>
      <c r="E18" s="179">
        <f>SUM(E19:E33)</f>
        <v>1.165</v>
      </c>
      <c r="F18" s="307">
        <f>E18-D18</f>
        <v>1.165</v>
      </c>
      <c r="G18" s="307" t="e">
        <f>E18/D18</f>
        <v>#DIV/0!</v>
      </c>
      <c r="H18" s="179">
        <f>SUM(H19:H33)</f>
        <v>0</v>
      </c>
      <c r="I18" s="179">
        <f>SUM(I19:I33)</f>
        <v>0</v>
      </c>
      <c r="J18" s="212">
        <f t="shared" si="9"/>
        <v>0</v>
      </c>
      <c r="K18" s="212" t="e">
        <f>I18/H18</f>
        <v>#DIV/0!</v>
      </c>
      <c r="L18" s="179">
        <f>SUM(L19:L33)</f>
        <v>0</v>
      </c>
      <c r="M18" s="179">
        <f>SUM(M19:M33)</f>
        <v>0.76100000000000001</v>
      </c>
      <c r="N18" s="212">
        <f t="shared" si="10"/>
        <v>0.76100000000000001</v>
      </c>
      <c r="O18" s="212" t="e">
        <f>M18/L18</f>
        <v>#DIV/0!</v>
      </c>
      <c r="P18" s="179">
        <f>SUM(P19:P33)</f>
        <v>0</v>
      </c>
      <c r="Q18" s="179">
        <f>SUM(Q19:Q33)</f>
        <v>0.40400000000000003</v>
      </c>
      <c r="R18" s="212">
        <f t="shared" si="11"/>
        <v>0.40400000000000003</v>
      </c>
      <c r="S18" s="212"/>
      <c r="T18" s="179">
        <f>SUM(T19:T33)</f>
        <v>0</v>
      </c>
      <c r="U18" s="179">
        <f>SUM(U19:U33)</f>
        <v>0</v>
      </c>
      <c r="V18" s="212">
        <f t="shared" si="12"/>
        <v>0</v>
      </c>
      <c r="W18" s="212" t="e">
        <f>U18/T18</f>
        <v>#DIV/0!</v>
      </c>
      <c r="X18" s="179">
        <f t="shared" si="7"/>
        <v>0</v>
      </c>
      <c r="Y18" s="179">
        <f t="shared" si="7"/>
        <v>0</v>
      </c>
      <c r="Z18" s="212">
        <f t="shared" si="13"/>
        <v>0</v>
      </c>
      <c r="AA18" s="212"/>
      <c r="AB18" s="179">
        <f>SUM(AB19:AB33)</f>
        <v>0</v>
      </c>
      <c r="AC18" s="179">
        <f>SUM(AC19:AC33)</f>
        <v>0</v>
      </c>
      <c r="AD18" s="212">
        <f t="shared" si="14"/>
        <v>0</v>
      </c>
      <c r="AE18" s="212"/>
      <c r="AF18" s="179">
        <f>SUM(AF19:AF33)</f>
        <v>0</v>
      </c>
      <c r="AG18" s="179">
        <f>SUM(AG19:AG33)</f>
        <v>0</v>
      </c>
      <c r="AH18" s="212">
        <f t="shared" si="15"/>
        <v>0</v>
      </c>
      <c r="AI18" s="179">
        <f>SUM(AI19:AI33)</f>
        <v>0</v>
      </c>
      <c r="AJ18" s="179">
        <f>SUM(AJ19:AJ33)</f>
        <v>0</v>
      </c>
      <c r="AK18" s="212">
        <f t="shared" si="16"/>
        <v>0</v>
      </c>
      <c r="AL18" s="212"/>
      <c r="AM18" s="179">
        <f>SUM(AM19:AM33)</f>
        <v>0</v>
      </c>
      <c r="AN18" s="179">
        <f>SUM(AN19:AN33)</f>
        <v>0</v>
      </c>
      <c r="AO18" s="212">
        <f t="shared" si="17"/>
        <v>0</v>
      </c>
      <c r="AP18" s="212"/>
      <c r="AQ18" s="179">
        <f>SUM(AQ19:AQ33)</f>
        <v>0</v>
      </c>
      <c r="AR18" s="179">
        <f>SUM(AR19:AR33)</f>
        <v>0</v>
      </c>
      <c r="AS18" s="212">
        <f>AR18-AQ18</f>
        <v>0</v>
      </c>
      <c r="AT18" s="212"/>
      <c r="AU18" s="179">
        <f>SUM(AU19:AU33)</f>
        <v>0</v>
      </c>
      <c r="AV18" s="179">
        <f>SUM(AV19:AV33)</f>
        <v>0</v>
      </c>
      <c r="AW18" s="212">
        <f t="shared" si="18"/>
        <v>0</v>
      </c>
      <c r="AX18" s="212" t="e">
        <f>AV18/AU18</f>
        <v>#DIV/0!</v>
      </c>
      <c r="AY18" s="179">
        <f>SUM(AY19:AY33)</f>
        <v>0</v>
      </c>
      <c r="AZ18" s="179">
        <f>SUM(AZ19:AZ33)</f>
        <v>0</v>
      </c>
      <c r="BA18" s="212">
        <f t="shared" si="19"/>
        <v>0</v>
      </c>
      <c r="BB18" s="212"/>
      <c r="BC18" s="179">
        <f>SUM(BC19:BC33)</f>
        <v>0</v>
      </c>
      <c r="BD18" s="179">
        <f>SUM(BD19:BD33)</f>
        <v>0</v>
      </c>
      <c r="BE18" s="212">
        <f t="shared" si="20"/>
        <v>0</v>
      </c>
      <c r="BF18" s="212"/>
      <c r="BG18" s="179">
        <f>SUM(BG19:BG33)</f>
        <v>0</v>
      </c>
      <c r="BH18" s="179">
        <f>SUM(BH19:BH33)</f>
        <v>0</v>
      </c>
      <c r="BI18" s="212">
        <f t="shared" si="21"/>
        <v>0</v>
      </c>
      <c r="BJ18" s="212"/>
      <c r="BK18" s="179">
        <f>SUM(BK19:BK33)</f>
        <v>0</v>
      </c>
      <c r="BL18" s="179">
        <f>SUM(BL19:BL33)</f>
        <v>0</v>
      </c>
      <c r="BM18" s="212">
        <f t="shared" si="22"/>
        <v>0</v>
      </c>
      <c r="BN18" s="212"/>
      <c r="BO18" s="179">
        <f>SUM(BO19:BO33)</f>
        <v>0</v>
      </c>
      <c r="BP18" s="179">
        <f>SUM(BP19:BP33)</f>
        <v>0</v>
      </c>
      <c r="BQ18" s="212">
        <f t="shared" si="23"/>
        <v>0</v>
      </c>
      <c r="BR18" s="212"/>
      <c r="BS18" s="179">
        <f>SUM(BS19:BS33)</f>
        <v>0</v>
      </c>
      <c r="BT18" s="179">
        <f>SUM(BT19:BT33)</f>
        <v>0</v>
      </c>
      <c r="BU18" s="212">
        <f t="shared" si="24"/>
        <v>0</v>
      </c>
      <c r="BV18" s="212"/>
      <c r="BW18" s="179">
        <f>SUM(BW19:BW33)</f>
        <v>0</v>
      </c>
      <c r="BX18" s="179">
        <f>SUM(BX19:BX33)</f>
        <v>0</v>
      </c>
      <c r="BY18" s="212">
        <f t="shared" si="25"/>
        <v>0</v>
      </c>
      <c r="BZ18" s="212"/>
      <c r="CA18" s="179">
        <f>SUM(CA19:CA33)</f>
        <v>0</v>
      </c>
      <c r="CB18" s="179">
        <f>SUM(CB19:CB33)</f>
        <v>0</v>
      </c>
      <c r="CC18" s="212">
        <f t="shared" si="26"/>
        <v>0</v>
      </c>
      <c r="CD18" s="212"/>
      <c r="CE18" s="179">
        <f>SUM(CE19:CE33)</f>
        <v>0</v>
      </c>
      <c r="CF18" s="179">
        <f>SUM(CF19:CF33)</f>
        <v>0</v>
      </c>
      <c r="CG18" s="212">
        <f t="shared" si="27"/>
        <v>0</v>
      </c>
      <c r="CH18" s="212"/>
      <c r="CI18" s="179">
        <f>SUM(CI19:CI33)</f>
        <v>0</v>
      </c>
      <c r="CJ18" s="179">
        <f>SUM(CJ19:CJ33)</f>
        <v>0</v>
      </c>
      <c r="CK18" s="212">
        <f t="shared" si="28"/>
        <v>0</v>
      </c>
      <c r="CL18" s="213"/>
      <c r="CM18" s="15">
        <f>SUM(CM19:CM33)</f>
        <v>0</v>
      </c>
      <c r="CN18" s="15">
        <f>SUM(CN19:CN33)</f>
        <v>0</v>
      </c>
      <c r="CO18" s="213">
        <f>CN18-CM18</f>
        <v>0</v>
      </c>
      <c r="CP18" s="213"/>
      <c r="CQ18" s="246">
        <f>SUM(CQ19:CQ33)</f>
        <v>0</v>
      </c>
      <c r="CR18" s="246">
        <f>SUM(CR19:CR33)</f>
        <v>0</v>
      </c>
      <c r="CS18" s="242">
        <f>CR18-CQ18</f>
        <v>0</v>
      </c>
      <c r="CT18" s="243" t="e">
        <f>CR18/CQ18</f>
        <v>#DIV/0!</v>
      </c>
      <c r="CU18" s="246">
        <f>SUM(CU19:CU33)</f>
        <v>0</v>
      </c>
      <c r="CV18" s="246">
        <f>SUM(CV19:CV33)</f>
        <v>0</v>
      </c>
      <c r="CW18" s="242">
        <f t="shared" si="29"/>
        <v>0</v>
      </c>
      <c r="CX18" s="243"/>
      <c r="CY18" s="246">
        <f>SUM(CY19:CY33)</f>
        <v>0</v>
      </c>
      <c r="CZ18" s="246">
        <f>SUM(CZ19:CZ33)</f>
        <v>0</v>
      </c>
      <c r="DA18" s="242">
        <f t="shared" si="30"/>
        <v>0</v>
      </c>
      <c r="DB18" s="243"/>
    </row>
    <row r="19" spans="1:106" ht="14.25" customHeight="1">
      <c r="A19" s="313"/>
      <c r="B19" s="313" t="s">
        <v>299</v>
      </c>
      <c r="C19" s="207"/>
      <c r="D19" s="139">
        <f>H19+L19+P19+T19+X19+AI19+AM19+AQ19+AU19+BC19+BG19+BW19+CE19+CI19+CM19+CQ19+CU19+CY19</f>
        <v>0</v>
      </c>
      <c r="E19" s="139">
        <f>I19+M19+Q19+U19+Y19+AJ19+AN19+AR19+AV19+BD19+BH19+BX19+CF19+CJ19+CN19+CR19+CV19+CZ19+BL19+BT19</f>
        <v>0.40400000000000003</v>
      </c>
      <c r="F19" s="178">
        <f t="shared" si="6"/>
        <v>0.40400000000000003</v>
      </c>
      <c r="G19" s="178" t="e">
        <f t="shared" si="8"/>
        <v>#DIV/0!</v>
      </c>
      <c r="H19" s="139"/>
      <c r="I19" s="139"/>
      <c r="J19" s="142">
        <f t="shared" si="9"/>
        <v>0</v>
      </c>
      <c r="K19" s="142"/>
      <c r="L19" s="139"/>
      <c r="M19" s="139"/>
      <c r="N19" s="142">
        <f t="shared" si="10"/>
        <v>0</v>
      </c>
      <c r="O19" s="142"/>
      <c r="P19" s="139"/>
      <c r="Q19" s="139">
        <v>0.40400000000000003</v>
      </c>
      <c r="R19" s="142">
        <f t="shared" si="11"/>
        <v>0.40400000000000003</v>
      </c>
      <c r="S19" s="142" t="e">
        <f>Q19/P19</f>
        <v>#DIV/0!</v>
      </c>
      <c r="T19" s="139"/>
      <c r="U19" s="139"/>
      <c r="V19" s="142">
        <f t="shared" si="12"/>
        <v>0</v>
      </c>
      <c r="W19" s="142"/>
      <c r="X19" s="139">
        <f t="shared" si="7"/>
        <v>0</v>
      </c>
      <c r="Y19" s="139">
        <f t="shared" si="7"/>
        <v>0</v>
      </c>
      <c r="Z19" s="142">
        <f t="shared" si="13"/>
        <v>0</v>
      </c>
      <c r="AA19" s="142"/>
      <c r="AB19" s="139"/>
      <c r="AC19" s="139"/>
      <c r="AD19" s="142">
        <f t="shared" si="14"/>
        <v>0</v>
      </c>
      <c r="AE19" s="142"/>
      <c r="AF19" s="139"/>
      <c r="AG19" s="139"/>
      <c r="AH19" s="142">
        <f t="shared" si="15"/>
        <v>0</v>
      </c>
      <c r="AI19" s="139"/>
      <c r="AJ19" s="139"/>
      <c r="AK19" s="142">
        <f t="shared" si="16"/>
        <v>0</v>
      </c>
      <c r="AL19" s="142"/>
      <c r="AM19" s="139"/>
      <c r="AN19" s="139"/>
      <c r="AO19" s="142">
        <f t="shared" si="17"/>
        <v>0</v>
      </c>
      <c r="AP19" s="142"/>
      <c r="AQ19" s="142"/>
      <c r="AR19" s="142"/>
      <c r="AS19" s="142">
        <f>AR19-AQ19</f>
        <v>0</v>
      </c>
      <c r="AT19" s="142"/>
      <c r="AU19" s="139"/>
      <c r="AV19" s="139"/>
      <c r="AW19" s="142">
        <f t="shared" si="18"/>
        <v>0</v>
      </c>
      <c r="AX19" s="142"/>
      <c r="AY19" s="139"/>
      <c r="AZ19" s="139"/>
      <c r="BA19" s="142">
        <f t="shared" si="19"/>
        <v>0</v>
      </c>
      <c r="BB19" s="142"/>
      <c r="BC19" s="139"/>
      <c r="BD19" s="139"/>
      <c r="BE19" s="142">
        <f t="shared" si="20"/>
        <v>0</v>
      </c>
      <c r="BF19" s="142"/>
      <c r="BG19" s="139"/>
      <c r="BH19" s="139"/>
      <c r="BI19" s="142">
        <f t="shared" si="21"/>
        <v>0</v>
      </c>
      <c r="BJ19" s="142"/>
      <c r="BK19" s="139"/>
      <c r="BL19" s="139"/>
      <c r="BM19" s="142">
        <f t="shared" si="22"/>
        <v>0</v>
      </c>
      <c r="BN19" s="142"/>
      <c r="BO19" s="139"/>
      <c r="BP19" s="139"/>
      <c r="BQ19" s="142">
        <f t="shared" si="23"/>
        <v>0</v>
      </c>
      <c r="BR19" s="142"/>
      <c r="BS19" s="139"/>
      <c r="BT19" s="139"/>
      <c r="BU19" s="142">
        <f t="shared" si="24"/>
        <v>0</v>
      </c>
      <c r="BV19" s="142"/>
      <c r="BW19" s="139"/>
      <c r="BX19" s="139"/>
      <c r="BY19" s="142">
        <f t="shared" si="25"/>
        <v>0</v>
      </c>
      <c r="BZ19" s="142"/>
      <c r="CA19" s="139"/>
      <c r="CB19" s="139"/>
      <c r="CC19" s="142">
        <f t="shared" si="26"/>
        <v>0</v>
      </c>
      <c r="CD19" s="142"/>
      <c r="CE19" s="139"/>
      <c r="CF19" s="139"/>
      <c r="CG19" s="142">
        <f t="shared" si="27"/>
        <v>0</v>
      </c>
      <c r="CH19" s="142"/>
      <c r="CI19" s="139"/>
      <c r="CJ19" s="139"/>
      <c r="CK19" s="142">
        <f t="shared" si="28"/>
        <v>0</v>
      </c>
      <c r="CL19" s="208"/>
      <c r="CM19" s="208"/>
      <c r="CN19" s="208"/>
      <c r="CO19" s="208">
        <f>CN19-CM19</f>
        <v>0</v>
      </c>
      <c r="CP19" s="208"/>
      <c r="CQ19" s="14"/>
      <c r="CR19" s="14"/>
      <c r="CS19" s="244">
        <f>CR19-CQ19</f>
        <v>0</v>
      </c>
      <c r="CT19" s="245"/>
      <c r="CU19" s="13"/>
      <c r="CV19" s="13"/>
      <c r="CW19" s="244">
        <f t="shared" si="29"/>
        <v>0</v>
      </c>
      <c r="CX19" s="245"/>
      <c r="CY19" s="13"/>
      <c r="CZ19" s="13"/>
      <c r="DA19" s="244">
        <f t="shared" si="30"/>
        <v>0</v>
      </c>
      <c r="DB19" s="245"/>
    </row>
    <row r="20" spans="1:106" ht="14.25" hidden="1" customHeight="1">
      <c r="A20" s="313"/>
      <c r="B20" s="312" t="s">
        <v>300</v>
      </c>
      <c r="C20" s="211"/>
      <c r="D20" s="139">
        <f>H20+L20+P20+T20+X20+AI20+AM20+AQ20+AU20+BC20+BG20+BW20+CE20+CI20+CM20+CQ20+CU20+CY20</f>
        <v>0</v>
      </c>
      <c r="E20" s="139">
        <f>I20+M20+Q20+U20+Y20+AJ20+AN20+AR20+AV20+BD20+BH20+BX20+CF20+CJ20+CN20+CR20+CV20+CZ20+BL20+BT20</f>
        <v>0</v>
      </c>
      <c r="F20" s="178">
        <f t="shared" si="6"/>
        <v>0</v>
      </c>
      <c r="G20" s="178" t="e">
        <f t="shared" si="8"/>
        <v>#DIV/0!</v>
      </c>
      <c r="H20" s="139"/>
      <c r="I20" s="139"/>
      <c r="J20" s="142">
        <f t="shared" si="9"/>
        <v>0</v>
      </c>
      <c r="K20" s="142" t="e">
        <f>I20/H20</f>
        <v>#DIV/0!</v>
      </c>
      <c r="L20" s="139"/>
      <c r="M20" s="139"/>
      <c r="N20" s="142">
        <f t="shared" si="10"/>
        <v>0</v>
      </c>
      <c r="O20" s="142" t="e">
        <f>M20/L20</f>
        <v>#DIV/0!</v>
      </c>
      <c r="P20" s="139"/>
      <c r="Q20" s="139"/>
      <c r="R20" s="142">
        <f t="shared" si="11"/>
        <v>0</v>
      </c>
      <c r="S20" s="142" t="e">
        <f>Q20/P20</f>
        <v>#DIV/0!</v>
      </c>
      <c r="T20" s="139"/>
      <c r="U20" s="139"/>
      <c r="V20" s="142">
        <f t="shared" si="12"/>
        <v>0</v>
      </c>
      <c r="W20" s="142" t="e">
        <f>U20/T20</f>
        <v>#DIV/0!</v>
      </c>
      <c r="X20" s="139">
        <f t="shared" si="7"/>
        <v>0</v>
      </c>
      <c r="Y20" s="139">
        <f t="shared" si="7"/>
        <v>0</v>
      </c>
      <c r="Z20" s="142">
        <f t="shared" si="13"/>
        <v>0</v>
      </c>
      <c r="AA20" s="142" t="e">
        <f>Y20/X20</f>
        <v>#DIV/0!</v>
      </c>
      <c r="AB20" s="139"/>
      <c r="AC20" s="139"/>
      <c r="AD20" s="142">
        <f t="shared" si="14"/>
        <v>0</v>
      </c>
      <c r="AE20" s="142" t="e">
        <f>AC20/AB20</f>
        <v>#DIV/0!</v>
      </c>
      <c r="AF20" s="139"/>
      <c r="AG20" s="139"/>
      <c r="AH20" s="142">
        <f t="shared" si="15"/>
        <v>0</v>
      </c>
      <c r="AI20" s="139"/>
      <c r="AJ20" s="139"/>
      <c r="AK20" s="142">
        <f t="shared" si="16"/>
        <v>0</v>
      </c>
      <c r="AL20" s="142"/>
      <c r="AM20" s="139"/>
      <c r="AN20" s="139"/>
      <c r="AO20" s="142">
        <f t="shared" si="17"/>
        <v>0</v>
      </c>
      <c r="AP20" s="142" t="e">
        <f>AN20/AM20</f>
        <v>#DIV/0!</v>
      </c>
      <c r="AQ20" s="142"/>
      <c r="AR20" s="142"/>
      <c r="AS20" s="142">
        <f>AR20-AQ20</f>
        <v>0</v>
      </c>
      <c r="AT20" s="142"/>
      <c r="AU20" s="139"/>
      <c r="AV20" s="139"/>
      <c r="AW20" s="142">
        <f t="shared" si="18"/>
        <v>0</v>
      </c>
      <c r="AX20" s="142"/>
      <c r="AY20" s="139"/>
      <c r="AZ20" s="139"/>
      <c r="BA20" s="142">
        <f t="shared" si="19"/>
        <v>0</v>
      </c>
      <c r="BB20" s="142"/>
      <c r="BC20" s="139"/>
      <c r="BD20" s="139"/>
      <c r="BE20" s="142">
        <f t="shared" si="20"/>
        <v>0</v>
      </c>
      <c r="BF20" s="142"/>
      <c r="BG20" s="139"/>
      <c r="BH20" s="139"/>
      <c r="BI20" s="142">
        <f t="shared" si="21"/>
        <v>0</v>
      </c>
      <c r="BJ20" s="142"/>
      <c r="BK20" s="139"/>
      <c r="BL20" s="139"/>
      <c r="BM20" s="142">
        <f t="shared" si="22"/>
        <v>0</v>
      </c>
      <c r="BN20" s="142"/>
      <c r="BO20" s="139"/>
      <c r="BP20" s="139"/>
      <c r="BQ20" s="142">
        <f t="shared" si="23"/>
        <v>0</v>
      </c>
      <c r="BR20" s="142"/>
      <c r="BS20" s="139"/>
      <c r="BT20" s="139"/>
      <c r="BU20" s="142">
        <f t="shared" si="24"/>
        <v>0</v>
      </c>
      <c r="BV20" s="142"/>
      <c r="BW20" s="139"/>
      <c r="BX20" s="139"/>
      <c r="BY20" s="142">
        <f t="shared" si="25"/>
        <v>0</v>
      </c>
      <c r="BZ20" s="142"/>
      <c r="CA20" s="139"/>
      <c r="CB20" s="139"/>
      <c r="CC20" s="142">
        <f t="shared" si="26"/>
        <v>0</v>
      </c>
      <c r="CD20" s="142"/>
      <c r="CE20" s="139"/>
      <c r="CF20" s="139"/>
      <c r="CG20" s="142">
        <f t="shared" si="27"/>
        <v>0</v>
      </c>
      <c r="CH20" s="142"/>
      <c r="CI20" s="139"/>
      <c r="CJ20" s="139"/>
      <c r="CK20" s="142">
        <f t="shared" si="28"/>
        <v>0</v>
      </c>
      <c r="CL20" s="208"/>
      <c r="CM20" s="208"/>
      <c r="CN20" s="208"/>
      <c r="CO20" s="208">
        <f>CN20-CM20</f>
        <v>0</v>
      </c>
      <c r="CP20" s="208"/>
      <c r="CQ20" s="14"/>
      <c r="CR20" s="14"/>
      <c r="CS20" s="244">
        <f>CR20-CQ20</f>
        <v>0</v>
      </c>
      <c r="CT20" s="245"/>
      <c r="CU20" s="13"/>
      <c r="CV20" s="13"/>
      <c r="CW20" s="244">
        <f t="shared" si="29"/>
        <v>0</v>
      </c>
      <c r="CX20" s="245"/>
      <c r="CY20" s="13"/>
      <c r="CZ20" s="13"/>
      <c r="DA20" s="244">
        <f t="shared" si="30"/>
        <v>0</v>
      </c>
      <c r="DB20" s="245"/>
    </row>
    <row r="21" spans="1:106" ht="14.25" hidden="1" customHeight="1">
      <c r="A21" s="313"/>
      <c r="B21" s="312" t="s">
        <v>563</v>
      </c>
      <c r="C21" s="211">
        <v>0</v>
      </c>
      <c r="D21" s="139">
        <f>H21+L21+P21+T21+X21+AI21+AM21+AQ21+AU21+BC21+BG21+BW21+CE21+CI21+CM21+CQ21+CU21+CY21</f>
        <v>0</v>
      </c>
      <c r="E21" s="139">
        <f>I21+M21+Q21+U21+Y21+AJ21+AN21+AR21+AV21+BD21+BH21+BX21+CF21+CJ21+CN21+CR21+CV21+CZ21+BL21+BT21</f>
        <v>0</v>
      </c>
      <c r="F21" s="178">
        <f t="shared" si="6"/>
        <v>0</v>
      </c>
      <c r="G21" s="178"/>
      <c r="H21" s="139"/>
      <c r="I21" s="139"/>
      <c r="J21" s="142">
        <f t="shared" si="9"/>
        <v>0</v>
      </c>
      <c r="K21" s="142"/>
      <c r="L21" s="139"/>
      <c r="M21" s="139"/>
      <c r="N21" s="142">
        <f t="shared" si="10"/>
        <v>0</v>
      </c>
      <c r="O21" s="142"/>
      <c r="P21" s="139"/>
      <c r="Q21" s="139"/>
      <c r="R21" s="142">
        <f t="shared" si="11"/>
        <v>0</v>
      </c>
      <c r="S21" s="142"/>
      <c r="T21" s="139"/>
      <c r="U21" s="139"/>
      <c r="V21" s="142">
        <f t="shared" si="12"/>
        <v>0</v>
      </c>
      <c r="W21" s="142"/>
      <c r="X21" s="139">
        <f t="shared" si="7"/>
        <v>0</v>
      </c>
      <c r="Y21" s="139">
        <f t="shared" si="7"/>
        <v>0</v>
      </c>
      <c r="Z21" s="142">
        <f t="shared" si="13"/>
        <v>0</v>
      </c>
      <c r="AA21" s="142"/>
      <c r="AB21" s="139"/>
      <c r="AC21" s="139"/>
      <c r="AD21" s="142"/>
      <c r="AE21" s="142"/>
      <c r="AF21" s="139"/>
      <c r="AG21" s="139"/>
      <c r="AH21" s="142">
        <f t="shared" si="15"/>
        <v>0</v>
      </c>
      <c r="AI21" s="139"/>
      <c r="AJ21" s="139"/>
      <c r="AK21" s="142">
        <f t="shared" si="16"/>
        <v>0</v>
      </c>
      <c r="AL21" s="142"/>
      <c r="AM21" s="139"/>
      <c r="AN21" s="139"/>
      <c r="AO21" s="142">
        <f t="shared" si="17"/>
        <v>0</v>
      </c>
      <c r="AP21" s="142" t="e">
        <f>AN21/AM21</f>
        <v>#DIV/0!</v>
      </c>
      <c r="AQ21" s="142"/>
      <c r="AR21" s="142"/>
      <c r="AS21" s="142"/>
      <c r="AT21" s="142"/>
      <c r="AU21" s="139"/>
      <c r="AV21" s="139"/>
      <c r="AW21" s="142">
        <f t="shared" si="18"/>
        <v>0</v>
      </c>
      <c r="AX21" s="142"/>
      <c r="AY21" s="139"/>
      <c r="AZ21" s="139"/>
      <c r="BA21" s="142">
        <f t="shared" si="19"/>
        <v>0</v>
      </c>
      <c r="BB21" s="142"/>
      <c r="BC21" s="139"/>
      <c r="BD21" s="139"/>
      <c r="BE21" s="142">
        <f t="shared" si="20"/>
        <v>0</v>
      </c>
      <c r="BF21" s="142"/>
      <c r="BG21" s="139"/>
      <c r="BH21" s="139"/>
      <c r="BI21" s="142">
        <f t="shared" si="21"/>
        <v>0</v>
      </c>
      <c r="BJ21" s="142"/>
      <c r="BK21" s="139"/>
      <c r="BL21" s="139"/>
      <c r="BM21" s="142">
        <f t="shared" si="22"/>
        <v>0</v>
      </c>
      <c r="BN21" s="142"/>
      <c r="BO21" s="139"/>
      <c r="BP21" s="139"/>
      <c r="BQ21" s="142">
        <f t="shared" si="23"/>
        <v>0</v>
      </c>
      <c r="BR21" s="142"/>
      <c r="BS21" s="139"/>
      <c r="BT21" s="139"/>
      <c r="BU21" s="142">
        <f t="shared" si="24"/>
        <v>0</v>
      </c>
      <c r="BV21" s="142"/>
      <c r="BW21" s="139"/>
      <c r="BX21" s="139"/>
      <c r="BY21" s="142">
        <f t="shared" si="25"/>
        <v>0</v>
      </c>
      <c r="BZ21" s="142"/>
      <c r="CA21" s="139"/>
      <c r="CB21" s="139"/>
      <c r="CC21" s="142">
        <f t="shared" si="26"/>
        <v>0</v>
      </c>
      <c r="CD21" s="142"/>
      <c r="CE21" s="139"/>
      <c r="CF21" s="139"/>
      <c r="CG21" s="142">
        <f t="shared" si="27"/>
        <v>0</v>
      </c>
      <c r="CH21" s="142"/>
      <c r="CI21" s="139"/>
      <c r="CJ21" s="139"/>
      <c r="CK21" s="142">
        <f t="shared" si="28"/>
        <v>0</v>
      </c>
      <c r="CL21" s="208"/>
      <c r="CM21" s="208"/>
      <c r="CN21" s="208"/>
      <c r="CO21" s="208"/>
      <c r="CP21" s="208"/>
      <c r="CQ21" s="14"/>
      <c r="CR21" s="14"/>
      <c r="CS21" s="244"/>
      <c r="CT21" s="245"/>
      <c r="CU21" s="13"/>
      <c r="CV21" s="13"/>
      <c r="CW21" s="244">
        <f t="shared" si="29"/>
        <v>0</v>
      </c>
      <c r="CX21" s="245"/>
      <c r="CY21" s="13"/>
      <c r="CZ21" s="13"/>
      <c r="DA21" s="244">
        <f t="shared" si="30"/>
        <v>0</v>
      </c>
      <c r="DB21" s="245"/>
    </row>
    <row r="22" spans="1:106" ht="14.25" hidden="1" customHeight="1">
      <c r="A22" s="313"/>
      <c r="B22" s="313" t="s">
        <v>301</v>
      </c>
      <c r="C22" s="207">
        <v>7.6</v>
      </c>
      <c r="D22" s="139">
        <f t="shared" ref="D22:E33" si="31">H22+L22+P22+T22+X22+AI22+AM22+AQ22+AU22+BC22+BG22+BW22+CE22+CI22+CM22+CQ22+CU22+CY22+AY22+BK22+BS22</f>
        <v>0</v>
      </c>
      <c r="E22" s="139">
        <f>I22+M22+Q22+U22+Y22+AJ22+AN22+AR22+AV22+BD22+BH22+BX22+CF22+CJ22+CN22+CR22+CV22+CZ22+BL22+BT22</f>
        <v>0</v>
      </c>
      <c r="F22" s="178">
        <f t="shared" si="6"/>
        <v>0</v>
      </c>
      <c r="G22" s="178" t="e">
        <f>E22/D22</f>
        <v>#DIV/0!</v>
      </c>
      <c r="H22" s="139"/>
      <c r="I22" s="139"/>
      <c r="J22" s="142">
        <f t="shared" si="9"/>
        <v>0</v>
      </c>
      <c r="K22" s="142"/>
      <c r="L22" s="139"/>
      <c r="M22" s="139"/>
      <c r="N22" s="142">
        <f t="shared" si="10"/>
        <v>0</v>
      </c>
      <c r="O22" s="142" t="e">
        <f>M22/L22</f>
        <v>#DIV/0!</v>
      </c>
      <c r="P22" s="139"/>
      <c r="Q22" s="139"/>
      <c r="R22" s="142">
        <f t="shared" si="11"/>
        <v>0</v>
      </c>
      <c r="S22" s="142" t="e">
        <f>Q22/P22</f>
        <v>#DIV/0!</v>
      </c>
      <c r="T22" s="139"/>
      <c r="U22" s="139"/>
      <c r="V22" s="142">
        <f t="shared" si="12"/>
        <v>0</v>
      </c>
      <c r="W22" s="142" t="e">
        <f>U22/T22</f>
        <v>#DIV/0!</v>
      </c>
      <c r="X22" s="139">
        <f t="shared" si="7"/>
        <v>0</v>
      </c>
      <c r="Y22" s="139">
        <f t="shared" si="7"/>
        <v>0</v>
      </c>
      <c r="Z22" s="142">
        <f t="shared" si="13"/>
        <v>0</v>
      </c>
      <c r="AA22" s="142" t="e">
        <f>Y22/X22</f>
        <v>#DIV/0!</v>
      </c>
      <c r="AB22" s="139"/>
      <c r="AC22" s="139"/>
      <c r="AD22" s="142">
        <f t="shared" ref="AD22:AD27" si="32">AC22-AB22</f>
        <v>0</v>
      </c>
      <c r="AE22" s="142" t="e">
        <f>AC22/AB22</f>
        <v>#DIV/0!</v>
      </c>
      <c r="AF22" s="139"/>
      <c r="AG22" s="139"/>
      <c r="AH22" s="142">
        <f t="shared" si="15"/>
        <v>0</v>
      </c>
      <c r="AI22" s="139"/>
      <c r="AJ22" s="139"/>
      <c r="AK22" s="142">
        <f t="shared" si="16"/>
        <v>0</v>
      </c>
      <c r="AL22" s="142" t="e">
        <f>AJ22/AI22</f>
        <v>#DIV/0!</v>
      </c>
      <c r="AM22" s="139"/>
      <c r="AN22" s="139"/>
      <c r="AO22" s="142">
        <f t="shared" si="17"/>
        <v>0</v>
      </c>
      <c r="AP22" s="142" t="e">
        <f>AN22/AM22</f>
        <v>#DIV/0!</v>
      </c>
      <c r="AQ22" s="142"/>
      <c r="AR22" s="142"/>
      <c r="AS22" s="142">
        <f>AR22-AQ22</f>
        <v>0</v>
      </c>
      <c r="AT22" s="142"/>
      <c r="AU22" s="139"/>
      <c r="AV22" s="139"/>
      <c r="AW22" s="142">
        <f t="shared" si="18"/>
        <v>0</v>
      </c>
      <c r="AX22" s="142"/>
      <c r="AY22" s="139"/>
      <c r="AZ22" s="139"/>
      <c r="BA22" s="142">
        <f t="shared" si="19"/>
        <v>0</v>
      </c>
      <c r="BB22" s="142" t="e">
        <f>AZ22/AY22</f>
        <v>#DIV/0!</v>
      </c>
      <c r="BC22" s="139"/>
      <c r="BD22" s="139"/>
      <c r="BE22" s="142">
        <f t="shared" si="20"/>
        <v>0</v>
      </c>
      <c r="BF22" s="142" t="e">
        <f>BD22/BC22</f>
        <v>#DIV/0!</v>
      </c>
      <c r="BG22" s="139"/>
      <c r="BH22" s="139"/>
      <c r="BI22" s="142">
        <f t="shared" si="21"/>
        <v>0</v>
      </c>
      <c r="BJ22" s="142" t="e">
        <f>BH22/BG22</f>
        <v>#DIV/0!</v>
      </c>
      <c r="BK22" s="139"/>
      <c r="BL22" s="139"/>
      <c r="BM22" s="142">
        <f t="shared" si="22"/>
        <v>0</v>
      </c>
      <c r="BN22" s="142"/>
      <c r="BO22" s="139"/>
      <c r="BP22" s="139"/>
      <c r="BQ22" s="142">
        <f t="shared" si="23"/>
        <v>0</v>
      </c>
      <c r="BR22" s="142"/>
      <c r="BS22" s="139"/>
      <c r="BT22" s="139"/>
      <c r="BU22" s="142">
        <f t="shared" si="24"/>
        <v>0</v>
      </c>
      <c r="BV22" s="142"/>
      <c r="BW22" s="139"/>
      <c r="BX22" s="139"/>
      <c r="BY22" s="142">
        <f t="shared" si="25"/>
        <v>0</v>
      </c>
      <c r="BZ22" s="142" t="e">
        <f>BX22/BW22</f>
        <v>#DIV/0!</v>
      </c>
      <c r="CA22" s="139"/>
      <c r="CB22" s="139"/>
      <c r="CC22" s="142">
        <f t="shared" si="26"/>
        <v>0</v>
      </c>
      <c r="CD22" s="142"/>
      <c r="CE22" s="139"/>
      <c r="CF22" s="139"/>
      <c r="CG22" s="142">
        <f t="shared" si="27"/>
        <v>0</v>
      </c>
      <c r="CH22" s="142"/>
      <c r="CI22" s="139"/>
      <c r="CJ22" s="139"/>
      <c r="CK22" s="142">
        <f t="shared" si="28"/>
        <v>0</v>
      </c>
      <c r="CL22" s="208"/>
      <c r="CM22" s="208"/>
      <c r="CN22" s="208"/>
      <c r="CO22" s="208">
        <f>CN22-CM22</f>
        <v>0</v>
      </c>
      <c r="CP22" s="208"/>
      <c r="CQ22" s="14"/>
      <c r="CR22" s="14"/>
      <c r="CS22" s="244">
        <f>CR22-CQ22</f>
        <v>0</v>
      </c>
      <c r="CT22" s="245"/>
      <c r="CU22" s="13"/>
      <c r="CV22" s="13"/>
      <c r="CW22" s="244">
        <f t="shared" si="29"/>
        <v>0</v>
      </c>
      <c r="CX22" s="245" t="e">
        <f>CV22/CU22</f>
        <v>#DIV/0!</v>
      </c>
      <c r="CY22" s="13"/>
      <c r="CZ22" s="13"/>
      <c r="DA22" s="244">
        <f t="shared" si="30"/>
        <v>0</v>
      </c>
      <c r="DB22" s="245" t="e">
        <f>CZ22/CY22</f>
        <v>#DIV/0!</v>
      </c>
    </row>
    <row r="23" spans="1:106" ht="14.25" hidden="1" customHeight="1">
      <c r="A23" s="313"/>
      <c r="B23" s="313" t="s">
        <v>673</v>
      </c>
      <c r="C23" s="207"/>
      <c r="D23" s="139">
        <f t="shared" si="31"/>
        <v>0</v>
      </c>
      <c r="E23" s="139">
        <f>I23+M23+Q23+U23+Y23+AJ23+AN23+AR23+AV23+BD23+BH23+BX23+CF23+CJ23+CN23+CR23+CV23+CZ23+BL23+BT23</f>
        <v>0</v>
      </c>
      <c r="F23" s="178">
        <f t="shared" si="6"/>
        <v>0</v>
      </c>
      <c r="G23" s="178" t="e">
        <f>E23/D23</f>
        <v>#DIV/0!</v>
      </c>
      <c r="H23" s="139"/>
      <c r="I23" s="139"/>
      <c r="J23" s="142">
        <f t="shared" si="9"/>
        <v>0</v>
      </c>
      <c r="K23" s="142"/>
      <c r="L23" s="139"/>
      <c r="M23" s="139"/>
      <c r="N23" s="142">
        <f t="shared" si="10"/>
        <v>0</v>
      </c>
      <c r="O23" s="142"/>
      <c r="P23" s="139"/>
      <c r="Q23" s="139"/>
      <c r="R23" s="142">
        <f t="shared" si="11"/>
        <v>0</v>
      </c>
      <c r="S23" s="142"/>
      <c r="T23" s="139"/>
      <c r="U23" s="139"/>
      <c r="V23" s="142">
        <f t="shared" si="12"/>
        <v>0</v>
      </c>
      <c r="W23" s="142"/>
      <c r="X23" s="139">
        <f t="shared" si="7"/>
        <v>0</v>
      </c>
      <c r="Y23" s="139">
        <f t="shared" si="7"/>
        <v>0</v>
      </c>
      <c r="Z23" s="142">
        <f t="shared" si="13"/>
        <v>0</v>
      </c>
      <c r="AA23" s="142"/>
      <c r="AB23" s="139"/>
      <c r="AC23" s="139"/>
      <c r="AD23" s="142">
        <f t="shared" si="32"/>
        <v>0</v>
      </c>
      <c r="AE23" s="142"/>
      <c r="AF23" s="139"/>
      <c r="AG23" s="139"/>
      <c r="AH23" s="142">
        <f t="shared" si="15"/>
        <v>0</v>
      </c>
      <c r="AI23" s="139"/>
      <c r="AJ23" s="139"/>
      <c r="AK23" s="142">
        <f t="shared" si="16"/>
        <v>0</v>
      </c>
      <c r="AL23" s="142"/>
      <c r="AM23" s="139"/>
      <c r="AN23" s="139"/>
      <c r="AO23" s="142">
        <f t="shared" si="17"/>
        <v>0</v>
      </c>
      <c r="AP23" s="142"/>
      <c r="AQ23" s="142"/>
      <c r="AR23" s="142"/>
      <c r="AS23" s="142">
        <f>AR23-AQ23</f>
        <v>0</v>
      </c>
      <c r="AT23" s="142"/>
      <c r="AU23" s="139"/>
      <c r="AV23" s="139"/>
      <c r="AW23" s="142">
        <f t="shared" si="18"/>
        <v>0</v>
      </c>
      <c r="AX23" s="142"/>
      <c r="AY23" s="139"/>
      <c r="AZ23" s="139"/>
      <c r="BA23" s="142">
        <f t="shared" si="19"/>
        <v>0</v>
      </c>
      <c r="BB23" s="142"/>
      <c r="BC23" s="139"/>
      <c r="BD23" s="139"/>
      <c r="BE23" s="142">
        <f t="shared" si="20"/>
        <v>0</v>
      </c>
      <c r="BF23" s="142"/>
      <c r="BG23" s="139"/>
      <c r="BH23" s="139"/>
      <c r="BI23" s="142">
        <f t="shared" si="21"/>
        <v>0</v>
      </c>
      <c r="BJ23" s="142"/>
      <c r="BK23" s="139"/>
      <c r="BL23" s="139"/>
      <c r="BM23" s="142">
        <f t="shared" si="22"/>
        <v>0</v>
      </c>
      <c r="BN23" s="142"/>
      <c r="BO23" s="139"/>
      <c r="BP23" s="139"/>
      <c r="BQ23" s="142">
        <f t="shared" si="23"/>
        <v>0</v>
      </c>
      <c r="BR23" s="142"/>
      <c r="BS23" s="139"/>
      <c r="BT23" s="139"/>
      <c r="BU23" s="142">
        <f t="shared" si="24"/>
        <v>0</v>
      </c>
      <c r="BV23" s="142"/>
      <c r="BW23" s="139"/>
      <c r="BX23" s="139"/>
      <c r="BY23" s="142">
        <f t="shared" si="25"/>
        <v>0</v>
      </c>
      <c r="BZ23" s="142"/>
      <c r="CA23" s="139"/>
      <c r="CB23" s="139"/>
      <c r="CC23" s="142">
        <f t="shared" si="26"/>
        <v>0</v>
      </c>
      <c r="CD23" s="142"/>
      <c r="CE23" s="139"/>
      <c r="CF23" s="139"/>
      <c r="CG23" s="142">
        <f t="shared" si="27"/>
        <v>0</v>
      </c>
      <c r="CH23" s="142"/>
      <c r="CI23" s="139"/>
      <c r="CJ23" s="139"/>
      <c r="CK23" s="142">
        <f t="shared" si="28"/>
        <v>0</v>
      </c>
      <c r="CL23" s="208"/>
      <c r="CM23" s="208"/>
      <c r="CN23" s="208"/>
      <c r="CO23" s="208">
        <f>CN23-CM23</f>
        <v>0</v>
      </c>
      <c r="CP23" s="208"/>
      <c r="CQ23" s="14"/>
      <c r="CR23" s="14"/>
      <c r="CS23" s="244">
        <f>CR23-CQ23</f>
        <v>0</v>
      </c>
      <c r="CT23" s="245"/>
      <c r="CU23" s="13"/>
      <c r="CV23" s="13"/>
      <c r="CW23" s="244">
        <f t="shared" si="29"/>
        <v>0</v>
      </c>
      <c r="CX23" s="245"/>
      <c r="CY23" s="13"/>
      <c r="CZ23" s="13"/>
      <c r="DA23" s="244">
        <f t="shared" si="30"/>
        <v>0</v>
      </c>
      <c r="DB23" s="245"/>
    </row>
    <row r="24" spans="1:106" ht="14.25" hidden="1" customHeight="1">
      <c r="A24" s="313"/>
      <c r="B24" s="312" t="s">
        <v>520</v>
      </c>
      <c r="C24" s="211"/>
      <c r="D24" s="139">
        <f t="shared" si="31"/>
        <v>0</v>
      </c>
      <c r="E24" s="139">
        <f t="shared" si="31"/>
        <v>0</v>
      </c>
      <c r="F24" s="178">
        <f t="shared" si="6"/>
        <v>0</v>
      </c>
      <c r="G24" s="178" t="e">
        <f>E24/D24</f>
        <v>#DIV/0!</v>
      </c>
      <c r="H24" s="139"/>
      <c r="I24" s="139"/>
      <c r="J24" s="142">
        <f t="shared" si="9"/>
        <v>0</v>
      </c>
      <c r="K24" s="142"/>
      <c r="L24" s="139"/>
      <c r="M24" s="139"/>
      <c r="N24" s="142">
        <f t="shared" si="10"/>
        <v>0</v>
      </c>
      <c r="O24" s="142"/>
      <c r="P24" s="139"/>
      <c r="Q24" s="139"/>
      <c r="R24" s="142">
        <f t="shared" si="11"/>
        <v>0</v>
      </c>
      <c r="S24" s="142"/>
      <c r="T24" s="139"/>
      <c r="U24" s="139"/>
      <c r="V24" s="142">
        <f t="shared" si="12"/>
        <v>0</v>
      </c>
      <c r="W24" s="142"/>
      <c r="X24" s="139">
        <f t="shared" si="7"/>
        <v>0</v>
      </c>
      <c r="Y24" s="139">
        <f t="shared" si="7"/>
        <v>0</v>
      </c>
      <c r="Z24" s="142">
        <f t="shared" si="13"/>
        <v>0</v>
      </c>
      <c r="AA24" s="142"/>
      <c r="AB24" s="139"/>
      <c r="AC24" s="139"/>
      <c r="AD24" s="142">
        <f t="shared" si="32"/>
        <v>0</v>
      </c>
      <c r="AE24" s="142"/>
      <c r="AF24" s="139"/>
      <c r="AG24" s="139"/>
      <c r="AH24" s="142">
        <f t="shared" si="15"/>
        <v>0</v>
      </c>
      <c r="AI24" s="139"/>
      <c r="AJ24" s="139"/>
      <c r="AK24" s="142">
        <f t="shared" si="16"/>
        <v>0</v>
      </c>
      <c r="AL24" s="142"/>
      <c r="AM24" s="139"/>
      <c r="AN24" s="139"/>
      <c r="AO24" s="142">
        <f t="shared" si="17"/>
        <v>0</v>
      </c>
      <c r="AP24" s="142"/>
      <c r="AQ24" s="142"/>
      <c r="AR24" s="142"/>
      <c r="AS24" s="142"/>
      <c r="AT24" s="142"/>
      <c r="AU24" s="139"/>
      <c r="AV24" s="139"/>
      <c r="AW24" s="142">
        <f t="shared" si="18"/>
        <v>0</v>
      </c>
      <c r="AX24" s="142"/>
      <c r="AY24" s="139"/>
      <c r="AZ24" s="139"/>
      <c r="BA24" s="142">
        <f t="shared" si="19"/>
        <v>0</v>
      </c>
      <c r="BB24" s="142"/>
      <c r="BC24" s="139"/>
      <c r="BD24" s="139"/>
      <c r="BE24" s="142">
        <f t="shared" si="20"/>
        <v>0</v>
      </c>
      <c r="BF24" s="142"/>
      <c r="BG24" s="139"/>
      <c r="BH24" s="139"/>
      <c r="BI24" s="142">
        <f t="shared" si="21"/>
        <v>0</v>
      </c>
      <c r="BJ24" s="142"/>
      <c r="BK24" s="139"/>
      <c r="BL24" s="139"/>
      <c r="BM24" s="142">
        <f t="shared" si="22"/>
        <v>0</v>
      </c>
      <c r="BN24" s="142"/>
      <c r="BO24" s="139"/>
      <c r="BP24" s="139"/>
      <c r="BQ24" s="142">
        <f t="shared" si="23"/>
        <v>0</v>
      </c>
      <c r="BR24" s="142"/>
      <c r="BS24" s="139"/>
      <c r="BT24" s="139"/>
      <c r="BU24" s="142">
        <f t="shared" si="24"/>
        <v>0</v>
      </c>
      <c r="BV24" s="142"/>
      <c r="BW24" s="139"/>
      <c r="BX24" s="139"/>
      <c r="BY24" s="142">
        <f t="shared" si="25"/>
        <v>0</v>
      </c>
      <c r="BZ24" s="142"/>
      <c r="CA24" s="139"/>
      <c r="CB24" s="139"/>
      <c r="CC24" s="142">
        <f t="shared" si="26"/>
        <v>0</v>
      </c>
      <c r="CD24" s="142"/>
      <c r="CE24" s="139"/>
      <c r="CF24" s="139"/>
      <c r="CG24" s="142">
        <f t="shared" si="27"/>
        <v>0</v>
      </c>
      <c r="CH24" s="142"/>
      <c r="CI24" s="139"/>
      <c r="CJ24" s="139"/>
      <c r="CK24" s="142">
        <f t="shared" si="28"/>
        <v>0</v>
      </c>
      <c r="CL24" s="208"/>
      <c r="CM24" s="208"/>
      <c r="CN24" s="208"/>
      <c r="CO24" s="208"/>
      <c r="CP24" s="208"/>
      <c r="CQ24" s="14"/>
      <c r="CR24" s="14"/>
      <c r="CS24" s="244"/>
      <c r="CT24" s="245"/>
      <c r="CU24" s="13"/>
      <c r="CV24" s="13"/>
      <c r="CW24" s="244">
        <f t="shared" si="29"/>
        <v>0</v>
      </c>
      <c r="CX24" s="245"/>
      <c r="CY24" s="13"/>
      <c r="CZ24" s="13"/>
      <c r="DA24" s="244">
        <f t="shared" si="30"/>
        <v>0</v>
      </c>
      <c r="DB24" s="245"/>
    </row>
    <row r="25" spans="1:106" ht="14.25" customHeight="1">
      <c r="A25" s="313"/>
      <c r="B25" s="312" t="s">
        <v>521</v>
      </c>
      <c r="C25" s="211">
        <v>0</v>
      </c>
      <c r="D25" s="139">
        <f t="shared" si="31"/>
        <v>0</v>
      </c>
      <c r="E25" s="139">
        <f t="shared" si="31"/>
        <v>0.76100000000000001</v>
      </c>
      <c r="F25" s="178">
        <f t="shared" si="6"/>
        <v>0.76100000000000001</v>
      </c>
      <c r="G25" s="178">
        <v>0</v>
      </c>
      <c r="H25" s="139"/>
      <c r="I25" s="139"/>
      <c r="J25" s="142">
        <f t="shared" si="9"/>
        <v>0</v>
      </c>
      <c r="K25" s="142"/>
      <c r="L25" s="139"/>
      <c r="M25" s="139">
        <v>0.76100000000000001</v>
      </c>
      <c r="N25" s="142">
        <f t="shared" si="10"/>
        <v>0.76100000000000001</v>
      </c>
      <c r="O25" s="142"/>
      <c r="P25" s="139"/>
      <c r="Q25" s="139"/>
      <c r="R25" s="142">
        <f t="shared" si="11"/>
        <v>0</v>
      </c>
      <c r="S25" s="142"/>
      <c r="T25" s="139"/>
      <c r="U25" s="139"/>
      <c r="V25" s="142">
        <f t="shared" si="12"/>
        <v>0</v>
      </c>
      <c r="W25" s="142"/>
      <c r="X25" s="139">
        <f t="shared" si="7"/>
        <v>0</v>
      </c>
      <c r="Y25" s="139">
        <f t="shared" si="7"/>
        <v>0</v>
      </c>
      <c r="Z25" s="142">
        <f t="shared" si="13"/>
        <v>0</v>
      </c>
      <c r="AA25" s="142"/>
      <c r="AB25" s="139"/>
      <c r="AC25" s="139"/>
      <c r="AD25" s="142">
        <f t="shared" si="32"/>
        <v>0</v>
      </c>
      <c r="AE25" s="142"/>
      <c r="AF25" s="139"/>
      <c r="AG25" s="139"/>
      <c r="AH25" s="142">
        <f t="shared" si="15"/>
        <v>0</v>
      </c>
      <c r="AI25" s="139"/>
      <c r="AJ25" s="139"/>
      <c r="AK25" s="142">
        <f t="shared" si="16"/>
        <v>0</v>
      </c>
      <c r="AL25" s="142"/>
      <c r="AM25" s="139"/>
      <c r="AN25" s="139"/>
      <c r="AO25" s="142">
        <f t="shared" si="17"/>
        <v>0</v>
      </c>
      <c r="AP25" s="142"/>
      <c r="AQ25" s="142"/>
      <c r="AR25" s="142"/>
      <c r="AS25" s="142">
        <f>AR25-AQ25</f>
        <v>0</v>
      </c>
      <c r="AT25" s="142"/>
      <c r="AU25" s="139"/>
      <c r="AV25" s="139"/>
      <c r="AW25" s="142">
        <f t="shared" si="18"/>
        <v>0</v>
      </c>
      <c r="AX25" s="142"/>
      <c r="AY25" s="139"/>
      <c r="AZ25" s="139"/>
      <c r="BA25" s="142">
        <f t="shared" si="19"/>
        <v>0</v>
      </c>
      <c r="BB25" s="142"/>
      <c r="BC25" s="139"/>
      <c r="BD25" s="139"/>
      <c r="BE25" s="142">
        <f t="shared" si="20"/>
        <v>0</v>
      </c>
      <c r="BF25" s="142"/>
      <c r="BG25" s="139"/>
      <c r="BH25" s="139"/>
      <c r="BI25" s="142">
        <f t="shared" si="21"/>
        <v>0</v>
      </c>
      <c r="BJ25" s="142"/>
      <c r="BK25" s="139"/>
      <c r="BL25" s="139"/>
      <c r="BM25" s="142">
        <f t="shared" si="22"/>
        <v>0</v>
      </c>
      <c r="BN25" s="142"/>
      <c r="BO25" s="139"/>
      <c r="BP25" s="139"/>
      <c r="BQ25" s="142">
        <f t="shared" si="23"/>
        <v>0</v>
      </c>
      <c r="BR25" s="142"/>
      <c r="BS25" s="139"/>
      <c r="BT25" s="139"/>
      <c r="BU25" s="142">
        <f t="shared" si="24"/>
        <v>0</v>
      </c>
      <c r="BV25" s="142"/>
      <c r="BW25" s="139"/>
      <c r="BX25" s="139"/>
      <c r="BY25" s="142">
        <f t="shared" si="25"/>
        <v>0</v>
      </c>
      <c r="BZ25" s="142"/>
      <c r="CA25" s="139"/>
      <c r="CB25" s="139"/>
      <c r="CC25" s="142">
        <f t="shared" si="26"/>
        <v>0</v>
      </c>
      <c r="CD25" s="142"/>
      <c r="CE25" s="139"/>
      <c r="CF25" s="139"/>
      <c r="CG25" s="142">
        <f t="shared" si="27"/>
        <v>0</v>
      </c>
      <c r="CH25" s="142"/>
      <c r="CI25" s="139"/>
      <c r="CJ25" s="139"/>
      <c r="CK25" s="142">
        <f t="shared" si="28"/>
        <v>0</v>
      </c>
      <c r="CL25" s="208"/>
      <c r="CM25" s="208"/>
      <c r="CN25" s="208"/>
      <c r="CO25" s="208">
        <f>CN25-CM25</f>
        <v>0</v>
      </c>
      <c r="CP25" s="208"/>
      <c r="CQ25" s="14"/>
      <c r="CR25" s="14"/>
      <c r="CS25" s="244">
        <f>CR25-CQ25</f>
        <v>0</v>
      </c>
      <c r="CT25" s="245"/>
      <c r="CU25" s="13"/>
      <c r="CV25" s="13"/>
      <c r="CW25" s="244">
        <f t="shared" si="29"/>
        <v>0</v>
      </c>
      <c r="CX25" s="245"/>
      <c r="CY25" s="13"/>
      <c r="CZ25" s="13"/>
      <c r="DA25" s="244">
        <f t="shared" si="30"/>
        <v>0</v>
      </c>
      <c r="DB25" s="245"/>
    </row>
    <row r="26" spans="1:106" ht="14.25" hidden="1" customHeight="1">
      <c r="A26" s="313"/>
      <c r="B26" s="312" t="s">
        <v>674</v>
      </c>
      <c r="C26" s="211"/>
      <c r="D26" s="139">
        <f t="shared" si="31"/>
        <v>0</v>
      </c>
      <c r="E26" s="139">
        <f t="shared" si="31"/>
        <v>0</v>
      </c>
      <c r="F26" s="178">
        <f t="shared" si="6"/>
        <v>0</v>
      </c>
      <c r="G26" s="178" t="e">
        <f t="shared" ref="G26:G33" si="33">E26/D26</f>
        <v>#DIV/0!</v>
      </c>
      <c r="H26" s="139"/>
      <c r="I26" s="139"/>
      <c r="J26" s="142">
        <f t="shared" si="9"/>
        <v>0</v>
      </c>
      <c r="K26" s="142"/>
      <c r="L26" s="139"/>
      <c r="M26" s="139"/>
      <c r="N26" s="142">
        <f t="shared" si="10"/>
        <v>0</v>
      </c>
      <c r="O26" s="142"/>
      <c r="P26" s="139"/>
      <c r="Q26" s="139"/>
      <c r="R26" s="142">
        <f t="shared" si="11"/>
        <v>0</v>
      </c>
      <c r="S26" s="142"/>
      <c r="T26" s="139"/>
      <c r="U26" s="139"/>
      <c r="V26" s="142">
        <f t="shared" si="12"/>
        <v>0</v>
      </c>
      <c r="W26" s="142"/>
      <c r="X26" s="139">
        <f t="shared" si="7"/>
        <v>0</v>
      </c>
      <c r="Y26" s="139">
        <f t="shared" si="7"/>
        <v>0</v>
      </c>
      <c r="Z26" s="142">
        <f t="shared" si="13"/>
        <v>0</v>
      </c>
      <c r="AA26" s="142"/>
      <c r="AB26" s="139"/>
      <c r="AC26" s="139"/>
      <c r="AD26" s="142">
        <f t="shared" si="32"/>
        <v>0</v>
      </c>
      <c r="AE26" s="142" t="e">
        <f>AC26/AB26</f>
        <v>#DIV/0!</v>
      </c>
      <c r="AF26" s="139"/>
      <c r="AG26" s="139"/>
      <c r="AH26" s="142">
        <f t="shared" si="15"/>
        <v>0</v>
      </c>
      <c r="AI26" s="139"/>
      <c r="AJ26" s="139"/>
      <c r="AK26" s="142">
        <f t="shared" si="16"/>
        <v>0</v>
      </c>
      <c r="AL26" s="142"/>
      <c r="AM26" s="139"/>
      <c r="AN26" s="139"/>
      <c r="AO26" s="142">
        <f t="shared" si="17"/>
        <v>0</v>
      </c>
      <c r="AP26" s="142"/>
      <c r="AQ26" s="142"/>
      <c r="AR26" s="142"/>
      <c r="AS26" s="142">
        <f>AR26-AQ26</f>
        <v>0</v>
      </c>
      <c r="AT26" s="142"/>
      <c r="AU26" s="139"/>
      <c r="AV26" s="139"/>
      <c r="AW26" s="142">
        <f t="shared" si="18"/>
        <v>0</v>
      </c>
      <c r="AX26" s="142"/>
      <c r="AY26" s="139"/>
      <c r="AZ26" s="139"/>
      <c r="BA26" s="142">
        <f t="shared" si="19"/>
        <v>0</v>
      </c>
      <c r="BB26" s="142"/>
      <c r="BC26" s="139"/>
      <c r="BD26" s="139"/>
      <c r="BE26" s="142">
        <f t="shared" si="20"/>
        <v>0</v>
      </c>
      <c r="BF26" s="142"/>
      <c r="BG26" s="139"/>
      <c r="BH26" s="139"/>
      <c r="BI26" s="142">
        <f t="shared" si="21"/>
        <v>0</v>
      </c>
      <c r="BJ26" s="142"/>
      <c r="BK26" s="139"/>
      <c r="BL26" s="139"/>
      <c r="BM26" s="142">
        <f t="shared" si="22"/>
        <v>0</v>
      </c>
      <c r="BN26" s="142"/>
      <c r="BO26" s="139"/>
      <c r="BP26" s="139"/>
      <c r="BQ26" s="142">
        <f t="shared" si="23"/>
        <v>0</v>
      </c>
      <c r="BR26" s="142"/>
      <c r="BS26" s="139"/>
      <c r="BT26" s="139"/>
      <c r="BU26" s="142">
        <f t="shared" si="24"/>
        <v>0</v>
      </c>
      <c r="BV26" s="142"/>
      <c r="BW26" s="139"/>
      <c r="BX26" s="139"/>
      <c r="BY26" s="142">
        <f t="shared" si="25"/>
        <v>0</v>
      </c>
      <c r="BZ26" s="142"/>
      <c r="CA26" s="139"/>
      <c r="CB26" s="139"/>
      <c r="CC26" s="142">
        <f t="shared" si="26"/>
        <v>0</v>
      </c>
      <c r="CD26" s="142"/>
      <c r="CE26" s="139"/>
      <c r="CF26" s="139"/>
      <c r="CG26" s="142">
        <f t="shared" si="27"/>
        <v>0</v>
      </c>
      <c r="CH26" s="142"/>
      <c r="CI26" s="139"/>
      <c r="CJ26" s="139"/>
      <c r="CK26" s="142">
        <f t="shared" si="28"/>
        <v>0</v>
      </c>
      <c r="CL26" s="208"/>
      <c r="CM26" s="208"/>
      <c r="CN26" s="208"/>
      <c r="CO26" s="208">
        <f>CN26-CM26</f>
        <v>0</v>
      </c>
      <c r="CP26" s="208"/>
      <c r="CQ26" s="14"/>
      <c r="CR26" s="14"/>
      <c r="CS26" s="244">
        <f>CR26-CQ26</f>
        <v>0</v>
      </c>
      <c r="CT26" s="245"/>
      <c r="CU26" s="13"/>
      <c r="CV26" s="13"/>
      <c r="CW26" s="244">
        <f t="shared" si="29"/>
        <v>0</v>
      </c>
      <c r="CX26" s="245"/>
      <c r="CY26" s="13"/>
      <c r="CZ26" s="13"/>
      <c r="DA26" s="244">
        <f t="shared" si="30"/>
        <v>0</v>
      </c>
      <c r="DB26" s="245"/>
    </row>
    <row r="27" spans="1:106" ht="14.25" hidden="1" customHeight="1">
      <c r="A27" s="313"/>
      <c r="B27" s="312" t="s">
        <v>302</v>
      </c>
      <c r="C27" s="211"/>
      <c r="D27" s="139">
        <f t="shared" si="31"/>
        <v>0</v>
      </c>
      <c r="E27" s="139">
        <f t="shared" si="31"/>
        <v>0</v>
      </c>
      <c r="F27" s="178">
        <f t="shared" si="6"/>
        <v>0</v>
      </c>
      <c r="G27" s="178" t="e">
        <f t="shared" si="33"/>
        <v>#DIV/0!</v>
      </c>
      <c r="H27" s="139"/>
      <c r="I27" s="139"/>
      <c r="J27" s="142">
        <f t="shared" si="9"/>
        <v>0</v>
      </c>
      <c r="K27" s="142"/>
      <c r="L27" s="139"/>
      <c r="M27" s="139"/>
      <c r="N27" s="142">
        <f t="shared" si="10"/>
        <v>0</v>
      </c>
      <c r="O27" s="142"/>
      <c r="P27" s="139"/>
      <c r="Q27" s="139"/>
      <c r="R27" s="142">
        <f t="shared" si="11"/>
        <v>0</v>
      </c>
      <c r="S27" s="142"/>
      <c r="T27" s="139"/>
      <c r="U27" s="139"/>
      <c r="V27" s="142">
        <f t="shared" si="12"/>
        <v>0</v>
      </c>
      <c r="W27" s="142"/>
      <c r="X27" s="139">
        <f t="shared" si="7"/>
        <v>0</v>
      </c>
      <c r="Y27" s="139">
        <f t="shared" si="7"/>
        <v>0</v>
      </c>
      <c r="Z27" s="142">
        <f t="shared" si="13"/>
        <v>0</v>
      </c>
      <c r="AA27" s="142"/>
      <c r="AB27" s="139"/>
      <c r="AC27" s="139"/>
      <c r="AD27" s="142">
        <f t="shared" si="32"/>
        <v>0</v>
      </c>
      <c r="AE27" s="142"/>
      <c r="AF27" s="139"/>
      <c r="AG27" s="139"/>
      <c r="AH27" s="142">
        <f t="shared" si="15"/>
        <v>0</v>
      </c>
      <c r="AI27" s="139"/>
      <c r="AJ27" s="139"/>
      <c r="AK27" s="142">
        <f t="shared" si="16"/>
        <v>0</v>
      </c>
      <c r="AL27" s="142"/>
      <c r="AM27" s="139"/>
      <c r="AN27" s="139"/>
      <c r="AO27" s="142">
        <f t="shared" si="17"/>
        <v>0</v>
      </c>
      <c r="AP27" s="142"/>
      <c r="AQ27" s="142"/>
      <c r="AR27" s="142"/>
      <c r="AS27" s="142">
        <f>AR27-AQ27</f>
        <v>0</v>
      </c>
      <c r="AT27" s="142"/>
      <c r="AU27" s="139"/>
      <c r="AV27" s="139"/>
      <c r="AW27" s="142">
        <f t="shared" si="18"/>
        <v>0</v>
      </c>
      <c r="AX27" s="142"/>
      <c r="AY27" s="139"/>
      <c r="AZ27" s="139"/>
      <c r="BA27" s="142">
        <f t="shared" si="19"/>
        <v>0</v>
      </c>
      <c r="BB27" s="142"/>
      <c r="BC27" s="139"/>
      <c r="BD27" s="139"/>
      <c r="BE27" s="142">
        <f t="shared" si="20"/>
        <v>0</v>
      </c>
      <c r="BF27" s="142"/>
      <c r="BG27" s="139"/>
      <c r="BH27" s="139"/>
      <c r="BI27" s="142">
        <f t="shared" si="21"/>
        <v>0</v>
      </c>
      <c r="BJ27" s="142"/>
      <c r="BK27" s="139"/>
      <c r="BL27" s="139"/>
      <c r="BM27" s="142">
        <f t="shared" si="22"/>
        <v>0</v>
      </c>
      <c r="BN27" s="142"/>
      <c r="BO27" s="139"/>
      <c r="BP27" s="139"/>
      <c r="BQ27" s="142">
        <f t="shared" si="23"/>
        <v>0</v>
      </c>
      <c r="BR27" s="142"/>
      <c r="BS27" s="139"/>
      <c r="BT27" s="139"/>
      <c r="BU27" s="142">
        <f t="shared" si="24"/>
        <v>0</v>
      </c>
      <c r="BV27" s="142"/>
      <c r="BW27" s="139"/>
      <c r="BX27" s="139"/>
      <c r="BY27" s="142">
        <f t="shared" si="25"/>
        <v>0</v>
      </c>
      <c r="BZ27" s="142"/>
      <c r="CA27" s="139"/>
      <c r="CB27" s="139"/>
      <c r="CC27" s="142">
        <f t="shared" si="26"/>
        <v>0</v>
      </c>
      <c r="CD27" s="142"/>
      <c r="CE27" s="139"/>
      <c r="CF27" s="139"/>
      <c r="CG27" s="142">
        <f t="shared" si="27"/>
        <v>0</v>
      </c>
      <c r="CH27" s="142"/>
      <c r="CI27" s="139"/>
      <c r="CJ27" s="139"/>
      <c r="CK27" s="142">
        <f t="shared" si="28"/>
        <v>0</v>
      </c>
      <c r="CL27" s="208"/>
      <c r="CM27" s="208"/>
      <c r="CN27" s="208"/>
      <c r="CO27" s="208">
        <f>CN27-CM27</f>
        <v>0</v>
      </c>
      <c r="CP27" s="208"/>
      <c r="CQ27" s="14"/>
      <c r="CR27" s="14"/>
      <c r="CS27" s="244">
        <f>CR27-CQ27</f>
        <v>0</v>
      </c>
      <c r="CT27" s="245"/>
      <c r="CU27" s="13"/>
      <c r="CV27" s="13"/>
      <c r="CW27" s="244">
        <f t="shared" si="29"/>
        <v>0</v>
      </c>
      <c r="CX27" s="245"/>
      <c r="CY27" s="13"/>
      <c r="CZ27" s="13"/>
      <c r="DA27" s="244">
        <f t="shared" si="30"/>
        <v>0</v>
      </c>
      <c r="DB27" s="245"/>
    </row>
    <row r="28" spans="1:106" ht="14.25" hidden="1" customHeight="1">
      <c r="A28" s="313"/>
      <c r="B28" s="312" t="s">
        <v>303</v>
      </c>
      <c r="C28" s="211"/>
      <c r="D28" s="139">
        <f t="shared" si="31"/>
        <v>0</v>
      </c>
      <c r="E28" s="139">
        <f t="shared" si="31"/>
        <v>0</v>
      </c>
      <c r="F28" s="178">
        <f t="shared" si="6"/>
        <v>0</v>
      </c>
      <c r="G28" s="178" t="e">
        <f t="shared" si="33"/>
        <v>#DIV/0!</v>
      </c>
      <c r="H28" s="139"/>
      <c r="I28" s="139"/>
      <c r="J28" s="142">
        <f t="shared" si="9"/>
        <v>0</v>
      </c>
      <c r="K28" s="142"/>
      <c r="L28" s="139"/>
      <c r="M28" s="139"/>
      <c r="N28" s="142">
        <f t="shared" si="10"/>
        <v>0</v>
      </c>
      <c r="O28" s="142"/>
      <c r="P28" s="139"/>
      <c r="Q28" s="139"/>
      <c r="R28" s="142">
        <f t="shared" si="11"/>
        <v>0</v>
      </c>
      <c r="S28" s="142"/>
      <c r="T28" s="139"/>
      <c r="U28" s="139"/>
      <c r="V28" s="142">
        <f t="shared" si="12"/>
        <v>0</v>
      </c>
      <c r="W28" s="142"/>
      <c r="X28" s="139">
        <f t="shared" si="7"/>
        <v>0</v>
      </c>
      <c r="Y28" s="139">
        <f t="shared" si="7"/>
        <v>0</v>
      </c>
      <c r="Z28" s="142">
        <f t="shared" si="13"/>
        <v>0</v>
      </c>
      <c r="AA28" s="142"/>
      <c r="AB28" s="139"/>
      <c r="AC28" s="139"/>
      <c r="AD28" s="142"/>
      <c r="AE28" s="142"/>
      <c r="AF28" s="139"/>
      <c r="AG28" s="139"/>
      <c r="AH28" s="142">
        <f t="shared" si="15"/>
        <v>0</v>
      </c>
      <c r="AI28" s="139"/>
      <c r="AJ28" s="139"/>
      <c r="AK28" s="142">
        <f t="shared" si="16"/>
        <v>0</v>
      </c>
      <c r="AL28" s="142"/>
      <c r="AM28" s="139"/>
      <c r="AN28" s="139"/>
      <c r="AO28" s="142">
        <f t="shared" si="17"/>
        <v>0</v>
      </c>
      <c r="AP28" s="142"/>
      <c r="AQ28" s="142"/>
      <c r="AR28" s="142"/>
      <c r="AS28" s="142"/>
      <c r="AT28" s="142"/>
      <c r="AU28" s="139"/>
      <c r="AV28" s="139"/>
      <c r="AW28" s="142">
        <f t="shared" si="18"/>
        <v>0</v>
      </c>
      <c r="AX28" s="142"/>
      <c r="AY28" s="139"/>
      <c r="AZ28" s="139"/>
      <c r="BA28" s="142">
        <f t="shared" si="19"/>
        <v>0</v>
      </c>
      <c r="BB28" s="142"/>
      <c r="BC28" s="139"/>
      <c r="BD28" s="139"/>
      <c r="BE28" s="142">
        <f t="shared" si="20"/>
        <v>0</v>
      </c>
      <c r="BF28" s="142"/>
      <c r="BG28" s="139"/>
      <c r="BH28" s="139"/>
      <c r="BI28" s="142">
        <f t="shared" si="21"/>
        <v>0</v>
      </c>
      <c r="BJ28" s="142"/>
      <c r="BK28" s="139"/>
      <c r="BL28" s="139"/>
      <c r="BM28" s="142">
        <f t="shared" si="22"/>
        <v>0</v>
      </c>
      <c r="BN28" s="142"/>
      <c r="BO28" s="139"/>
      <c r="BP28" s="139"/>
      <c r="BQ28" s="142">
        <f t="shared" si="23"/>
        <v>0</v>
      </c>
      <c r="BR28" s="142"/>
      <c r="BS28" s="139"/>
      <c r="BT28" s="139"/>
      <c r="BU28" s="142">
        <f t="shared" si="24"/>
        <v>0</v>
      </c>
      <c r="BV28" s="142"/>
      <c r="BW28" s="139"/>
      <c r="BX28" s="139"/>
      <c r="BY28" s="142">
        <f t="shared" si="25"/>
        <v>0</v>
      </c>
      <c r="BZ28" s="142"/>
      <c r="CA28" s="139"/>
      <c r="CB28" s="139"/>
      <c r="CC28" s="142">
        <f t="shared" si="26"/>
        <v>0</v>
      </c>
      <c r="CD28" s="142"/>
      <c r="CE28" s="139"/>
      <c r="CF28" s="139"/>
      <c r="CG28" s="142">
        <f t="shared" si="27"/>
        <v>0</v>
      </c>
      <c r="CH28" s="142"/>
      <c r="CI28" s="139"/>
      <c r="CJ28" s="139"/>
      <c r="CK28" s="142">
        <f t="shared" si="28"/>
        <v>0</v>
      </c>
      <c r="CL28" s="208"/>
      <c r="CM28" s="208"/>
      <c r="CN28" s="208"/>
      <c r="CO28" s="208"/>
      <c r="CP28" s="208"/>
      <c r="CQ28" s="14"/>
      <c r="CR28" s="14"/>
      <c r="CS28" s="244"/>
      <c r="CT28" s="245"/>
      <c r="CU28" s="13"/>
      <c r="CV28" s="13"/>
      <c r="CW28" s="244">
        <f t="shared" si="29"/>
        <v>0</v>
      </c>
      <c r="CX28" s="245"/>
      <c r="CY28" s="13"/>
      <c r="CZ28" s="13"/>
      <c r="DA28" s="244">
        <f t="shared" si="30"/>
        <v>0</v>
      </c>
      <c r="DB28" s="245"/>
    </row>
    <row r="29" spans="1:106" ht="14.25" hidden="1" customHeight="1">
      <c r="A29" s="313"/>
      <c r="B29" s="312" t="s">
        <v>304</v>
      </c>
      <c r="C29" s="211"/>
      <c r="D29" s="139">
        <f t="shared" si="31"/>
        <v>0</v>
      </c>
      <c r="E29" s="139">
        <f t="shared" si="31"/>
        <v>0</v>
      </c>
      <c r="F29" s="178">
        <f t="shared" si="6"/>
        <v>0</v>
      </c>
      <c r="G29" s="178" t="e">
        <f t="shared" si="33"/>
        <v>#DIV/0!</v>
      </c>
      <c r="H29" s="139"/>
      <c r="I29" s="139"/>
      <c r="J29" s="142">
        <f t="shared" si="9"/>
        <v>0</v>
      </c>
      <c r="K29" s="142"/>
      <c r="L29" s="139"/>
      <c r="M29" s="139"/>
      <c r="N29" s="142">
        <f t="shared" si="10"/>
        <v>0</v>
      </c>
      <c r="O29" s="142"/>
      <c r="P29" s="139"/>
      <c r="Q29" s="139"/>
      <c r="R29" s="142">
        <f t="shared" si="11"/>
        <v>0</v>
      </c>
      <c r="S29" s="142"/>
      <c r="T29" s="139"/>
      <c r="U29" s="139"/>
      <c r="V29" s="142">
        <f t="shared" si="12"/>
        <v>0</v>
      </c>
      <c r="W29" s="142"/>
      <c r="X29" s="139">
        <f t="shared" si="7"/>
        <v>0</v>
      </c>
      <c r="Y29" s="139">
        <f t="shared" si="7"/>
        <v>0</v>
      </c>
      <c r="Z29" s="142">
        <f t="shared" si="13"/>
        <v>0</v>
      </c>
      <c r="AA29" s="142"/>
      <c r="AB29" s="139"/>
      <c r="AC29" s="139"/>
      <c r="AD29" s="142">
        <f>AC29-AB29</f>
        <v>0</v>
      </c>
      <c r="AE29" s="142"/>
      <c r="AF29" s="139"/>
      <c r="AG29" s="139"/>
      <c r="AH29" s="142">
        <f t="shared" si="15"/>
        <v>0</v>
      </c>
      <c r="AI29" s="139"/>
      <c r="AJ29" s="139"/>
      <c r="AK29" s="142">
        <f t="shared" si="16"/>
        <v>0</v>
      </c>
      <c r="AL29" s="142"/>
      <c r="AM29" s="139"/>
      <c r="AN29" s="139"/>
      <c r="AO29" s="142">
        <f t="shared" si="17"/>
        <v>0</v>
      </c>
      <c r="AP29" s="142"/>
      <c r="AQ29" s="142"/>
      <c r="AR29" s="142"/>
      <c r="AS29" s="142">
        <f>AR29-AQ29</f>
        <v>0</v>
      </c>
      <c r="AT29" s="142"/>
      <c r="AU29" s="139"/>
      <c r="AV29" s="139"/>
      <c r="AW29" s="142">
        <f t="shared" si="18"/>
        <v>0</v>
      </c>
      <c r="AX29" s="142"/>
      <c r="AY29" s="139"/>
      <c r="AZ29" s="139"/>
      <c r="BA29" s="142">
        <f t="shared" si="19"/>
        <v>0</v>
      </c>
      <c r="BB29" s="142"/>
      <c r="BC29" s="139"/>
      <c r="BD29" s="139"/>
      <c r="BE29" s="142">
        <f t="shared" si="20"/>
        <v>0</v>
      </c>
      <c r="BF29" s="142"/>
      <c r="BG29" s="139"/>
      <c r="BH29" s="139"/>
      <c r="BI29" s="142">
        <f t="shared" si="21"/>
        <v>0</v>
      </c>
      <c r="BJ29" s="142"/>
      <c r="BK29" s="139"/>
      <c r="BL29" s="139"/>
      <c r="BM29" s="142">
        <f t="shared" si="22"/>
        <v>0</v>
      </c>
      <c r="BN29" s="142"/>
      <c r="BO29" s="139"/>
      <c r="BP29" s="139"/>
      <c r="BQ29" s="142">
        <f t="shared" si="23"/>
        <v>0</v>
      </c>
      <c r="BR29" s="142"/>
      <c r="BS29" s="139"/>
      <c r="BT29" s="139"/>
      <c r="BU29" s="142">
        <f t="shared" si="24"/>
        <v>0</v>
      </c>
      <c r="BV29" s="142"/>
      <c r="BW29" s="139"/>
      <c r="BX29" s="139"/>
      <c r="BY29" s="142">
        <f t="shared" si="25"/>
        <v>0</v>
      </c>
      <c r="BZ29" s="142"/>
      <c r="CA29" s="139"/>
      <c r="CB29" s="139"/>
      <c r="CC29" s="142">
        <f t="shared" si="26"/>
        <v>0</v>
      </c>
      <c r="CD29" s="142"/>
      <c r="CE29" s="139"/>
      <c r="CF29" s="139"/>
      <c r="CG29" s="142">
        <f t="shared" si="27"/>
        <v>0</v>
      </c>
      <c r="CH29" s="142"/>
      <c r="CI29" s="139"/>
      <c r="CJ29" s="139"/>
      <c r="CK29" s="142">
        <f t="shared" si="28"/>
        <v>0</v>
      </c>
      <c r="CL29" s="208"/>
      <c r="CM29" s="208"/>
      <c r="CN29" s="208"/>
      <c r="CO29" s="208">
        <f>CN29-CM29</f>
        <v>0</v>
      </c>
      <c r="CP29" s="208"/>
      <c r="CQ29" s="14"/>
      <c r="CR29" s="14"/>
      <c r="CS29" s="244">
        <f>CR29-CQ29</f>
        <v>0</v>
      </c>
      <c r="CT29" s="245"/>
      <c r="CU29" s="13"/>
      <c r="CV29" s="13"/>
      <c r="CW29" s="244">
        <f t="shared" si="29"/>
        <v>0</v>
      </c>
      <c r="CX29" s="245"/>
      <c r="CY29" s="13"/>
      <c r="CZ29" s="13"/>
      <c r="DA29" s="244">
        <f t="shared" si="30"/>
        <v>0</v>
      </c>
      <c r="DB29" s="245"/>
    </row>
    <row r="30" spans="1:106" ht="14.25" hidden="1" customHeight="1">
      <c r="A30" s="313"/>
      <c r="B30" s="312" t="s">
        <v>305</v>
      </c>
      <c r="C30" s="211"/>
      <c r="D30" s="139">
        <f t="shared" si="31"/>
        <v>0</v>
      </c>
      <c r="E30" s="139">
        <f t="shared" si="31"/>
        <v>0</v>
      </c>
      <c r="F30" s="178">
        <f t="shared" si="6"/>
        <v>0</v>
      </c>
      <c r="G30" s="178" t="e">
        <f t="shared" si="33"/>
        <v>#DIV/0!</v>
      </c>
      <c r="H30" s="139"/>
      <c r="I30" s="139"/>
      <c r="J30" s="142">
        <f t="shared" si="9"/>
        <v>0</v>
      </c>
      <c r="K30" s="142"/>
      <c r="L30" s="139"/>
      <c r="M30" s="139"/>
      <c r="N30" s="142">
        <f t="shared" si="10"/>
        <v>0</v>
      </c>
      <c r="O30" s="142"/>
      <c r="P30" s="139"/>
      <c r="Q30" s="139"/>
      <c r="R30" s="142">
        <f t="shared" si="11"/>
        <v>0</v>
      </c>
      <c r="S30" s="142"/>
      <c r="T30" s="139"/>
      <c r="U30" s="139"/>
      <c r="V30" s="142">
        <f t="shared" si="12"/>
        <v>0</v>
      </c>
      <c r="W30" s="142"/>
      <c r="X30" s="139">
        <f t="shared" si="7"/>
        <v>0</v>
      </c>
      <c r="Y30" s="139">
        <f t="shared" si="7"/>
        <v>0</v>
      </c>
      <c r="Z30" s="142">
        <f t="shared" si="13"/>
        <v>0</v>
      </c>
      <c r="AA30" s="142"/>
      <c r="AB30" s="139"/>
      <c r="AC30" s="139"/>
      <c r="AD30" s="142"/>
      <c r="AE30" s="142"/>
      <c r="AF30" s="139"/>
      <c r="AG30" s="139"/>
      <c r="AH30" s="142">
        <f t="shared" si="15"/>
        <v>0</v>
      </c>
      <c r="AI30" s="139"/>
      <c r="AJ30" s="139"/>
      <c r="AK30" s="142">
        <f t="shared" si="16"/>
        <v>0</v>
      </c>
      <c r="AL30" s="142"/>
      <c r="AM30" s="139"/>
      <c r="AN30" s="139"/>
      <c r="AO30" s="142">
        <f t="shared" si="17"/>
        <v>0</v>
      </c>
      <c r="AP30" s="142"/>
      <c r="AQ30" s="142"/>
      <c r="AR30" s="142"/>
      <c r="AS30" s="142"/>
      <c r="AT30" s="142"/>
      <c r="AU30" s="139"/>
      <c r="AV30" s="139"/>
      <c r="AW30" s="142">
        <f t="shared" si="18"/>
        <v>0</v>
      </c>
      <c r="AX30" s="142"/>
      <c r="AY30" s="139"/>
      <c r="AZ30" s="139"/>
      <c r="BA30" s="142">
        <f t="shared" si="19"/>
        <v>0</v>
      </c>
      <c r="BB30" s="142"/>
      <c r="BC30" s="139"/>
      <c r="BD30" s="139"/>
      <c r="BE30" s="142">
        <f t="shared" si="20"/>
        <v>0</v>
      </c>
      <c r="BF30" s="142"/>
      <c r="BG30" s="139"/>
      <c r="BH30" s="139"/>
      <c r="BI30" s="142">
        <f t="shared" si="21"/>
        <v>0</v>
      </c>
      <c r="BJ30" s="142"/>
      <c r="BK30" s="139"/>
      <c r="BL30" s="139"/>
      <c r="BM30" s="142">
        <f t="shared" si="22"/>
        <v>0</v>
      </c>
      <c r="BN30" s="142"/>
      <c r="BO30" s="139"/>
      <c r="BP30" s="139"/>
      <c r="BQ30" s="142">
        <f t="shared" si="23"/>
        <v>0</v>
      </c>
      <c r="BR30" s="142"/>
      <c r="BS30" s="139"/>
      <c r="BT30" s="139"/>
      <c r="BU30" s="142">
        <f t="shared" si="24"/>
        <v>0</v>
      </c>
      <c r="BV30" s="142"/>
      <c r="BW30" s="139"/>
      <c r="BX30" s="139"/>
      <c r="BY30" s="142">
        <f t="shared" si="25"/>
        <v>0</v>
      </c>
      <c r="BZ30" s="142"/>
      <c r="CA30" s="139"/>
      <c r="CB30" s="139"/>
      <c r="CC30" s="142">
        <f t="shared" si="26"/>
        <v>0</v>
      </c>
      <c r="CD30" s="142"/>
      <c r="CE30" s="139"/>
      <c r="CF30" s="139"/>
      <c r="CG30" s="142">
        <f t="shared" si="27"/>
        <v>0</v>
      </c>
      <c r="CH30" s="142"/>
      <c r="CI30" s="139"/>
      <c r="CJ30" s="139"/>
      <c r="CK30" s="142">
        <f t="shared" si="28"/>
        <v>0</v>
      </c>
      <c r="CL30" s="208"/>
      <c r="CM30" s="208"/>
      <c r="CN30" s="208"/>
      <c r="CO30" s="208"/>
      <c r="CP30" s="208"/>
      <c r="CQ30" s="14"/>
      <c r="CR30" s="14"/>
      <c r="CS30" s="244"/>
      <c r="CT30" s="245"/>
      <c r="CU30" s="13"/>
      <c r="CV30" s="13"/>
      <c r="CW30" s="244">
        <f t="shared" si="29"/>
        <v>0</v>
      </c>
      <c r="CX30" s="245"/>
      <c r="CY30" s="13"/>
      <c r="CZ30" s="13"/>
      <c r="DA30" s="244">
        <f t="shared" si="30"/>
        <v>0</v>
      </c>
      <c r="DB30" s="245"/>
    </row>
    <row r="31" spans="1:106" ht="14.25" hidden="1" customHeight="1">
      <c r="A31" s="313"/>
      <c r="B31" s="313" t="s">
        <v>522</v>
      </c>
      <c r="C31" s="207"/>
      <c r="D31" s="139">
        <f t="shared" si="31"/>
        <v>0</v>
      </c>
      <c r="E31" s="139">
        <f t="shared" si="31"/>
        <v>0</v>
      </c>
      <c r="F31" s="178">
        <f t="shared" si="6"/>
        <v>0</v>
      </c>
      <c r="G31" s="178" t="e">
        <f t="shared" si="33"/>
        <v>#DIV/0!</v>
      </c>
      <c r="H31" s="139"/>
      <c r="I31" s="139"/>
      <c r="J31" s="142">
        <f t="shared" si="9"/>
        <v>0</v>
      </c>
      <c r="K31" s="142"/>
      <c r="L31" s="139"/>
      <c r="M31" s="139"/>
      <c r="N31" s="142">
        <f t="shared" si="10"/>
        <v>0</v>
      </c>
      <c r="O31" s="142"/>
      <c r="P31" s="139"/>
      <c r="Q31" s="139"/>
      <c r="R31" s="142">
        <f t="shared" si="11"/>
        <v>0</v>
      </c>
      <c r="S31" s="142"/>
      <c r="T31" s="139"/>
      <c r="U31" s="139"/>
      <c r="V31" s="142">
        <f t="shared" si="12"/>
        <v>0</v>
      </c>
      <c r="W31" s="142"/>
      <c r="X31" s="139">
        <f t="shared" si="7"/>
        <v>0</v>
      </c>
      <c r="Y31" s="139">
        <f t="shared" si="7"/>
        <v>0</v>
      </c>
      <c r="Z31" s="142">
        <f t="shared" si="13"/>
        <v>0</v>
      </c>
      <c r="AA31" s="142"/>
      <c r="AB31" s="139"/>
      <c r="AC31" s="139"/>
      <c r="AD31" s="142">
        <f>AC31-AB31</f>
        <v>0</v>
      </c>
      <c r="AE31" s="142"/>
      <c r="AF31" s="139"/>
      <c r="AG31" s="139"/>
      <c r="AH31" s="142">
        <f t="shared" si="15"/>
        <v>0</v>
      </c>
      <c r="AI31" s="139"/>
      <c r="AJ31" s="139"/>
      <c r="AK31" s="142">
        <f t="shared" si="16"/>
        <v>0</v>
      </c>
      <c r="AL31" s="142"/>
      <c r="AM31" s="139"/>
      <c r="AN31" s="139"/>
      <c r="AO31" s="142">
        <f t="shared" si="17"/>
        <v>0</v>
      </c>
      <c r="AP31" s="142"/>
      <c r="AQ31" s="142"/>
      <c r="AR31" s="142"/>
      <c r="AS31" s="142">
        <f>AR31-AQ31</f>
        <v>0</v>
      </c>
      <c r="AT31" s="142"/>
      <c r="AU31" s="139"/>
      <c r="AV31" s="139"/>
      <c r="AW31" s="142">
        <f t="shared" si="18"/>
        <v>0</v>
      </c>
      <c r="AX31" s="142"/>
      <c r="AY31" s="139"/>
      <c r="AZ31" s="139"/>
      <c r="BA31" s="142">
        <f t="shared" si="19"/>
        <v>0</v>
      </c>
      <c r="BB31" s="142"/>
      <c r="BC31" s="139"/>
      <c r="BD31" s="139"/>
      <c r="BE31" s="142">
        <f t="shared" si="20"/>
        <v>0</v>
      </c>
      <c r="BF31" s="142"/>
      <c r="BG31" s="139"/>
      <c r="BH31" s="139"/>
      <c r="BI31" s="142">
        <f t="shared" si="21"/>
        <v>0</v>
      </c>
      <c r="BJ31" s="142"/>
      <c r="BK31" s="139"/>
      <c r="BL31" s="139"/>
      <c r="BM31" s="142">
        <f t="shared" si="22"/>
        <v>0</v>
      </c>
      <c r="BN31" s="142"/>
      <c r="BO31" s="139"/>
      <c r="BP31" s="139"/>
      <c r="BQ31" s="142">
        <f t="shared" si="23"/>
        <v>0</v>
      </c>
      <c r="BR31" s="142"/>
      <c r="BS31" s="139"/>
      <c r="BT31" s="139"/>
      <c r="BU31" s="142">
        <f t="shared" si="24"/>
        <v>0</v>
      </c>
      <c r="BV31" s="142"/>
      <c r="BW31" s="139"/>
      <c r="BX31" s="139"/>
      <c r="BY31" s="142">
        <f t="shared" si="25"/>
        <v>0</v>
      </c>
      <c r="BZ31" s="142"/>
      <c r="CA31" s="139"/>
      <c r="CB31" s="139"/>
      <c r="CC31" s="142">
        <f t="shared" si="26"/>
        <v>0</v>
      </c>
      <c r="CD31" s="142"/>
      <c r="CE31" s="139"/>
      <c r="CF31" s="139"/>
      <c r="CG31" s="142">
        <f t="shared" si="27"/>
        <v>0</v>
      </c>
      <c r="CH31" s="142"/>
      <c r="CI31" s="139"/>
      <c r="CJ31" s="139"/>
      <c r="CK31" s="142">
        <f t="shared" si="28"/>
        <v>0</v>
      </c>
      <c r="CL31" s="208"/>
      <c r="CM31" s="208"/>
      <c r="CN31" s="208"/>
      <c r="CO31" s="208">
        <f>CN31-CM31</f>
        <v>0</v>
      </c>
      <c r="CP31" s="208"/>
      <c r="CQ31" s="14"/>
      <c r="CR31" s="14"/>
      <c r="CS31" s="244">
        <f>CR31-CQ31</f>
        <v>0</v>
      </c>
      <c r="CT31" s="245"/>
      <c r="CU31" s="13"/>
      <c r="CV31" s="13"/>
      <c r="CW31" s="244">
        <f t="shared" si="29"/>
        <v>0</v>
      </c>
      <c r="CX31" s="245"/>
      <c r="CY31" s="13"/>
      <c r="CZ31" s="13"/>
      <c r="DA31" s="244">
        <f t="shared" si="30"/>
        <v>0</v>
      </c>
      <c r="DB31" s="245"/>
    </row>
    <row r="32" spans="1:106" ht="14.25" hidden="1" customHeight="1">
      <c r="A32" s="313"/>
      <c r="B32" s="313" t="s">
        <v>306</v>
      </c>
      <c r="C32" s="139"/>
      <c r="D32" s="139">
        <f t="shared" si="31"/>
        <v>0</v>
      </c>
      <c r="E32" s="139">
        <f t="shared" si="31"/>
        <v>0</v>
      </c>
      <c r="F32" s="178">
        <f t="shared" si="6"/>
        <v>0</v>
      </c>
      <c r="G32" s="178" t="e">
        <f t="shared" si="33"/>
        <v>#DIV/0!</v>
      </c>
      <c r="H32" s="139"/>
      <c r="I32" s="139"/>
      <c r="J32" s="142">
        <f t="shared" si="9"/>
        <v>0</v>
      </c>
      <c r="K32" s="142"/>
      <c r="L32" s="139"/>
      <c r="M32" s="139"/>
      <c r="N32" s="142">
        <f t="shared" si="10"/>
        <v>0</v>
      </c>
      <c r="O32" s="142"/>
      <c r="P32" s="139"/>
      <c r="Q32" s="139"/>
      <c r="R32" s="142">
        <f t="shared" si="11"/>
        <v>0</v>
      </c>
      <c r="S32" s="142"/>
      <c r="T32" s="139"/>
      <c r="U32" s="139"/>
      <c r="V32" s="142">
        <f t="shared" si="12"/>
        <v>0</v>
      </c>
      <c r="W32" s="142"/>
      <c r="X32" s="139">
        <f t="shared" si="7"/>
        <v>0</v>
      </c>
      <c r="Y32" s="139">
        <f t="shared" si="7"/>
        <v>0</v>
      </c>
      <c r="Z32" s="142">
        <f t="shared" si="13"/>
        <v>0</v>
      </c>
      <c r="AA32" s="142"/>
      <c r="AB32" s="139"/>
      <c r="AC32" s="139"/>
      <c r="AD32" s="142">
        <f>AC32-AB32</f>
        <v>0</v>
      </c>
      <c r="AE32" s="142"/>
      <c r="AF32" s="139"/>
      <c r="AG32" s="139"/>
      <c r="AH32" s="142">
        <f t="shared" si="15"/>
        <v>0</v>
      </c>
      <c r="AI32" s="139"/>
      <c r="AJ32" s="139"/>
      <c r="AK32" s="142">
        <f t="shared" si="16"/>
        <v>0</v>
      </c>
      <c r="AL32" s="142"/>
      <c r="AM32" s="139"/>
      <c r="AN32" s="139"/>
      <c r="AO32" s="142">
        <f t="shared" si="17"/>
        <v>0</v>
      </c>
      <c r="AP32" s="142"/>
      <c r="AQ32" s="142"/>
      <c r="AR32" s="142"/>
      <c r="AS32" s="142">
        <f>AR32-AQ32</f>
        <v>0</v>
      </c>
      <c r="AT32" s="142"/>
      <c r="AU32" s="139"/>
      <c r="AV32" s="139"/>
      <c r="AW32" s="142">
        <f t="shared" si="18"/>
        <v>0</v>
      </c>
      <c r="AX32" s="142"/>
      <c r="AY32" s="139"/>
      <c r="AZ32" s="139"/>
      <c r="BA32" s="142">
        <f t="shared" si="19"/>
        <v>0</v>
      </c>
      <c r="BB32" s="142"/>
      <c r="BC32" s="139"/>
      <c r="BD32" s="139"/>
      <c r="BE32" s="142">
        <f t="shared" si="20"/>
        <v>0</v>
      </c>
      <c r="BF32" s="142"/>
      <c r="BG32" s="139"/>
      <c r="BH32" s="139"/>
      <c r="BI32" s="142">
        <f t="shared" si="21"/>
        <v>0</v>
      </c>
      <c r="BJ32" s="142"/>
      <c r="BK32" s="139"/>
      <c r="BL32" s="139"/>
      <c r="BM32" s="142">
        <f t="shared" si="22"/>
        <v>0</v>
      </c>
      <c r="BN32" s="142"/>
      <c r="BO32" s="139"/>
      <c r="BP32" s="139"/>
      <c r="BQ32" s="142">
        <f t="shared" si="23"/>
        <v>0</v>
      </c>
      <c r="BR32" s="142"/>
      <c r="BS32" s="139"/>
      <c r="BT32" s="139"/>
      <c r="BU32" s="142">
        <f t="shared" si="24"/>
        <v>0</v>
      </c>
      <c r="BV32" s="142"/>
      <c r="BW32" s="139"/>
      <c r="BX32" s="139"/>
      <c r="BY32" s="142">
        <f t="shared" si="25"/>
        <v>0</v>
      </c>
      <c r="BZ32" s="142"/>
      <c r="CA32" s="139"/>
      <c r="CB32" s="139"/>
      <c r="CC32" s="142">
        <f t="shared" si="26"/>
        <v>0</v>
      </c>
      <c r="CD32" s="142"/>
      <c r="CE32" s="139"/>
      <c r="CF32" s="139"/>
      <c r="CG32" s="142">
        <f t="shared" si="27"/>
        <v>0</v>
      </c>
      <c r="CH32" s="142"/>
      <c r="CI32" s="139"/>
      <c r="CJ32" s="139"/>
      <c r="CK32" s="142">
        <f t="shared" si="28"/>
        <v>0</v>
      </c>
      <c r="CL32" s="208"/>
      <c r="CM32" s="208"/>
      <c r="CN32" s="208"/>
      <c r="CO32" s="208">
        <f>CN32-CM32</f>
        <v>0</v>
      </c>
      <c r="CP32" s="208"/>
      <c r="CQ32" s="14"/>
      <c r="CR32" s="14"/>
      <c r="CS32" s="244">
        <f>CR32-CQ32</f>
        <v>0</v>
      </c>
      <c r="CT32" s="245" t="e">
        <f>CR32/CQ32</f>
        <v>#DIV/0!</v>
      </c>
      <c r="CU32" s="13"/>
      <c r="CV32" s="13"/>
      <c r="CW32" s="244">
        <f t="shared" si="29"/>
        <v>0</v>
      </c>
      <c r="CX32" s="245"/>
      <c r="CY32" s="13"/>
      <c r="CZ32" s="13"/>
      <c r="DA32" s="244">
        <f t="shared" si="30"/>
        <v>0</v>
      </c>
      <c r="DB32" s="245"/>
    </row>
    <row r="33" spans="1:106" ht="14.25" hidden="1" customHeight="1">
      <c r="A33" s="313"/>
      <c r="B33" s="313" t="s">
        <v>523</v>
      </c>
      <c r="C33" s="207"/>
      <c r="D33" s="139">
        <f t="shared" si="31"/>
        <v>0</v>
      </c>
      <c r="E33" s="139">
        <f>I33+M33+Q33+U33+Y33+AJ33+AN33+AR33+AV33+BD33+BH33+BX33+CF33+CJ33+CN33+CR33+CV33+CZ33+BL33+BT33</f>
        <v>0</v>
      </c>
      <c r="F33" s="142">
        <f t="shared" si="6"/>
        <v>0</v>
      </c>
      <c r="G33" s="178" t="e">
        <f t="shared" si="33"/>
        <v>#DIV/0!</v>
      </c>
      <c r="H33" s="139"/>
      <c r="I33" s="139"/>
      <c r="J33" s="142">
        <f t="shared" si="9"/>
        <v>0</v>
      </c>
      <c r="K33" s="142"/>
      <c r="L33" s="139"/>
      <c r="M33" s="139"/>
      <c r="N33" s="142">
        <f t="shared" si="10"/>
        <v>0</v>
      </c>
      <c r="O33" s="142"/>
      <c r="P33" s="139"/>
      <c r="Q33" s="139"/>
      <c r="R33" s="142">
        <f t="shared" si="11"/>
        <v>0</v>
      </c>
      <c r="S33" s="142"/>
      <c r="T33" s="139"/>
      <c r="U33" s="139"/>
      <c r="V33" s="142">
        <f t="shared" si="12"/>
        <v>0</v>
      </c>
      <c r="W33" s="142"/>
      <c r="X33" s="139">
        <f t="shared" si="7"/>
        <v>0</v>
      </c>
      <c r="Y33" s="139">
        <f t="shared" si="7"/>
        <v>0</v>
      </c>
      <c r="Z33" s="142">
        <f t="shared" si="13"/>
        <v>0</v>
      </c>
      <c r="AA33" s="142"/>
      <c r="AB33" s="139"/>
      <c r="AC33" s="139"/>
      <c r="AD33" s="142">
        <f>AC33-AB33</f>
        <v>0</v>
      </c>
      <c r="AE33" s="142"/>
      <c r="AF33" s="139"/>
      <c r="AG33" s="139"/>
      <c r="AH33" s="142">
        <f t="shared" si="15"/>
        <v>0</v>
      </c>
      <c r="AI33" s="139"/>
      <c r="AJ33" s="139"/>
      <c r="AK33" s="142">
        <f t="shared" si="16"/>
        <v>0</v>
      </c>
      <c r="AL33" s="142"/>
      <c r="AM33" s="139"/>
      <c r="AN33" s="139"/>
      <c r="AO33" s="142">
        <f t="shared" si="17"/>
        <v>0</v>
      </c>
      <c r="AP33" s="142"/>
      <c r="AQ33" s="142"/>
      <c r="AR33" s="142"/>
      <c r="AS33" s="142">
        <f>AR33-AQ33</f>
        <v>0</v>
      </c>
      <c r="AT33" s="142"/>
      <c r="AU33" s="139"/>
      <c r="AV33" s="139"/>
      <c r="AW33" s="142">
        <f t="shared" si="18"/>
        <v>0</v>
      </c>
      <c r="AX33" s="142"/>
      <c r="AY33" s="139"/>
      <c r="AZ33" s="139"/>
      <c r="BA33" s="142">
        <f t="shared" si="19"/>
        <v>0</v>
      </c>
      <c r="BB33" s="142"/>
      <c r="BC33" s="139"/>
      <c r="BD33" s="139"/>
      <c r="BE33" s="142">
        <f t="shared" si="20"/>
        <v>0</v>
      </c>
      <c r="BF33" s="142"/>
      <c r="BG33" s="139"/>
      <c r="BH33" s="139"/>
      <c r="BI33" s="142">
        <f t="shared" si="21"/>
        <v>0</v>
      </c>
      <c r="BJ33" s="142"/>
      <c r="BK33" s="139"/>
      <c r="BL33" s="139"/>
      <c r="BM33" s="142">
        <f t="shared" si="22"/>
        <v>0</v>
      </c>
      <c r="BN33" s="142"/>
      <c r="BO33" s="139"/>
      <c r="BP33" s="139"/>
      <c r="BQ33" s="142">
        <f t="shared" si="23"/>
        <v>0</v>
      </c>
      <c r="BR33" s="142"/>
      <c r="BS33" s="139"/>
      <c r="BT33" s="139"/>
      <c r="BU33" s="142">
        <f t="shared" si="24"/>
        <v>0</v>
      </c>
      <c r="BV33" s="142"/>
      <c r="BW33" s="139"/>
      <c r="BX33" s="139"/>
      <c r="BY33" s="142">
        <f t="shared" si="25"/>
        <v>0</v>
      </c>
      <c r="BZ33" s="142"/>
      <c r="CA33" s="139"/>
      <c r="CB33" s="139"/>
      <c r="CC33" s="142">
        <f t="shared" si="26"/>
        <v>0</v>
      </c>
      <c r="CD33" s="142"/>
      <c r="CE33" s="139"/>
      <c r="CF33" s="139"/>
      <c r="CG33" s="142">
        <f t="shared" si="27"/>
        <v>0</v>
      </c>
      <c r="CH33" s="142"/>
      <c r="CI33" s="139"/>
      <c r="CJ33" s="139"/>
      <c r="CK33" s="142">
        <f t="shared" si="28"/>
        <v>0</v>
      </c>
      <c r="CL33" s="208"/>
      <c r="CM33" s="208"/>
      <c r="CN33" s="208"/>
      <c r="CO33" s="208">
        <f>CN33-CM33</f>
        <v>0</v>
      </c>
      <c r="CP33" s="208"/>
      <c r="CQ33" s="14"/>
      <c r="CR33" s="14"/>
      <c r="CS33" s="244">
        <f>CR33-CQ33</f>
        <v>0</v>
      </c>
      <c r="CT33" s="245" t="e">
        <f>CR33/CQ33</f>
        <v>#DIV/0!</v>
      </c>
      <c r="CU33" s="13"/>
      <c r="CV33" s="13"/>
      <c r="CW33" s="244">
        <f t="shared" si="29"/>
        <v>0</v>
      </c>
      <c r="CX33" s="245"/>
      <c r="CY33" s="13"/>
      <c r="CZ33" s="13"/>
      <c r="DA33" s="244">
        <f t="shared" si="30"/>
        <v>0</v>
      </c>
      <c r="DB33" s="245"/>
    </row>
    <row r="34" spans="1:106" s="305" customFormat="1" ht="14.25" customHeight="1">
      <c r="A34" s="344" t="s">
        <v>307</v>
      </c>
      <c r="B34" s="309" t="s">
        <v>308</v>
      </c>
      <c r="C34" s="308">
        <f>SUM(C36:C70)</f>
        <v>99.899999999999991</v>
      </c>
      <c r="D34" s="179">
        <f>SUM(D36:D70)</f>
        <v>147.92899999999997</v>
      </c>
      <c r="E34" s="179">
        <f>SUM(E36:E70)</f>
        <v>205.39869999999996</v>
      </c>
      <c r="F34" s="307">
        <f>E34-D34</f>
        <v>57.469699999999989</v>
      </c>
      <c r="G34" s="307">
        <f>E34/D34</f>
        <v>1.3884951564601937</v>
      </c>
      <c r="H34" s="179">
        <f>SUM(H36:H70)</f>
        <v>55.734999999999999</v>
      </c>
      <c r="I34" s="179">
        <f>SUM(I36:I70)</f>
        <v>97.855000000000004</v>
      </c>
      <c r="J34" s="142">
        <f t="shared" si="9"/>
        <v>42.120000000000005</v>
      </c>
      <c r="K34" s="142"/>
      <c r="L34" s="179">
        <f>SUM(L36:L70)</f>
        <v>7.9660000000000011</v>
      </c>
      <c r="M34" s="179">
        <f>SUM(M36:M70)</f>
        <v>0.28299999999999997</v>
      </c>
      <c r="N34" s="212">
        <f t="shared" si="10"/>
        <v>-7.6830000000000007</v>
      </c>
      <c r="O34" s="212"/>
      <c r="P34" s="179">
        <f>SUM(P36:P70)</f>
        <v>0</v>
      </c>
      <c r="Q34" s="179">
        <f>SUM(Q36:Q70)</f>
        <v>0</v>
      </c>
      <c r="R34" s="212">
        <f t="shared" si="11"/>
        <v>0</v>
      </c>
      <c r="S34" s="212"/>
      <c r="T34" s="179">
        <f>SUM(T36:T70)</f>
        <v>0</v>
      </c>
      <c r="U34" s="179">
        <f>SUM(U36:U70)</f>
        <v>0</v>
      </c>
      <c r="V34" s="212">
        <f t="shared" si="12"/>
        <v>0</v>
      </c>
      <c r="W34" s="212"/>
      <c r="X34" s="179">
        <f t="shared" si="7"/>
        <v>0</v>
      </c>
      <c r="Y34" s="179">
        <f t="shared" si="7"/>
        <v>0</v>
      </c>
      <c r="Z34" s="212">
        <f t="shared" si="13"/>
        <v>0</v>
      </c>
      <c r="AA34" s="212"/>
      <c r="AB34" s="179">
        <f>SUM(AB36:AB70)</f>
        <v>0</v>
      </c>
      <c r="AC34" s="179">
        <f>SUM(AC36:AC70)</f>
        <v>0</v>
      </c>
      <c r="AD34" s="212">
        <f>AC34-AB34</f>
        <v>0</v>
      </c>
      <c r="AE34" s="212" t="e">
        <f>AC34/AB34</f>
        <v>#DIV/0!</v>
      </c>
      <c r="AF34" s="179">
        <f>SUM(AF36:AF70)</f>
        <v>0</v>
      </c>
      <c r="AG34" s="179">
        <f>SUM(AG36:AG70)</f>
        <v>0</v>
      </c>
      <c r="AH34" s="212">
        <f t="shared" si="15"/>
        <v>0</v>
      </c>
      <c r="AI34" s="179">
        <f>SUM(AI36:AI70)</f>
        <v>0</v>
      </c>
      <c r="AJ34" s="179">
        <f>SUM(AJ36:AJ70)</f>
        <v>0</v>
      </c>
      <c r="AK34" s="212">
        <f t="shared" si="16"/>
        <v>0</v>
      </c>
      <c r="AL34" s="212"/>
      <c r="AM34" s="179">
        <f>SUM(AM36:AM70)</f>
        <v>0</v>
      </c>
      <c r="AN34" s="179">
        <f>SUM(AN36:AN70)</f>
        <v>0</v>
      </c>
      <c r="AO34" s="212">
        <f t="shared" si="17"/>
        <v>0</v>
      </c>
      <c r="AP34" s="212"/>
      <c r="AQ34" s="179">
        <f>SUM(AQ36:AQ70)</f>
        <v>0</v>
      </c>
      <c r="AR34" s="179">
        <f>SUM(AR36:AR70)</f>
        <v>0</v>
      </c>
      <c r="AS34" s="212">
        <f>AR34-AQ34</f>
        <v>0</v>
      </c>
      <c r="AT34" s="212"/>
      <c r="AU34" s="179">
        <f>SUM(AU36:AU70)</f>
        <v>0</v>
      </c>
      <c r="AV34" s="179">
        <f>SUM(AV36:AV70)</f>
        <v>0</v>
      </c>
      <c r="AW34" s="212">
        <f t="shared" si="18"/>
        <v>0</v>
      </c>
      <c r="AX34" s="212"/>
      <c r="AY34" s="179">
        <f>SUM(AY36:AY70)</f>
        <v>0</v>
      </c>
      <c r="AZ34" s="179">
        <f>SUM(AZ36:AZ70)</f>
        <v>0</v>
      </c>
      <c r="BA34" s="212">
        <f t="shared" si="19"/>
        <v>0</v>
      </c>
      <c r="BB34" s="212"/>
      <c r="BC34" s="179">
        <f>SUM(BC36:BC70)</f>
        <v>0</v>
      </c>
      <c r="BD34" s="179">
        <f>SUM(BD36:BD70)</f>
        <v>0</v>
      </c>
      <c r="BE34" s="212">
        <f t="shared" si="20"/>
        <v>0</v>
      </c>
      <c r="BF34" s="212"/>
      <c r="BG34" s="179">
        <f>SUM(BG36:BG70)</f>
        <v>0</v>
      </c>
      <c r="BH34" s="179">
        <f>SUM(BH36:BH70)</f>
        <v>0</v>
      </c>
      <c r="BI34" s="212">
        <f t="shared" si="21"/>
        <v>0</v>
      </c>
      <c r="BJ34" s="212"/>
      <c r="BK34" s="179">
        <f>SUM(BK36:BK70)</f>
        <v>84.228000000000009</v>
      </c>
      <c r="BL34" s="179">
        <f>SUM(BL36:BL70)</f>
        <v>107.26069999999999</v>
      </c>
      <c r="BM34" s="212">
        <f t="shared" si="22"/>
        <v>23.032699999999977</v>
      </c>
      <c r="BN34" s="212"/>
      <c r="BO34" s="179">
        <f>SUM(BO36:BO70)</f>
        <v>0</v>
      </c>
      <c r="BP34" s="179">
        <f>SUM(BP36:BP70)</f>
        <v>0</v>
      </c>
      <c r="BQ34" s="212">
        <f t="shared" si="23"/>
        <v>0</v>
      </c>
      <c r="BR34" s="212"/>
      <c r="BS34" s="179">
        <f>SUM(BS36:BS70)</f>
        <v>0</v>
      </c>
      <c r="BT34" s="179">
        <f>SUM(BT36:BT70)</f>
        <v>0</v>
      </c>
      <c r="BU34" s="212">
        <f t="shared" si="24"/>
        <v>0</v>
      </c>
      <c r="BV34" s="212"/>
      <c r="BW34" s="179">
        <f>SUM(BW36:BW70)</f>
        <v>0</v>
      </c>
      <c r="BX34" s="179">
        <f>SUM(BX36:BX70)</f>
        <v>0</v>
      </c>
      <c r="BY34" s="212">
        <f t="shared" si="25"/>
        <v>0</v>
      </c>
      <c r="BZ34" s="212"/>
      <c r="CA34" s="179">
        <f>SUM(CA36:CA70)</f>
        <v>0</v>
      </c>
      <c r="CB34" s="179">
        <f>SUM(CB36:CB70)</f>
        <v>0</v>
      </c>
      <c r="CC34" s="212">
        <f t="shared" si="26"/>
        <v>0</v>
      </c>
      <c r="CD34" s="212"/>
      <c r="CE34" s="179">
        <f>SUM(CE36:CE70)</f>
        <v>0</v>
      </c>
      <c r="CF34" s="179">
        <f>SUM(CF36:CF70)</f>
        <v>0</v>
      </c>
      <c r="CG34" s="212">
        <f t="shared" si="27"/>
        <v>0</v>
      </c>
      <c r="CH34" s="212"/>
      <c r="CI34" s="179">
        <f>SUM(CI36:CI70)</f>
        <v>0</v>
      </c>
      <c r="CJ34" s="179">
        <f>SUM(CJ36:CJ70)</f>
        <v>0</v>
      </c>
      <c r="CK34" s="212">
        <f t="shared" si="28"/>
        <v>0</v>
      </c>
      <c r="CL34" s="213"/>
      <c r="CM34" s="15">
        <f>SUM(CM36:CM70)</f>
        <v>0</v>
      </c>
      <c r="CN34" s="15">
        <f>SUM(CN36:CN70)</f>
        <v>0</v>
      </c>
      <c r="CO34" s="213">
        <f>CN34-CM34</f>
        <v>0</v>
      </c>
      <c r="CP34" s="213"/>
      <c r="CQ34" s="246">
        <f>SUM(CQ36:CQ70)</f>
        <v>0</v>
      </c>
      <c r="CR34" s="246">
        <f>SUM(CR36:CR70)</f>
        <v>0</v>
      </c>
      <c r="CS34" s="242">
        <f>CR34-CQ34</f>
        <v>0</v>
      </c>
      <c r="CT34" s="243"/>
      <c r="CU34" s="246">
        <f>SUM(CU36:CU70)</f>
        <v>0</v>
      </c>
      <c r="CV34" s="246">
        <f>SUM(CV36:CV70)</f>
        <v>0</v>
      </c>
      <c r="CW34" s="242">
        <f t="shared" si="29"/>
        <v>0</v>
      </c>
      <c r="CX34" s="243"/>
      <c r="CY34" s="246">
        <f>SUM(CY36:CY70)</f>
        <v>0</v>
      </c>
      <c r="CZ34" s="246">
        <f>SUM(CZ36:CZ70)</f>
        <v>0</v>
      </c>
      <c r="DA34" s="242">
        <f t="shared" si="30"/>
        <v>0</v>
      </c>
      <c r="DB34" s="243"/>
    </row>
    <row r="35" spans="1:106" s="311" customFormat="1" ht="13.5" customHeight="1">
      <c r="A35" s="344"/>
      <c r="B35" s="309" t="s">
        <v>309</v>
      </c>
      <c r="C35" s="306">
        <f>SUM(C36:C57)</f>
        <v>0</v>
      </c>
      <c r="D35" s="179">
        <f>SUM(D36:D57)</f>
        <v>7.9660000000000011</v>
      </c>
      <c r="E35" s="179">
        <f>SUM(E36:E57)</f>
        <v>0.28299999999999997</v>
      </c>
      <c r="F35" s="310">
        <f>SUM(F36:F57)</f>
        <v>-7.6829999999999998</v>
      </c>
      <c r="G35" s="310">
        <v>0</v>
      </c>
      <c r="H35" s="179">
        <f>SUM(H36:H57)</f>
        <v>0</v>
      </c>
      <c r="I35" s="179">
        <f>SUM(I36:I57)</f>
        <v>0</v>
      </c>
      <c r="J35" s="142">
        <f t="shared" si="9"/>
        <v>0</v>
      </c>
      <c r="K35" s="142"/>
      <c r="L35" s="179">
        <f>SUM(L36:L57)</f>
        <v>7.9660000000000011</v>
      </c>
      <c r="M35" s="179">
        <f>SUM(M36:M57)</f>
        <v>0.28299999999999997</v>
      </c>
      <c r="N35" s="179"/>
      <c r="O35" s="179"/>
      <c r="P35" s="179">
        <f>SUM(P36:P57)</f>
        <v>0</v>
      </c>
      <c r="Q35" s="179">
        <f>SUM(Q36:Q57)</f>
        <v>0</v>
      </c>
      <c r="R35" s="179"/>
      <c r="S35" s="179"/>
      <c r="T35" s="179">
        <f>SUM(T36:T57)</f>
        <v>0</v>
      </c>
      <c r="U35" s="179">
        <f>SUM(U36:U57)</f>
        <v>0</v>
      </c>
      <c r="V35" s="179"/>
      <c r="W35" s="179"/>
      <c r="X35" s="179">
        <f t="shared" si="7"/>
        <v>0</v>
      </c>
      <c r="Y35" s="179">
        <f t="shared" si="7"/>
        <v>0</v>
      </c>
      <c r="Z35" s="179"/>
      <c r="AA35" s="179"/>
      <c r="AB35" s="179">
        <f>SUM(AB36:AB57)</f>
        <v>0</v>
      </c>
      <c r="AC35" s="179">
        <f>SUM(AC36:AC57)</f>
        <v>0</v>
      </c>
      <c r="AD35" s="179"/>
      <c r="AE35" s="179"/>
      <c r="AF35" s="179">
        <f>SUM(AF36:AF57)</f>
        <v>0</v>
      </c>
      <c r="AG35" s="179">
        <f>SUM(AG36:AG57)</f>
        <v>0</v>
      </c>
      <c r="AH35" s="179"/>
      <c r="AI35" s="179">
        <f>SUM(AI36:AI57)</f>
        <v>0</v>
      </c>
      <c r="AJ35" s="179">
        <f>SUM(AJ36:AJ57)</f>
        <v>0</v>
      </c>
      <c r="AK35" s="179"/>
      <c r="AL35" s="179"/>
      <c r="AM35" s="179">
        <f>SUM(AM36:AM57)</f>
        <v>0</v>
      </c>
      <c r="AN35" s="179">
        <f>SUM(AN36:AN57)</f>
        <v>0</v>
      </c>
      <c r="AO35" s="179"/>
      <c r="AP35" s="179"/>
      <c r="AQ35" s="179"/>
      <c r="AR35" s="179"/>
      <c r="AS35" s="179"/>
      <c r="AT35" s="179"/>
      <c r="AU35" s="179">
        <f>SUM(AU36:AU57)</f>
        <v>0</v>
      </c>
      <c r="AV35" s="179">
        <f>SUM(AV36:AV57)</f>
        <v>0</v>
      </c>
      <c r="AW35" s="179"/>
      <c r="AX35" s="179"/>
      <c r="AY35" s="179">
        <f>SUM(AY36:AY57)</f>
        <v>0</v>
      </c>
      <c r="AZ35" s="179">
        <f>SUM(AZ36:AZ57)</f>
        <v>0</v>
      </c>
      <c r="BA35" s="179"/>
      <c r="BB35" s="179"/>
      <c r="BC35" s="179">
        <f>SUM(BC36:BC57)</f>
        <v>0</v>
      </c>
      <c r="BD35" s="179">
        <f>SUM(BD36:BD57)</f>
        <v>0</v>
      </c>
      <c r="BE35" s="179"/>
      <c r="BF35" s="179"/>
      <c r="BG35" s="179">
        <f>SUM(BG36:BG57)</f>
        <v>0</v>
      </c>
      <c r="BH35" s="179">
        <f>SUM(BH36:BH57)</f>
        <v>0</v>
      </c>
      <c r="BI35" s="179"/>
      <c r="BJ35" s="179"/>
      <c r="BK35" s="179">
        <f>SUM(BK36:BK57)</f>
        <v>0</v>
      </c>
      <c r="BL35" s="179">
        <f>SUM(BL36:BL57)</f>
        <v>0</v>
      </c>
      <c r="BM35" s="179"/>
      <c r="BN35" s="179"/>
      <c r="BO35" s="179">
        <f>SUM(BO36:BO57)</f>
        <v>0</v>
      </c>
      <c r="BP35" s="179">
        <f>SUM(BP36:BP57)</f>
        <v>0</v>
      </c>
      <c r="BQ35" s="179"/>
      <c r="BR35" s="179"/>
      <c r="BS35" s="179">
        <f>SUM(BS36:BS57)</f>
        <v>0</v>
      </c>
      <c r="BT35" s="179">
        <f>SUM(BT36:BT57)</f>
        <v>0</v>
      </c>
      <c r="BU35" s="179"/>
      <c r="BV35" s="179"/>
      <c r="BW35" s="179">
        <f>SUM(BW36:BW57)</f>
        <v>0</v>
      </c>
      <c r="BX35" s="179">
        <f>SUM(BX36:BX57)</f>
        <v>0</v>
      </c>
      <c r="BY35" s="179"/>
      <c r="BZ35" s="179"/>
      <c r="CA35" s="179">
        <f>SUM(CA36:CA57)</f>
        <v>0</v>
      </c>
      <c r="CB35" s="179">
        <f>SUM(CB36:CB57)</f>
        <v>0</v>
      </c>
      <c r="CC35" s="179"/>
      <c r="CD35" s="179"/>
      <c r="CE35" s="179">
        <f>SUM(CE36:CE57)</f>
        <v>0</v>
      </c>
      <c r="CF35" s="179">
        <f>SUM(CF36:CF57)</f>
        <v>0</v>
      </c>
      <c r="CG35" s="179"/>
      <c r="CH35" s="179"/>
      <c r="CI35" s="179">
        <f>SUM(CI36:CI57)</f>
        <v>0</v>
      </c>
      <c r="CJ35" s="179">
        <f>SUM(CJ36:CJ57)</f>
        <v>0</v>
      </c>
      <c r="CK35" s="179"/>
      <c r="CL35" s="15"/>
      <c r="CM35" s="15"/>
      <c r="CN35" s="15"/>
      <c r="CO35" s="15"/>
      <c r="CP35" s="15"/>
      <c r="CQ35" s="246"/>
      <c r="CR35" s="246"/>
      <c r="CS35" s="247"/>
      <c r="CT35" s="248"/>
      <c r="CU35" s="246">
        <f>SUM(CU36:CU57)</f>
        <v>0</v>
      </c>
      <c r="CV35" s="246">
        <f>SUM(CV36:CV57)</f>
        <v>0</v>
      </c>
      <c r="CW35" s="247"/>
      <c r="CX35" s="248"/>
      <c r="CY35" s="246">
        <f>SUM(CY36:CY57)</f>
        <v>0</v>
      </c>
      <c r="CZ35" s="246">
        <f>SUM(CZ36:CZ57)</f>
        <v>0</v>
      </c>
      <c r="DA35" s="247"/>
      <c r="DB35" s="248"/>
    </row>
    <row r="36" spans="1:106" ht="14.25" hidden="1" customHeight="1">
      <c r="A36" s="313"/>
      <c r="B36" s="312" t="s">
        <v>310</v>
      </c>
      <c r="C36" s="211"/>
      <c r="D36" s="139">
        <f>H36+L36+P36+T36+X36+AI36+AM36+AQ36+AU36+BC36+BG36+BW36+CE36+CI36+CM36+CQ36+CU36+CY36</f>
        <v>0</v>
      </c>
      <c r="E36" s="139">
        <f t="shared" ref="E36:E53" si="34">I36+M36+Q36+U36+Y36+AJ36+AN36+AR36+AV36+BD36+BH36+BX36+CF36+CJ36+CN36+CR36+CV36+CZ36+BL36+BT36</f>
        <v>0</v>
      </c>
      <c r="F36" s="178">
        <f t="shared" ref="F36:F68" si="35">E36-D36</f>
        <v>0</v>
      </c>
      <c r="G36" s="178" t="e">
        <f t="shared" ref="G36:G53" si="36">E36/D36</f>
        <v>#DIV/0!</v>
      </c>
      <c r="H36" s="139"/>
      <c r="I36" s="139"/>
      <c r="J36" s="142">
        <f t="shared" si="9"/>
        <v>0</v>
      </c>
      <c r="K36" s="142"/>
      <c r="L36" s="139"/>
      <c r="M36" s="139"/>
      <c r="N36" s="142">
        <f t="shared" ref="N36:N63" si="37">M36-L36</f>
        <v>0</v>
      </c>
      <c r="O36" s="142"/>
      <c r="P36" s="139"/>
      <c r="Q36" s="139"/>
      <c r="R36" s="142">
        <f t="shared" ref="R36:R63" si="38">Q36-P36</f>
        <v>0</v>
      </c>
      <c r="S36" s="142"/>
      <c r="T36" s="139"/>
      <c r="U36" s="139"/>
      <c r="V36" s="142">
        <f t="shared" ref="V36:V63" si="39">U36-T36</f>
        <v>0</v>
      </c>
      <c r="W36" s="142"/>
      <c r="X36" s="139">
        <f t="shared" si="7"/>
        <v>0</v>
      </c>
      <c r="Y36" s="139">
        <f t="shared" si="7"/>
        <v>0</v>
      </c>
      <c r="Z36" s="142">
        <f t="shared" ref="Z36:Z66" si="40">Y36-X36</f>
        <v>0</v>
      </c>
      <c r="AA36" s="142"/>
      <c r="AB36" s="139"/>
      <c r="AC36" s="139"/>
      <c r="AD36" s="142">
        <f t="shared" ref="AD36:AD66" si="41">AC36-AB36</f>
        <v>0</v>
      </c>
      <c r="AE36" s="142" t="e">
        <f>AC36/AB36</f>
        <v>#DIV/0!</v>
      </c>
      <c r="AF36" s="139"/>
      <c r="AG36" s="139"/>
      <c r="AH36" s="142">
        <f t="shared" ref="AH36:AH63" si="42">AG36-AF36</f>
        <v>0</v>
      </c>
      <c r="AI36" s="139"/>
      <c r="AJ36" s="139"/>
      <c r="AK36" s="142">
        <f t="shared" ref="AK36:AK61" si="43">AJ36-AI36</f>
        <v>0</v>
      </c>
      <c r="AL36" s="142"/>
      <c r="AM36" s="139"/>
      <c r="AN36" s="139"/>
      <c r="AO36" s="142">
        <f t="shared" ref="AO36:AO61" si="44">AN36-AM36</f>
        <v>0</v>
      </c>
      <c r="AP36" s="142"/>
      <c r="AQ36" s="142"/>
      <c r="AR36" s="142"/>
      <c r="AS36" s="142">
        <f t="shared" ref="AS36:AS63" si="45">AR36-AQ36</f>
        <v>0</v>
      </c>
      <c r="AT36" s="142"/>
      <c r="AU36" s="139"/>
      <c r="AV36" s="139"/>
      <c r="AW36" s="142">
        <f t="shared" ref="AW36:AW61" si="46">AV36-AU36</f>
        <v>0</v>
      </c>
      <c r="AX36" s="142"/>
      <c r="AY36" s="139"/>
      <c r="AZ36" s="139"/>
      <c r="BA36" s="142">
        <f t="shared" ref="BA36:BA63" si="47">AZ36-AY36</f>
        <v>0</v>
      </c>
      <c r="BB36" s="142"/>
      <c r="BC36" s="139"/>
      <c r="BD36" s="139"/>
      <c r="BE36" s="142">
        <f t="shared" ref="BE36:BE63" si="48">BD36-BC36</f>
        <v>0</v>
      </c>
      <c r="BF36" s="142"/>
      <c r="BG36" s="139"/>
      <c r="BH36" s="139"/>
      <c r="BI36" s="142">
        <f t="shared" ref="BI36:BI63" si="49">BH36-BG36</f>
        <v>0</v>
      </c>
      <c r="BJ36" s="142"/>
      <c r="BK36" s="139"/>
      <c r="BL36" s="139"/>
      <c r="BM36" s="142">
        <f t="shared" ref="BM36:BM66" si="50">BL36-BK36</f>
        <v>0</v>
      </c>
      <c r="BN36" s="142"/>
      <c r="BO36" s="139"/>
      <c r="BP36" s="139"/>
      <c r="BQ36" s="142">
        <f t="shared" ref="BQ36:BQ66" si="51">BP36-BO36</f>
        <v>0</v>
      </c>
      <c r="BR36" s="142"/>
      <c r="BS36" s="139"/>
      <c r="BT36" s="139"/>
      <c r="BU36" s="142">
        <f t="shared" ref="BU36:BU63" si="52">BT36-BS36</f>
        <v>0</v>
      </c>
      <c r="BV36" s="142"/>
      <c r="BW36" s="139"/>
      <c r="BX36" s="139"/>
      <c r="BY36" s="142">
        <f t="shared" ref="BY36:BY63" si="53">BX36-BW36</f>
        <v>0</v>
      </c>
      <c r="BZ36" s="142"/>
      <c r="CA36" s="139"/>
      <c r="CB36" s="139"/>
      <c r="CC36" s="142">
        <f t="shared" ref="CC36:CC63" si="54">CB36-CA36</f>
        <v>0</v>
      </c>
      <c r="CD36" s="142"/>
      <c r="CE36" s="139"/>
      <c r="CF36" s="139"/>
      <c r="CG36" s="142">
        <f t="shared" ref="CG36:CG63" si="55">CF36-CE36</f>
        <v>0</v>
      </c>
      <c r="CH36" s="142"/>
      <c r="CI36" s="139"/>
      <c r="CJ36" s="139"/>
      <c r="CK36" s="142">
        <f t="shared" ref="CK36:CK63" si="56">CJ36-CI36</f>
        <v>0</v>
      </c>
      <c r="CL36" s="208"/>
      <c r="CM36" s="208"/>
      <c r="CN36" s="208"/>
      <c r="CO36" s="208">
        <f t="shared" ref="CO36:CO63" si="57">CN36-CM36</f>
        <v>0</v>
      </c>
      <c r="CP36" s="208"/>
      <c r="CQ36" s="14"/>
      <c r="CR36" s="14"/>
      <c r="CS36" s="244">
        <f t="shared" ref="CS36:CS63" si="58">CR36-CQ36</f>
        <v>0</v>
      </c>
      <c r="CT36" s="245"/>
      <c r="CU36" s="13"/>
      <c r="CV36" s="13"/>
      <c r="CW36" s="244">
        <f t="shared" ref="CW36:CW63" si="59">CV36-CU36</f>
        <v>0</v>
      </c>
      <c r="CX36" s="245"/>
      <c r="CY36" s="13"/>
      <c r="CZ36" s="13"/>
      <c r="DA36" s="244">
        <f t="shared" ref="DA36:DA63" si="60">CZ36-CY36</f>
        <v>0</v>
      </c>
      <c r="DB36" s="245"/>
    </row>
    <row r="37" spans="1:106" ht="14.25" hidden="1" customHeight="1">
      <c r="A37" s="313"/>
      <c r="B37" s="312" t="s">
        <v>311</v>
      </c>
      <c r="C37" s="211"/>
      <c r="D37" s="139">
        <f>H37+L37+P37+T37+X37+AI37+AM37+AQ37+AU37+BC37+BG37+BW37+CE37+CI37+CM37+CQ37+CU37+CY37</f>
        <v>0</v>
      </c>
      <c r="E37" s="139">
        <f t="shared" si="34"/>
        <v>0</v>
      </c>
      <c r="F37" s="178">
        <f t="shared" si="35"/>
        <v>0</v>
      </c>
      <c r="G37" s="178" t="e">
        <f t="shared" si="36"/>
        <v>#DIV/0!</v>
      </c>
      <c r="H37" s="139"/>
      <c r="I37" s="139"/>
      <c r="J37" s="142">
        <f t="shared" si="9"/>
        <v>0</v>
      </c>
      <c r="K37" s="142"/>
      <c r="L37" s="139"/>
      <c r="M37" s="139"/>
      <c r="N37" s="142">
        <f t="shared" si="37"/>
        <v>0</v>
      </c>
      <c r="O37" s="142"/>
      <c r="P37" s="139"/>
      <c r="Q37" s="139"/>
      <c r="R37" s="142">
        <f t="shared" si="38"/>
        <v>0</v>
      </c>
      <c r="S37" s="142"/>
      <c r="T37" s="139"/>
      <c r="U37" s="139"/>
      <c r="V37" s="142">
        <f t="shared" si="39"/>
        <v>0</v>
      </c>
      <c r="W37" s="142"/>
      <c r="X37" s="139">
        <f t="shared" si="7"/>
        <v>0</v>
      </c>
      <c r="Y37" s="139">
        <f t="shared" si="7"/>
        <v>0</v>
      </c>
      <c r="Z37" s="142">
        <f t="shared" si="40"/>
        <v>0</v>
      </c>
      <c r="AA37" s="142"/>
      <c r="AB37" s="139"/>
      <c r="AC37" s="139"/>
      <c r="AD37" s="142">
        <f t="shared" si="41"/>
        <v>0</v>
      </c>
      <c r="AE37" s="142"/>
      <c r="AF37" s="139"/>
      <c r="AG37" s="139"/>
      <c r="AH37" s="142">
        <f t="shared" si="42"/>
        <v>0</v>
      </c>
      <c r="AI37" s="139"/>
      <c r="AJ37" s="139"/>
      <c r="AK37" s="142">
        <f t="shared" si="43"/>
        <v>0</v>
      </c>
      <c r="AL37" s="142"/>
      <c r="AM37" s="139"/>
      <c r="AN37" s="139"/>
      <c r="AO37" s="142">
        <f t="shared" si="44"/>
        <v>0</v>
      </c>
      <c r="AP37" s="142"/>
      <c r="AQ37" s="142"/>
      <c r="AR37" s="142"/>
      <c r="AS37" s="142">
        <f t="shared" si="45"/>
        <v>0</v>
      </c>
      <c r="AT37" s="142"/>
      <c r="AU37" s="139"/>
      <c r="AV37" s="139"/>
      <c r="AW37" s="142">
        <f t="shared" si="46"/>
        <v>0</v>
      </c>
      <c r="AX37" s="142"/>
      <c r="AY37" s="139"/>
      <c r="AZ37" s="139"/>
      <c r="BA37" s="142">
        <f t="shared" si="47"/>
        <v>0</v>
      </c>
      <c r="BB37" s="142"/>
      <c r="BC37" s="139"/>
      <c r="BD37" s="139"/>
      <c r="BE37" s="142">
        <f t="shared" si="48"/>
        <v>0</v>
      </c>
      <c r="BF37" s="142"/>
      <c r="BG37" s="139"/>
      <c r="BH37" s="139"/>
      <c r="BI37" s="142">
        <f t="shared" si="49"/>
        <v>0</v>
      </c>
      <c r="BJ37" s="142"/>
      <c r="BK37" s="139"/>
      <c r="BL37" s="139"/>
      <c r="BM37" s="142">
        <f t="shared" si="50"/>
        <v>0</v>
      </c>
      <c r="BN37" s="142"/>
      <c r="BO37" s="139"/>
      <c r="BP37" s="139"/>
      <c r="BQ37" s="142">
        <f t="shared" si="51"/>
        <v>0</v>
      </c>
      <c r="BR37" s="142"/>
      <c r="BS37" s="139"/>
      <c r="BT37" s="139"/>
      <c r="BU37" s="142">
        <f t="shared" si="52"/>
        <v>0</v>
      </c>
      <c r="BV37" s="142"/>
      <c r="BW37" s="139"/>
      <c r="BX37" s="139"/>
      <c r="BY37" s="142">
        <f t="shared" si="53"/>
        <v>0</v>
      </c>
      <c r="BZ37" s="142"/>
      <c r="CA37" s="139"/>
      <c r="CB37" s="139"/>
      <c r="CC37" s="142">
        <f t="shared" si="54"/>
        <v>0</v>
      </c>
      <c r="CD37" s="142"/>
      <c r="CE37" s="139"/>
      <c r="CF37" s="139"/>
      <c r="CG37" s="142">
        <f t="shared" si="55"/>
        <v>0</v>
      </c>
      <c r="CH37" s="142"/>
      <c r="CI37" s="139"/>
      <c r="CJ37" s="139"/>
      <c r="CK37" s="142">
        <f t="shared" si="56"/>
        <v>0</v>
      </c>
      <c r="CL37" s="208"/>
      <c r="CM37" s="208"/>
      <c r="CN37" s="208"/>
      <c r="CO37" s="208">
        <f t="shared" si="57"/>
        <v>0</v>
      </c>
      <c r="CP37" s="208"/>
      <c r="CQ37" s="14"/>
      <c r="CR37" s="14"/>
      <c r="CS37" s="244">
        <f t="shared" si="58"/>
        <v>0</v>
      </c>
      <c r="CT37" s="245"/>
      <c r="CU37" s="13"/>
      <c r="CV37" s="13"/>
      <c r="CW37" s="244">
        <f t="shared" si="59"/>
        <v>0</v>
      </c>
      <c r="CX37" s="245"/>
      <c r="CY37" s="13"/>
      <c r="CZ37" s="13"/>
      <c r="DA37" s="244">
        <f t="shared" si="60"/>
        <v>0</v>
      </c>
      <c r="DB37" s="245"/>
    </row>
    <row r="38" spans="1:106" ht="14.25" hidden="1" customHeight="1">
      <c r="A38" s="313"/>
      <c r="B38" s="312" t="s">
        <v>312</v>
      </c>
      <c r="C38" s="211"/>
      <c r="D38" s="139">
        <f>H38+L38+P38+T38+X38+AI38+AM38+AQ38+AU38+BC38+BG38+BW38+CE38+CI38+CM38+CQ38+CU38+CY38</f>
        <v>0</v>
      </c>
      <c r="E38" s="139">
        <f t="shared" si="34"/>
        <v>0</v>
      </c>
      <c r="F38" s="178">
        <f t="shared" si="35"/>
        <v>0</v>
      </c>
      <c r="G38" s="178" t="e">
        <f t="shared" si="36"/>
        <v>#DIV/0!</v>
      </c>
      <c r="H38" s="139"/>
      <c r="I38" s="139"/>
      <c r="J38" s="142">
        <f t="shared" si="9"/>
        <v>0</v>
      </c>
      <c r="K38" s="142"/>
      <c r="L38" s="139"/>
      <c r="M38" s="139"/>
      <c r="N38" s="142">
        <f t="shared" si="37"/>
        <v>0</v>
      </c>
      <c r="O38" s="142"/>
      <c r="P38" s="139"/>
      <c r="Q38" s="139"/>
      <c r="R38" s="142">
        <f t="shared" si="38"/>
        <v>0</v>
      </c>
      <c r="S38" s="142"/>
      <c r="T38" s="139"/>
      <c r="U38" s="139"/>
      <c r="V38" s="142">
        <f t="shared" si="39"/>
        <v>0</v>
      </c>
      <c r="W38" s="142"/>
      <c r="X38" s="139">
        <f t="shared" si="7"/>
        <v>0</v>
      </c>
      <c r="Y38" s="139">
        <f t="shared" si="7"/>
        <v>0</v>
      </c>
      <c r="Z38" s="142">
        <f t="shared" si="40"/>
        <v>0</v>
      </c>
      <c r="AA38" s="142"/>
      <c r="AB38" s="139"/>
      <c r="AC38" s="139"/>
      <c r="AD38" s="142">
        <f t="shared" si="41"/>
        <v>0</v>
      </c>
      <c r="AE38" s="142"/>
      <c r="AF38" s="139"/>
      <c r="AG38" s="139"/>
      <c r="AH38" s="142">
        <f t="shared" si="42"/>
        <v>0</v>
      </c>
      <c r="AI38" s="139"/>
      <c r="AJ38" s="139"/>
      <c r="AK38" s="142">
        <f t="shared" si="43"/>
        <v>0</v>
      </c>
      <c r="AL38" s="142"/>
      <c r="AM38" s="139"/>
      <c r="AN38" s="139"/>
      <c r="AO38" s="142">
        <f t="shared" si="44"/>
        <v>0</v>
      </c>
      <c r="AP38" s="142"/>
      <c r="AQ38" s="142"/>
      <c r="AR38" s="142"/>
      <c r="AS38" s="142">
        <f t="shared" si="45"/>
        <v>0</v>
      </c>
      <c r="AT38" s="142"/>
      <c r="AU38" s="139"/>
      <c r="AV38" s="139"/>
      <c r="AW38" s="142">
        <f t="shared" si="46"/>
        <v>0</v>
      </c>
      <c r="AX38" s="142"/>
      <c r="AY38" s="139"/>
      <c r="AZ38" s="139"/>
      <c r="BA38" s="142">
        <f t="shared" si="47"/>
        <v>0</v>
      </c>
      <c r="BB38" s="142"/>
      <c r="BC38" s="139"/>
      <c r="BD38" s="139"/>
      <c r="BE38" s="142">
        <f t="shared" si="48"/>
        <v>0</v>
      </c>
      <c r="BF38" s="142"/>
      <c r="BG38" s="139"/>
      <c r="BH38" s="139"/>
      <c r="BI38" s="142">
        <f t="shared" si="49"/>
        <v>0</v>
      </c>
      <c r="BJ38" s="142"/>
      <c r="BK38" s="139"/>
      <c r="BL38" s="139"/>
      <c r="BM38" s="142">
        <f t="shared" si="50"/>
        <v>0</v>
      </c>
      <c r="BN38" s="142"/>
      <c r="BO38" s="139"/>
      <c r="BP38" s="139"/>
      <c r="BQ38" s="142">
        <f t="shared" si="51"/>
        <v>0</v>
      </c>
      <c r="BR38" s="142"/>
      <c r="BS38" s="139"/>
      <c r="BT38" s="139"/>
      <c r="BU38" s="142">
        <f t="shared" si="52"/>
        <v>0</v>
      </c>
      <c r="BV38" s="142"/>
      <c r="BW38" s="139"/>
      <c r="BX38" s="139"/>
      <c r="BY38" s="142">
        <f t="shared" si="53"/>
        <v>0</v>
      </c>
      <c r="BZ38" s="142"/>
      <c r="CA38" s="139"/>
      <c r="CB38" s="139"/>
      <c r="CC38" s="142">
        <f t="shared" si="54"/>
        <v>0</v>
      </c>
      <c r="CD38" s="142"/>
      <c r="CE38" s="139"/>
      <c r="CF38" s="139"/>
      <c r="CG38" s="142">
        <f t="shared" si="55"/>
        <v>0</v>
      </c>
      <c r="CH38" s="142"/>
      <c r="CI38" s="139"/>
      <c r="CJ38" s="139"/>
      <c r="CK38" s="142">
        <f t="shared" si="56"/>
        <v>0</v>
      </c>
      <c r="CL38" s="208"/>
      <c r="CM38" s="208"/>
      <c r="CN38" s="208"/>
      <c r="CO38" s="208">
        <f t="shared" si="57"/>
        <v>0</v>
      </c>
      <c r="CP38" s="208"/>
      <c r="CQ38" s="14"/>
      <c r="CR38" s="14"/>
      <c r="CS38" s="244">
        <f t="shared" si="58"/>
        <v>0</v>
      </c>
      <c r="CT38" s="245"/>
      <c r="CU38" s="13"/>
      <c r="CV38" s="13"/>
      <c r="CW38" s="244">
        <f t="shared" si="59"/>
        <v>0</v>
      </c>
      <c r="CX38" s="245"/>
      <c r="CY38" s="13"/>
      <c r="CZ38" s="13"/>
      <c r="DA38" s="244">
        <f t="shared" si="60"/>
        <v>0</v>
      </c>
      <c r="DB38" s="245"/>
    </row>
    <row r="39" spans="1:106" ht="14.25" hidden="1" customHeight="1">
      <c r="A39" s="313"/>
      <c r="B39" s="313" t="s">
        <v>313</v>
      </c>
      <c r="C39" s="207">
        <v>0</v>
      </c>
      <c r="D39" s="139">
        <f t="shared" ref="D39:D70" si="61">H39+L39+P39+T39+X39+AI39+AM39+AQ39+AU39+BC39+BG39+BW39+CE39+CI39+CM39+CQ39+CU39+CY39+AY39+BK39+BS39</f>
        <v>0</v>
      </c>
      <c r="E39" s="139">
        <f t="shared" si="34"/>
        <v>0</v>
      </c>
      <c r="F39" s="178">
        <f t="shared" si="35"/>
        <v>0</v>
      </c>
      <c r="G39" s="178" t="e">
        <f t="shared" si="36"/>
        <v>#DIV/0!</v>
      </c>
      <c r="H39" s="139"/>
      <c r="I39" s="139"/>
      <c r="J39" s="142">
        <f t="shared" si="9"/>
        <v>0</v>
      </c>
      <c r="K39" s="142"/>
      <c r="L39" s="139"/>
      <c r="M39" s="139"/>
      <c r="N39" s="142">
        <f t="shared" si="37"/>
        <v>0</v>
      </c>
      <c r="O39" s="142"/>
      <c r="P39" s="139"/>
      <c r="Q39" s="139"/>
      <c r="R39" s="142">
        <f t="shared" si="38"/>
        <v>0</v>
      </c>
      <c r="S39" s="142"/>
      <c r="T39" s="139"/>
      <c r="U39" s="139"/>
      <c r="V39" s="142">
        <f t="shared" si="39"/>
        <v>0</v>
      </c>
      <c r="W39" s="142"/>
      <c r="X39" s="139">
        <f t="shared" si="7"/>
        <v>0</v>
      </c>
      <c r="Y39" s="139">
        <f t="shared" si="7"/>
        <v>0</v>
      </c>
      <c r="Z39" s="142">
        <f t="shared" si="40"/>
        <v>0</v>
      </c>
      <c r="AA39" s="142"/>
      <c r="AB39" s="139"/>
      <c r="AC39" s="139"/>
      <c r="AD39" s="142">
        <f t="shared" si="41"/>
        <v>0</v>
      </c>
      <c r="AE39" s="142" t="e">
        <f>AC39/AB39</f>
        <v>#DIV/0!</v>
      </c>
      <c r="AF39" s="139"/>
      <c r="AG39" s="139"/>
      <c r="AH39" s="142">
        <f t="shared" si="42"/>
        <v>0</v>
      </c>
      <c r="AI39" s="139"/>
      <c r="AJ39" s="139"/>
      <c r="AK39" s="142">
        <f t="shared" si="43"/>
        <v>0</v>
      </c>
      <c r="AL39" s="142"/>
      <c r="AM39" s="139"/>
      <c r="AN39" s="139"/>
      <c r="AO39" s="142">
        <f t="shared" si="44"/>
        <v>0</v>
      </c>
      <c r="AP39" s="142"/>
      <c r="AQ39" s="142"/>
      <c r="AR39" s="142"/>
      <c r="AS39" s="142">
        <f t="shared" si="45"/>
        <v>0</v>
      </c>
      <c r="AT39" s="142"/>
      <c r="AU39" s="139"/>
      <c r="AV39" s="139"/>
      <c r="AW39" s="142">
        <f t="shared" si="46"/>
        <v>0</v>
      </c>
      <c r="AX39" s="142"/>
      <c r="AY39" s="139"/>
      <c r="AZ39" s="139"/>
      <c r="BA39" s="142">
        <f t="shared" si="47"/>
        <v>0</v>
      </c>
      <c r="BB39" s="142"/>
      <c r="BC39" s="139"/>
      <c r="BD39" s="139"/>
      <c r="BE39" s="142">
        <f t="shared" si="48"/>
        <v>0</v>
      </c>
      <c r="BF39" s="142"/>
      <c r="BG39" s="139"/>
      <c r="BH39" s="139"/>
      <c r="BI39" s="142">
        <f t="shared" si="49"/>
        <v>0</v>
      </c>
      <c r="BJ39" s="142"/>
      <c r="BK39" s="139"/>
      <c r="BL39" s="139"/>
      <c r="BM39" s="142">
        <f t="shared" si="50"/>
        <v>0</v>
      </c>
      <c r="BN39" s="142"/>
      <c r="BO39" s="139"/>
      <c r="BP39" s="139"/>
      <c r="BQ39" s="142">
        <f t="shared" si="51"/>
        <v>0</v>
      </c>
      <c r="BR39" s="142"/>
      <c r="BS39" s="139"/>
      <c r="BT39" s="139"/>
      <c r="BU39" s="142">
        <f t="shared" si="52"/>
        <v>0</v>
      </c>
      <c r="BV39" s="142"/>
      <c r="BW39" s="139"/>
      <c r="BX39" s="139"/>
      <c r="BY39" s="142">
        <f t="shared" si="53"/>
        <v>0</v>
      </c>
      <c r="BZ39" s="142"/>
      <c r="CA39" s="139"/>
      <c r="CB39" s="139"/>
      <c r="CC39" s="142">
        <f t="shared" si="54"/>
        <v>0</v>
      </c>
      <c r="CD39" s="142"/>
      <c r="CE39" s="139"/>
      <c r="CF39" s="139"/>
      <c r="CG39" s="142">
        <f t="shared" si="55"/>
        <v>0</v>
      </c>
      <c r="CH39" s="142"/>
      <c r="CI39" s="139"/>
      <c r="CJ39" s="139"/>
      <c r="CK39" s="142">
        <f t="shared" si="56"/>
        <v>0</v>
      </c>
      <c r="CL39" s="208"/>
      <c r="CM39" s="208"/>
      <c r="CN39" s="208"/>
      <c r="CO39" s="208">
        <f t="shared" si="57"/>
        <v>0</v>
      </c>
      <c r="CP39" s="208"/>
      <c r="CQ39" s="14"/>
      <c r="CR39" s="14"/>
      <c r="CS39" s="244">
        <f t="shared" si="58"/>
        <v>0</v>
      </c>
      <c r="CT39" s="245"/>
      <c r="CU39" s="13"/>
      <c r="CV39" s="13"/>
      <c r="CW39" s="244">
        <f t="shared" si="59"/>
        <v>0</v>
      </c>
      <c r="CX39" s="245"/>
      <c r="CY39" s="13"/>
      <c r="CZ39" s="13"/>
      <c r="DA39" s="244">
        <f t="shared" si="60"/>
        <v>0</v>
      </c>
      <c r="DB39" s="245"/>
    </row>
    <row r="40" spans="1:106" ht="14.25" hidden="1" customHeight="1">
      <c r="A40" s="313"/>
      <c r="B40" s="313" t="s">
        <v>314</v>
      </c>
      <c r="C40" s="207"/>
      <c r="D40" s="139">
        <f t="shared" si="61"/>
        <v>0</v>
      </c>
      <c r="E40" s="139">
        <f t="shared" si="34"/>
        <v>0</v>
      </c>
      <c r="F40" s="178">
        <f t="shared" si="35"/>
        <v>0</v>
      </c>
      <c r="G40" s="178" t="e">
        <f t="shared" si="36"/>
        <v>#DIV/0!</v>
      </c>
      <c r="H40" s="139"/>
      <c r="I40" s="139"/>
      <c r="J40" s="142">
        <f t="shared" si="9"/>
        <v>0</v>
      </c>
      <c r="K40" s="142"/>
      <c r="L40" s="139"/>
      <c r="M40" s="139"/>
      <c r="N40" s="142">
        <f t="shared" si="37"/>
        <v>0</v>
      </c>
      <c r="O40" s="142"/>
      <c r="P40" s="139"/>
      <c r="Q40" s="139"/>
      <c r="R40" s="142">
        <f t="shared" si="38"/>
        <v>0</v>
      </c>
      <c r="S40" s="142"/>
      <c r="T40" s="139"/>
      <c r="U40" s="139"/>
      <c r="V40" s="142">
        <f t="shared" si="39"/>
        <v>0</v>
      </c>
      <c r="W40" s="142"/>
      <c r="X40" s="139">
        <f t="shared" si="7"/>
        <v>0</v>
      </c>
      <c r="Y40" s="139">
        <f t="shared" si="7"/>
        <v>0</v>
      </c>
      <c r="Z40" s="142">
        <f t="shared" si="40"/>
        <v>0</v>
      </c>
      <c r="AA40" s="142"/>
      <c r="AB40" s="139"/>
      <c r="AC40" s="139"/>
      <c r="AD40" s="142">
        <f t="shared" si="41"/>
        <v>0</v>
      </c>
      <c r="AE40" s="142"/>
      <c r="AF40" s="139"/>
      <c r="AG40" s="139"/>
      <c r="AH40" s="142">
        <f t="shared" si="42"/>
        <v>0</v>
      </c>
      <c r="AI40" s="139"/>
      <c r="AJ40" s="139"/>
      <c r="AK40" s="142">
        <f t="shared" si="43"/>
        <v>0</v>
      </c>
      <c r="AL40" s="142"/>
      <c r="AM40" s="139"/>
      <c r="AN40" s="139"/>
      <c r="AO40" s="142">
        <f t="shared" si="44"/>
        <v>0</v>
      </c>
      <c r="AP40" s="142"/>
      <c r="AQ40" s="142"/>
      <c r="AR40" s="142"/>
      <c r="AS40" s="142">
        <f t="shared" si="45"/>
        <v>0</v>
      </c>
      <c r="AT40" s="142"/>
      <c r="AU40" s="139"/>
      <c r="AV40" s="139"/>
      <c r="AW40" s="142">
        <f t="shared" si="46"/>
        <v>0</v>
      </c>
      <c r="AX40" s="142"/>
      <c r="AY40" s="139"/>
      <c r="AZ40" s="139"/>
      <c r="BA40" s="142">
        <f t="shared" si="47"/>
        <v>0</v>
      </c>
      <c r="BB40" s="142"/>
      <c r="BC40" s="139"/>
      <c r="BD40" s="139"/>
      <c r="BE40" s="142">
        <f t="shared" si="48"/>
        <v>0</v>
      </c>
      <c r="BF40" s="142"/>
      <c r="BG40" s="139"/>
      <c r="BH40" s="139"/>
      <c r="BI40" s="142">
        <f t="shared" si="49"/>
        <v>0</v>
      </c>
      <c r="BJ40" s="142"/>
      <c r="BK40" s="139"/>
      <c r="BL40" s="139"/>
      <c r="BM40" s="142">
        <f t="shared" si="50"/>
        <v>0</v>
      </c>
      <c r="BN40" s="142"/>
      <c r="BO40" s="139"/>
      <c r="BP40" s="139"/>
      <c r="BQ40" s="142">
        <f t="shared" si="51"/>
        <v>0</v>
      </c>
      <c r="BR40" s="142"/>
      <c r="BS40" s="139"/>
      <c r="BT40" s="139"/>
      <c r="BU40" s="142">
        <f t="shared" si="52"/>
        <v>0</v>
      </c>
      <c r="BV40" s="142"/>
      <c r="BW40" s="139"/>
      <c r="BX40" s="139"/>
      <c r="BY40" s="142">
        <f t="shared" si="53"/>
        <v>0</v>
      </c>
      <c r="BZ40" s="142"/>
      <c r="CA40" s="139"/>
      <c r="CB40" s="139"/>
      <c r="CC40" s="142">
        <f t="shared" si="54"/>
        <v>0</v>
      </c>
      <c r="CD40" s="142"/>
      <c r="CE40" s="139"/>
      <c r="CF40" s="139"/>
      <c r="CG40" s="142">
        <f t="shared" si="55"/>
        <v>0</v>
      </c>
      <c r="CH40" s="142"/>
      <c r="CI40" s="139"/>
      <c r="CJ40" s="139"/>
      <c r="CK40" s="142">
        <f t="shared" si="56"/>
        <v>0</v>
      </c>
      <c r="CL40" s="208"/>
      <c r="CM40" s="208"/>
      <c r="CN40" s="208"/>
      <c r="CO40" s="208">
        <f t="shared" si="57"/>
        <v>0</v>
      </c>
      <c r="CP40" s="208"/>
      <c r="CQ40" s="14"/>
      <c r="CR40" s="14"/>
      <c r="CS40" s="244">
        <f t="shared" si="58"/>
        <v>0</v>
      </c>
      <c r="CT40" s="245"/>
      <c r="CU40" s="13"/>
      <c r="CV40" s="13"/>
      <c r="CW40" s="244">
        <f t="shared" si="59"/>
        <v>0</v>
      </c>
      <c r="CX40" s="245"/>
      <c r="CY40" s="13"/>
      <c r="CZ40" s="13"/>
      <c r="DA40" s="244">
        <f t="shared" si="60"/>
        <v>0</v>
      </c>
      <c r="DB40" s="245"/>
    </row>
    <row r="41" spans="1:106" ht="14.25" hidden="1" customHeight="1">
      <c r="A41" s="313"/>
      <c r="B41" s="313" t="s">
        <v>315</v>
      </c>
      <c r="C41" s="207"/>
      <c r="D41" s="139">
        <f t="shared" si="61"/>
        <v>0</v>
      </c>
      <c r="E41" s="139">
        <f t="shared" si="34"/>
        <v>0</v>
      </c>
      <c r="F41" s="178">
        <f t="shared" si="35"/>
        <v>0</v>
      </c>
      <c r="G41" s="178" t="e">
        <f t="shared" si="36"/>
        <v>#DIV/0!</v>
      </c>
      <c r="H41" s="139"/>
      <c r="I41" s="139"/>
      <c r="J41" s="142">
        <f t="shared" si="9"/>
        <v>0</v>
      </c>
      <c r="K41" s="142"/>
      <c r="L41" s="139"/>
      <c r="M41" s="139"/>
      <c r="N41" s="142">
        <f t="shared" si="37"/>
        <v>0</v>
      </c>
      <c r="O41" s="142"/>
      <c r="P41" s="139"/>
      <c r="Q41" s="139"/>
      <c r="R41" s="142">
        <f t="shared" si="38"/>
        <v>0</v>
      </c>
      <c r="S41" s="142"/>
      <c r="T41" s="139"/>
      <c r="U41" s="139"/>
      <c r="V41" s="142">
        <f t="shared" si="39"/>
        <v>0</v>
      </c>
      <c r="W41" s="142"/>
      <c r="X41" s="139">
        <f t="shared" ref="X41:Y66" si="62">AB41</f>
        <v>0</v>
      </c>
      <c r="Y41" s="139">
        <f t="shared" si="62"/>
        <v>0</v>
      </c>
      <c r="Z41" s="142">
        <f t="shared" si="40"/>
        <v>0</v>
      </c>
      <c r="AA41" s="142"/>
      <c r="AB41" s="139"/>
      <c r="AC41" s="139"/>
      <c r="AD41" s="142">
        <f t="shared" si="41"/>
        <v>0</v>
      </c>
      <c r="AE41" s="142" t="e">
        <f>AC41/AB41</f>
        <v>#DIV/0!</v>
      </c>
      <c r="AF41" s="139"/>
      <c r="AG41" s="139"/>
      <c r="AH41" s="142">
        <f t="shared" si="42"/>
        <v>0</v>
      </c>
      <c r="AI41" s="139"/>
      <c r="AJ41" s="139"/>
      <c r="AK41" s="142">
        <f t="shared" si="43"/>
        <v>0</v>
      </c>
      <c r="AL41" s="142"/>
      <c r="AM41" s="139"/>
      <c r="AN41" s="139"/>
      <c r="AO41" s="142">
        <f t="shared" si="44"/>
        <v>0</v>
      </c>
      <c r="AP41" s="142"/>
      <c r="AQ41" s="142"/>
      <c r="AR41" s="142"/>
      <c r="AS41" s="142">
        <f t="shared" si="45"/>
        <v>0</v>
      </c>
      <c r="AT41" s="142"/>
      <c r="AU41" s="139"/>
      <c r="AV41" s="139"/>
      <c r="AW41" s="142">
        <f t="shared" si="46"/>
        <v>0</v>
      </c>
      <c r="AX41" s="142"/>
      <c r="AY41" s="139"/>
      <c r="AZ41" s="139"/>
      <c r="BA41" s="142">
        <f t="shared" si="47"/>
        <v>0</v>
      </c>
      <c r="BB41" s="142"/>
      <c r="BC41" s="139"/>
      <c r="BD41" s="139"/>
      <c r="BE41" s="142">
        <f t="shared" si="48"/>
        <v>0</v>
      </c>
      <c r="BF41" s="142"/>
      <c r="BG41" s="139"/>
      <c r="BH41" s="139"/>
      <c r="BI41" s="142">
        <f t="shared" si="49"/>
        <v>0</v>
      </c>
      <c r="BJ41" s="142"/>
      <c r="BK41" s="139"/>
      <c r="BL41" s="139"/>
      <c r="BM41" s="142">
        <f t="shared" si="50"/>
        <v>0</v>
      </c>
      <c r="BN41" s="142"/>
      <c r="BO41" s="139"/>
      <c r="BP41" s="139"/>
      <c r="BQ41" s="142">
        <f t="shared" si="51"/>
        <v>0</v>
      </c>
      <c r="BR41" s="142"/>
      <c r="BS41" s="139"/>
      <c r="BT41" s="139"/>
      <c r="BU41" s="142">
        <f t="shared" si="52"/>
        <v>0</v>
      </c>
      <c r="BV41" s="142"/>
      <c r="BW41" s="139"/>
      <c r="BX41" s="139"/>
      <c r="BY41" s="142">
        <f t="shared" si="53"/>
        <v>0</v>
      </c>
      <c r="BZ41" s="142"/>
      <c r="CA41" s="139"/>
      <c r="CB41" s="139"/>
      <c r="CC41" s="142">
        <f t="shared" si="54"/>
        <v>0</v>
      </c>
      <c r="CD41" s="142"/>
      <c r="CE41" s="139"/>
      <c r="CF41" s="139"/>
      <c r="CG41" s="142">
        <f t="shared" si="55"/>
        <v>0</v>
      </c>
      <c r="CH41" s="142"/>
      <c r="CI41" s="139"/>
      <c r="CJ41" s="139"/>
      <c r="CK41" s="142">
        <f t="shared" si="56"/>
        <v>0</v>
      </c>
      <c r="CL41" s="208"/>
      <c r="CM41" s="208"/>
      <c r="CN41" s="208"/>
      <c r="CO41" s="208">
        <f t="shared" si="57"/>
        <v>0</v>
      </c>
      <c r="CP41" s="208"/>
      <c r="CQ41" s="14"/>
      <c r="CR41" s="14"/>
      <c r="CS41" s="244">
        <f t="shared" si="58"/>
        <v>0</v>
      </c>
      <c r="CT41" s="245"/>
      <c r="CU41" s="13"/>
      <c r="CV41" s="13"/>
      <c r="CW41" s="244">
        <f t="shared" si="59"/>
        <v>0</v>
      </c>
      <c r="CX41" s="245"/>
      <c r="CY41" s="13"/>
      <c r="CZ41" s="13"/>
      <c r="DA41" s="244">
        <f t="shared" si="60"/>
        <v>0</v>
      </c>
      <c r="DB41" s="245"/>
    </row>
    <row r="42" spans="1:106" ht="14.25" hidden="1" customHeight="1">
      <c r="A42" s="313"/>
      <c r="B42" s="313" t="s">
        <v>316</v>
      </c>
      <c r="C42" s="207"/>
      <c r="D42" s="139">
        <f t="shared" si="61"/>
        <v>5.7</v>
      </c>
      <c r="E42" s="139">
        <f t="shared" si="34"/>
        <v>0</v>
      </c>
      <c r="F42" s="178">
        <f t="shared" si="35"/>
        <v>-5.7</v>
      </c>
      <c r="G42" s="178">
        <f t="shared" si="36"/>
        <v>0</v>
      </c>
      <c r="H42" s="139"/>
      <c r="I42" s="139"/>
      <c r="J42" s="142">
        <f t="shared" si="9"/>
        <v>0</v>
      </c>
      <c r="K42" s="142"/>
      <c r="L42" s="139">
        <v>5.7</v>
      </c>
      <c r="M42" s="139"/>
      <c r="N42" s="142">
        <f t="shared" si="37"/>
        <v>-5.7</v>
      </c>
      <c r="O42" s="142"/>
      <c r="P42" s="139"/>
      <c r="Q42" s="139"/>
      <c r="R42" s="142">
        <f t="shared" si="38"/>
        <v>0</v>
      </c>
      <c r="S42" s="142"/>
      <c r="T42" s="139"/>
      <c r="U42" s="139"/>
      <c r="V42" s="142">
        <f t="shared" si="39"/>
        <v>0</v>
      </c>
      <c r="W42" s="142"/>
      <c r="X42" s="139">
        <f t="shared" si="62"/>
        <v>0</v>
      </c>
      <c r="Y42" s="139">
        <f t="shared" si="62"/>
        <v>0</v>
      </c>
      <c r="Z42" s="142">
        <f t="shared" si="40"/>
        <v>0</v>
      </c>
      <c r="AA42" s="142"/>
      <c r="AB42" s="139"/>
      <c r="AC42" s="139"/>
      <c r="AD42" s="142">
        <f t="shared" si="41"/>
        <v>0</v>
      </c>
      <c r="AE42" s="142" t="e">
        <f>AC42/AB42</f>
        <v>#DIV/0!</v>
      </c>
      <c r="AF42" s="139"/>
      <c r="AG42" s="139"/>
      <c r="AH42" s="142">
        <f t="shared" si="42"/>
        <v>0</v>
      </c>
      <c r="AI42" s="139"/>
      <c r="AJ42" s="139"/>
      <c r="AK42" s="142">
        <f t="shared" si="43"/>
        <v>0</v>
      </c>
      <c r="AL42" s="142"/>
      <c r="AM42" s="139"/>
      <c r="AN42" s="139"/>
      <c r="AO42" s="142">
        <f t="shared" si="44"/>
        <v>0</v>
      </c>
      <c r="AP42" s="142"/>
      <c r="AQ42" s="142"/>
      <c r="AR42" s="142"/>
      <c r="AS42" s="142">
        <f t="shared" si="45"/>
        <v>0</v>
      </c>
      <c r="AT42" s="142"/>
      <c r="AU42" s="139"/>
      <c r="AV42" s="139"/>
      <c r="AW42" s="142">
        <f t="shared" si="46"/>
        <v>0</v>
      </c>
      <c r="AX42" s="142"/>
      <c r="AY42" s="139"/>
      <c r="AZ42" s="139"/>
      <c r="BA42" s="142">
        <f t="shared" si="47"/>
        <v>0</v>
      </c>
      <c r="BB42" s="142"/>
      <c r="BC42" s="139"/>
      <c r="BD42" s="139"/>
      <c r="BE42" s="142">
        <f t="shared" si="48"/>
        <v>0</v>
      </c>
      <c r="BF42" s="142"/>
      <c r="BG42" s="139"/>
      <c r="BH42" s="139"/>
      <c r="BI42" s="142">
        <f t="shared" si="49"/>
        <v>0</v>
      </c>
      <c r="BJ42" s="142"/>
      <c r="BK42" s="139"/>
      <c r="BL42" s="139"/>
      <c r="BM42" s="142">
        <f t="shared" si="50"/>
        <v>0</v>
      </c>
      <c r="BN42" s="142"/>
      <c r="BO42" s="139"/>
      <c r="BP42" s="139"/>
      <c r="BQ42" s="142">
        <f t="shared" si="51"/>
        <v>0</v>
      </c>
      <c r="BR42" s="142"/>
      <c r="BS42" s="139"/>
      <c r="BT42" s="139"/>
      <c r="BU42" s="142">
        <f t="shared" si="52"/>
        <v>0</v>
      </c>
      <c r="BV42" s="142"/>
      <c r="BW42" s="139"/>
      <c r="BX42" s="139"/>
      <c r="BY42" s="142">
        <f t="shared" si="53"/>
        <v>0</v>
      </c>
      <c r="BZ42" s="142"/>
      <c r="CA42" s="139"/>
      <c r="CB42" s="139"/>
      <c r="CC42" s="142">
        <f t="shared" si="54"/>
        <v>0</v>
      </c>
      <c r="CD42" s="142"/>
      <c r="CE42" s="139"/>
      <c r="CF42" s="139"/>
      <c r="CG42" s="142">
        <f t="shared" si="55"/>
        <v>0</v>
      </c>
      <c r="CH42" s="142"/>
      <c r="CI42" s="139"/>
      <c r="CJ42" s="139"/>
      <c r="CK42" s="142">
        <f t="shared" si="56"/>
        <v>0</v>
      </c>
      <c r="CL42" s="208"/>
      <c r="CM42" s="208"/>
      <c r="CN42" s="208"/>
      <c r="CO42" s="208">
        <f t="shared" si="57"/>
        <v>0</v>
      </c>
      <c r="CP42" s="208"/>
      <c r="CQ42" s="14"/>
      <c r="CR42" s="14"/>
      <c r="CS42" s="244">
        <f t="shared" si="58"/>
        <v>0</v>
      </c>
      <c r="CT42" s="245"/>
      <c r="CU42" s="13"/>
      <c r="CV42" s="13"/>
      <c r="CW42" s="244">
        <f t="shared" si="59"/>
        <v>0</v>
      </c>
      <c r="CX42" s="245"/>
      <c r="CY42" s="13"/>
      <c r="CZ42" s="13"/>
      <c r="DA42" s="244">
        <f t="shared" si="60"/>
        <v>0</v>
      </c>
      <c r="DB42" s="245"/>
    </row>
    <row r="43" spans="1:106" ht="14.25" hidden="1" customHeight="1">
      <c r="A43" s="313"/>
      <c r="B43" s="313" t="s">
        <v>317</v>
      </c>
      <c r="C43" s="207"/>
      <c r="D43" s="139">
        <f t="shared" si="61"/>
        <v>0</v>
      </c>
      <c r="E43" s="139">
        <f t="shared" si="34"/>
        <v>0</v>
      </c>
      <c r="F43" s="178">
        <f t="shared" si="35"/>
        <v>0</v>
      </c>
      <c r="G43" s="178" t="e">
        <f t="shared" si="36"/>
        <v>#DIV/0!</v>
      </c>
      <c r="H43" s="139"/>
      <c r="I43" s="139"/>
      <c r="J43" s="142">
        <f t="shared" si="9"/>
        <v>0</v>
      </c>
      <c r="K43" s="142"/>
      <c r="L43" s="139"/>
      <c r="M43" s="139"/>
      <c r="N43" s="142">
        <f t="shared" si="37"/>
        <v>0</v>
      </c>
      <c r="O43" s="142"/>
      <c r="P43" s="139"/>
      <c r="Q43" s="139"/>
      <c r="R43" s="142">
        <f t="shared" si="38"/>
        <v>0</v>
      </c>
      <c r="S43" s="142"/>
      <c r="T43" s="139"/>
      <c r="U43" s="139"/>
      <c r="V43" s="142">
        <f t="shared" si="39"/>
        <v>0</v>
      </c>
      <c r="W43" s="142"/>
      <c r="X43" s="139">
        <f t="shared" si="62"/>
        <v>0</v>
      </c>
      <c r="Y43" s="139">
        <f t="shared" si="62"/>
        <v>0</v>
      </c>
      <c r="Z43" s="142">
        <f t="shared" si="40"/>
        <v>0</v>
      </c>
      <c r="AA43" s="142"/>
      <c r="AB43" s="139"/>
      <c r="AC43" s="139"/>
      <c r="AD43" s="142">
        <f t="shared" si="41"/>
        <v>0</v>
      </c>
      <c r="AE43" s="142"/>
      <c r="AF43" s="139"/>
      <c r="AG43" s="139"/>
      <c r="AH43" s="142">
        <f t="shared" si="42"/>
        <v>0</v>
      </c>
      <c r="AI43" s="139"/>
      <c r="AJ43" s="139"/>
      <c r="AK43" s="142">
        <f t="shared" si="43"/>
        <v>0</v>
      </c>
      <c r="AL43" s="142"/>
      <c r="AM43" s="139"/>
      <c r="AN43" s="139"/>
      <c r="AO43" s="142">
        <f t="shared" si="44"/>
        <v>0</v>
      </c>
      <c r="AP43" s="142"/>
      <c r="AQ43" s="142"/>
      <c r="AR43" s="142"/>
      <c r="AS43" s="142">
        <f t="shared" si="45"/>
        <v>0</v>
      </c>
      <c r="AT43" s="142"/>
      <c r="AU43" s="139"/>
      <c r="AV43" s="139"/>
      <c r="AW43" s="142">
        <f t="shared" si="46"/>
        <v>0</v>
      </c>
      <c r="AX43" s="142"/>
      <c r="AY43" s="139"/>
      <c r="AZ43" s="139"/>
      <c r="BA43" s="142">
        <f t="shared" si="47"/>
        <v>0</v>
      </c>
      <c r="BB43" s="142"/>
      <c r="BC43" s="139"/>
      <c r="BD43" s="139"/>
      <c r="BE43" s="142">
        <f t="shared" si="48"/>
        <v>0</v>
      </c>
      <c r="BF43" s="142"/>
      <c r="BG43" s="139"/>
      <c r="BH43" s="139"/>
      <c r="BI43" s="142">
        <f t="shared" si="49"/>
        <v>0</v>
      </c>
      <c r="BJ43" s="142"/>
      <c r="BK43" s="139"/>
      <c r="BL43" s="139"/>
      <c r="BM43" s="142">
        <f t="shared" si="50"/>
        <v>0</v>
      </c>
      <c r="BN43" s="142"/>
      <c r="BO43" s="139"/>
      <c r="BP43" s="139"/>
      <c r="BQ43" s="142">
        <f t="shared" si="51"/>
        <v>0</v>
      </c>
      <c r="BR43" s="142"/>
      <c r="BS43" s="139"/>
      <c r="BT43" s="139"/>
      <c r="BU43" s="142">
        <f t="shared" si="52"/>
        <v>0</v>
      </c>
      <c r="BV43" s="142"/>
      <c r="BW43" s="139"/>
      <c r="BX43" s="139"/>
      <c r="BY43" s="142">
        <f t="shared" si="53"/>
        <v>0</v>
      </c>
      <c r="BZ43" s="142"/>
      <c r="CA43" s="139"/>
      <c r="CB43" s="139"/>
      <c r="CC43" s="142">
        <f t="shared" si="54"/>
        <v>0</v>
      </c>
      <c r="CD43" s="142"/>
      <c r="CE43" s="139"/>
      <c r="CF43" s="139"/>
      <c r="CG43" s="142">
        <f t="shared" si="55"/>
        <v>0</v>
      </c>
      <c r="CH43" s="142"/>
      <c r="CI43" s="139"/>
      <c r="CJ43" s="139"/>
      <c r="CK43" s="142">
        <f t="shared" si="56"/>
        <v>0</v>
      </c>
      <c r="CL43" s="208"/>
      <c r="CM43" s="208"/>
      <c r="CN43" s="208"/>
      <c r="CO43" s="208">
        <f t="shared" si="57"/>
        <v>0</v>
      </c>
      <c r="CP43" s="208"/>
      <c r="CQ43" s="14"/>
      <c r="CR43" s="14"/>
      <c r="CS43" s="244">
        <f t="shared" si="58"/>
        <v>0</v>
      </c>
      <c r="CT43" s="245"/>
      <c r="CU43" s="13"/>
      <c r="CV43" s="13"/>
      <c r="CW43" s="244">
        <f t="shared" si="59"/>
        <v>0</v>
      </c>
      <c r="CX43" s="245"/>
      <c r="CY43" s="13"/>
      <c r="CZ43" s="13"/>
      <c r="DA43" s="244">
        <f t="shared" si="60"/>
        <v>0</v>
      </c>
      <c r="DB43" s="245"/>
    </row>
    <row r="44" spans="1:106" ht="14.25" hidden="1" customHeight="1">
      <c r="A44" s="313"/>
      <c r="B44" s="313" t="s">
        <v>318</v>
      </c>
      <c r="C44" s="207"/>
      <c r="D44" s="139">
        <f t="shared" si="61"/>
        <v>0</v>
      </c>
      <c r="E44" s="139">
        <f t="shared" si="34"/>
        <v>0</v>
      </c>
      <c r="F44" s="178">
        <f t="shared" si="35"/>
        <v>0</v>
      </c>
      <c r="G44" s="178" t="e">
        <f t="shared" si="36"/>
        <v>#DIV/0!</v>
      </c>
      <c r="H44" s="139"/>
      <c r="I44" s="139"/>
      <c r="J44" s="142">
        <f t="shared" si="9"/>
        <v>0</v>
      </c>
      <c r="K44" s="142"/>
      <c r="L44" s="139"/>
      <c r="M44" s="139"/>
      <c r="N44" s="142">
        <f t="shared" si="37"/>
        <v>0</v>
      </c>
      <c r="O44" s="142"/>
      <c r="P44" s="139"/>
      <c r="Q44" s="139"/>
      <c r="R44" s="142">
        <f t="shared" si="38"/>
        <v>0</v>
      </c>
      <c r="S44" s="142"/>
      <c r="T44" s="139"/>
      <c r="U44" s="139"/>
      <c r="V44" s="142">
        <f t="shared" si="39"/>
        <v>0</v>
      </c>
      <c r="W44" s="142"/>
      <c r="X44" s="139">
        <f t="shared" si="62"/>
        <v>0</v>
      </c>
      <c r="Y44" s="139">
        <f t="shared" si="62"/>
        <v>0</v>
      </c>
      <c r="Z44" s="142">
        <f t="shared" si="40"/>
        <v>0</v>
      </c>
      <c r="AA44" s="142"/>
      <c r="AB44" s="139"/>
      <c r="AC44" s="139"/>
      <c r="AD44" s="142">
        <f t="shared" si="41"/>
        <v>0</v>
      </c>
      <c r="AE44" s="142"/>
      <c r="AF44" s="139"/>
      <c r="AG44" s="139"/>
      <c r="AH44" s="142">
        <f t="shared" si="42"/>
        <v>0</v>
      </c>
      <c r="AI44" s="139"/>
      <c r="AJ44" s="139"/>
      <c r="AK44" s="142">
        <f t="shared" si="43"/>
        <v>0</v>
      </c>
      <c r="AL44" s="142"/>
      <c r="AM44" s="139"/>
      <c r="AN44" s="139"/>
      <c r="AO44" s="142">
        <f t="shared" si="44"/>
        <v>0</v>
      </c>
      <c r="AP44" s="142"/>
      <c r="AQ44" s="142"/>
      <c r="AR44" s="142"/>
      <c r="AS44" s="142">
        <f t="shared" si="45"/>
        <v>0</v>
      </c>
      <c r="AT44" s="142"/>
      <c r="AU44" s="139"/>
      <c r="AV44" s="139"/>
      <c r="AW44" s="142">
        <f t="shared" si="46"/>
        <v>0</v>
      </c>
      <c r="AX44" s="142"/>
      <c r="AY44" s="139"/>
      <c r="AZ44" s="139"/>
      <c r="BA44" s="142">
        <f t="shared" si="47"/>
        <v>0</v>
      </c>
      <c r="BB44" s="142"/>
      <c r="BC44" s="139"/>
      <c r="BD44" s="139"/>
      <c r="BE44" s="142">
        <f t="shared" si="48"/>
        <v>0</v>
      </c>
      <c r="BF44" s="142"/>
      <c r="BG44" s="139"/>
      <c r="BH44" s="139"/>
      <c r="BI44" s="142">
        <f t="shared" si="49"/>
        <v>0</v>
      </c>
      <c r="BJ44" s="142"/>
      <c r="BK44" s="139"/>
      <c r="BL44" s="139"/>
      <c r="BM44" s="142">
        <f t="shared" si="50"/>
        <v>0</v>
      </c>
      <c r="BN44" s="142"/>
      <c r="BO44" s="139"/>
      <c r="BP44" s="139"/>
      <c r="BQ44" s="142">
        <f t="shared" si="51"/>
        <v>0</v>
      </c>
      <c r="BR44" s="142"/>
      <c r="BS44" s="139"/>
      <c r="BT44" s="139"/>
      <c r="BU44" s="142">
        <f t="shared" si="52"/>
        <v>0</v>
      </c>
      <c r="BV44" s="142"/>
      <c r="BW44" s="139"/>
      <c r="BX44" s="139"/>
      <c r="BY44" s="142">
        <f t="shared" si="53"/>
        <v>0</v>
      </c>
      <c r="BZ44" s="142"/>
      <c r="CA44" s="139"/>
      <c r="CB44" s="139"/>
      <c r="CC44" s="142">
        <f t="shared" si="54"/>
        <v>0</v>
      </c>
      <c r="CD44" s="142"/>
      <c r="CE44" s="139"/>
      <c r="CF44" s="139"/>
      <c r="CG44" s="142">
        <f t="shared" si="55"/>
        <v>0</v>
      </c>
      <c r="CH44" s="142"/>
      <c r="CI44" s="139"/>
      <c r="CJ44" s="139"/>
      <c r="CK44" s="142">
        <f t="shared" si="56"/>
        <v>0</v>
      </c>
      <c r="CL44" s="208"/>
      <c r="CM44" s="208"/>
      <c r="CN44" s="208"/>
      <c r="CO44" s="208">
        <f t="shared" si="57"/>
        <v>0</v>
      </c>
      <c r="CP44" s="208"/>
      <c r="CQ44" s="14"/>
      <c r="CR44" s="14"/>
      <c r="CS44" s="244">
        <f t="shared" si="58"/>
        <v>0</v>
      </c>
      <c r="CT44" s="245"/>
      <c r="CU44" s="13"/>
      <c r="CV44" s="13"/>
      <c r="CW44" s="244">
        <f t="shared" si="59"/>
        <v>0</v>
      </c>
      <c r="CX44" s="245"/>
      <c r="CY44" s="13"/>
      <c r="CZ44" s="13"/>
      <c r="DA44" s="244">
        <f t="shared" si="60"/>
        <v>0</v>
      </c>
      <c r="DB44" s="245"/>
    </row>
    <row r="45" spans="1:106" ht="14.25" customHeight="1">
      <c r="A45" s="313"/>
      <c r="B45" s="313" t="s">
        <v>319</v>
      </c>
      <c r="C45" s="207"/>
      <c r="D45" s="139">
        <f t="shared" si="61"/>
        <v>0.28299999999999997</v>
      </c>
      <c r="E45" s="139">
        <f t="shared" si="34"/>
        <v>0.28299999999999997</v>
      </c>
      <c r="F45" s="178">
        <f t="shared" si="35"/>
        <v>0</v>
      </c>
      <c r="G45" s="178">
        <f t="shared" si="36"/>
        <v>1</v>
      </c>
      <c r="H45" s="139"/>
      <c r="I45" s="139"/>
      <c r="J45" s="142">
        <f t="shared" si="9"/>
        <v>0</v>
      </c>
      <c r="K45" s="139"/>
      <c r="L45" s="139">
        <v>0.28299999999999997</v>
      </c>
      <c r="M45" s="139">
        <v>0.28299999999999997</v>
      </c>
      <c r="N45" s="142">
        <f t="shared" si="37"/>
        <v>0</v>
      </c>
      <c r="O45" s="142"/>
      <c r="P45" s="139"/>
      <c r="Q45" s="139"/>
      <c r="R45" s="142">
        <f t="shared" si="38"/>
        <v>0</v>
      </c>
      <c r="S45" s="142"/>
      <c r="T45" s="139"/>
      <c r="U45" s="139"/>
      <c r="V45" s="142">
        <f t="shared" si="39"/>
        <v>0</v>
      </c>
      <c r="W45" s="142"/>
      <c r="X45" s="139">
        <f t="shared" si="62"/>
        <v>0</v>
      </c>
      <c r="Y45" s="139">
        <f t="shared" si="62"/>
        <v>0</v>
      </c>
      <c r="Z45" s="142">
        <f t="shared" si="40"/>
        <v>0</v>
      </c>
      <c r="AA45" s="142"/>
      <c r="AB45" s="139"/>
      <c r="AC45" s="139"/>
      <c r="AD45" s="142">
        <f t="shared" si="41"/>
        <v>0</v>
      </c>
      <c r="AE45" s="142"/>
      <c r="AF45" s="139"/>
      <c r="AG45" s="139"/>
      <c r="AH45" s="142">
        <f t="shared" si="42"/>
        <v>0</v>
      </c>
      <c r="AI45" s="139"/>
      <c r="AJ45" s="139"/>
      <c r="AK45" s="142">
        <f t="shared" si="43"/>
        <v>0</v>
      </c>
      <c r="AL45" s="142"/>
      <c r="AM45" s="139"/>
      <c r="AN45" s="139"/>
      <c r="AO45" s="142">
        <f t="shared" si="44"/>
        <v>0</v>
      </c>
      <c r="AP45" s="142"/>
      <c r="AQ45" s="142"/>
      <c r="AR45" s="142"/>
      <c r="AS45" s="142">
        <f t="shared" si="45"/>
        <v>0</v>
      </c>
      <c r="AT45" s="142"/>
      <c r="AU45" s="139"/>
      <c r="AV45" s="139"/>
      <c r="AW45" s="142">
        <f t="shared" si="46"/>
        <v>0</v>
      </c>
      <c r="AX45" s="142"/>
      <c r="AY45" s="139"/>
      <c r="AZ45" s="139"/>
      <c r="BA45" s="142">
        <f t="shared" si="47"/>
        <v>0</v>
      </c>
      <c r="BB45" s="142"/>
      <c r="BC45" s="139"/>
      <c r="BD45" s="139"/>
      <c r="BE45" s="142">
        <f t="shared" si="48"/>
        <v>0</v>
      </c>
      <c r="BF45" s="142"/>
      <c r="BG45" s="139"/>
      <c r="BH45" s="139"/>
      <c r="BI45" s="142">
        <f t="shared" si="49"/>
        <v>0</v>
      </c>
      <c r="BJ45" s="142"/>
      <c r="BK45" s="139"/>
      <c r="BL45" s="139"/>
      <c r="BM45" s="142">
        <f t="shared" si="50"/>
        <v>0</v>
      </c>
      <c r="BN45" s="142"/>
      <c r="BO45" s="139"/>
      <c r="BP45" s="139"/>
      <c r="BQ45" s="142">
        <f t="shared" si="51"/>
        <v>0</v>
      </c>
      <c r="BR45" s="142"/>
      <c r="BS45" s="139"/>
      <c r="BT45" s="139"/>
      <c r="BU45" s="142">
        <f t="shared" si="52"/>
        <v>0</v>
      </c>
      <c r="BV45" s="142"/>
      <c r="BW45" s="139"/>
      <c r="BX45" s="139"/>
      <c r="BY45" s="142">
        <f t="shared" si="53"/>
        <v>0</v>
      </c>
      <c r="BZ45" s="142"/>
      <c r="CA45" s="139"/>
      <c r="CB45" s="139"/>
      <c r="CC45" s="142">
        <f t="shared" si="54"/>
        <v>0</v>
      </c>
      <c r="CD45" s="142"/>
      <c r="CE45" s="139"/>
      <c r="CF45" s="139"/>
      <c r="CG45" s="142">
        <f t="shared" si="55"/>
        <v>0</v>
      </c>
      <c r="CH45" s="142"/>
      <c r="CI45" s="139"/>
      <c r="CJ45" s="139"/>
      <c r="CK45" s="142">
        <f t="shared" si="56"/>
        <v>0</v>
      </c>
      <c r="CL45" s="208"/>
      <c r="CM45" s="208"/>
      <c r="CN45" s="208"/>
      <c r="CO45" s="208">
        <f t="shared" si="57"/>
        <v>0</v>
      </c>
      <c r="CP45" s="208"/>
      <c r="CQ45" s="14"/>
      <c r="CR45" s="14"/>
      <c r="CS45" s="244">
        <f t="shared" si="58"/>
        <v>0</v>
      </c>
      <c r="CT45" s="245"/>
      <c r="CU45" s="13"/>
      <c r="CV45" s="13"/>
      <c r="CW45" s="244">
        <f t="shared" si="59"/>
        <v>0</v>
      </c>
      <c r="CX45" s="245"/>
      <c r="CY45" s="13"/>
      <c r="CZ45" s="13"/>
      <c r="DA45" s="244">
        <f t="shared" si="60"/>
        <v>0</v>
      </c>
      <c r="DB45" s="245"/>
    </row>
    <row r="46" spans="1:106" ht="14.25" hidden="1" customHeight="1">
      <c r="A46" s="313"/>
      <c r="B46" s="313" t="s">
        <v>320</v>
      </c>
      <c r="C46" s="207"/>
      <c r="D46" s="139">
        <f t="shared" si="61"/>
        <v>0</v>
      </c>
      <c r="E46" s="139">
        <f t="shared" si="34"/>
        <v>0</v>
      </c>
      <c r="F46" s="178">
        <f t="shared" si="35"/>
        <v>0</v>
      </c>
      <c r="G46" s="178" t="e">
        <f t="shared" si="36"/>
        <v>#DIV/0!</v>
      </c>
      <c r="H46" s="139"/>
      <c r="I46" s="139"/>
      <c r="J46" s="142">
        <f t="shared" si="9"/>
        <v>0</v>
      </c>
      <c r="K46" s="142"/>
      <c r="L46" s="139"/>
      <c r="M46" s="139"/>
      <c r="N46" s="142">
        <f t="shared" si="37"/>
        <v>0</v>
      </c>
      <c r="O46" s="142"/>
      <c r="P46" s="139"/>
      <c r="Q46" s="139"/>
      <c r="R46" s="142">
        <f t="shared" si="38"/>
        <v>0</v>
      </c>
      <c r="S46" s="142"/>
      <c r="T46" s="139"/>
      <c r="U46" s="139"/>
      <c r="V46" s="142">
        <f t="shared" si="39"/>
        <v>0</v>
      </c>
      <c r="W46" s="142"/>
      <c r="X46" s="139">
        <f t="shared" si="62"/>
        <v>0</v>
      </c>
      <c r="Y46" s="139">
        <f t="shared" si="62"/>
        <v>0</v>
      </c>
      <c r="Z46" s="142">
        <f t="shared" si="40"/>
        <v>0</v>
      </c>
      <c r="AA46" s="142"/>
      <c r="AB46" s="139"/>
      <c r="AC46" s="139"/>
      <c r="AD46" s="142">
        <f t="shared" si="41"/>
        <v>0</v>
      </c>
      <c r="AE46" s="142" t="e">
        <f>AC46/AB46</f>
        <v>#DIV/0!</v>
      </c>
      <c r="AF46" s="139"/>
      <c r="AG46" s="139"/>
      <c r="AH46" s="142">
        <f t="shared" si="42"/>
        <v>0</v>
      </c>
      <c r="AI46" s="139"/>
      <c r="AJ46" s="139"/>
      <c r="AK46" s="142">
        <f t="shared" si="43"/>
        <v>0</v>
      </c>
      <c r="AL46" s="142"/>
      <c r="AM46" s="139"/>
      <c r="AN46" s="139"/>
      <c r="AO46" s="142">
        <f t="shared" si="44"/>
        <v>0</v>
      </c>
      <c r="AP46" s="142"/>
      <c r="AQ46" s="142"/>
      <c r="AR46" s="142"/>
      <c r="AS46" s="142">
        <f t="shared" si="45"/>
        <v>0</v>
      </c>
      <c r="AT46" s="142"/>
      <c r="AU46" s="139"/>
      <c r="AV46" s="139"/>
      <c r="AW46" s="142">
        <f t="shared" si="46"/>
        <v>0</v>
      </c>
      <c r="AX46" s="142"/>
      <c r="AY46" s="139"/>
      <c r="AZ46" s="139"/>
      <c r="BA46" s="142">
        <f t="shared" si="47"/>
        <v>0</v>
      </c>
      <c r="BB46" s="142"/>
      <c r="BC46" s="139"/>
      <c r="BD46" s="139"/>
      <c r="BE46" s="142">
        <f t="shared" si="48"/>
        <v>0</v>
      </c>
      <c r="BF46" s="142"/>
      <c r="BG46" s="139"/>
      <c r="BH46" s="139"/>
      <c r="BI46" s="142">
        <f t="shared" si="49"/>
        <v>0</v>
      </c>
      <c r="BJ46" s="142"/>
      <c r="BK46" s="139"/>
      <c r="BL46" s="139"/>
      <c r="BM46" s="142">
        <f t="shared" si="50"/>
        <v>0</v>
      </c>
      <c r="BN46" s="142"/>
      <c r="BO46" s="139"/>
      <c r="BP46" s="139"/>
      <c r="BQ46" s="142">
        <f t="shared" si="51"/>
        <v>0</v>
      </c>
      <c r="BR46" s="142"/>
      <c r="BS46" s="139"/>
      <c r="BT46" s="139"/>
      <c r="BU46" s="142">
        <f t="shared" si="52"/>
        <v>0</v>
      </c>
      <c r="BV46" s="142"/>
      <c r="BW46" s="139"/>
      <c r="BX46" s="139"/>
      <c r="BY46" s="142">
        <f t="shared" si="53"/>
        <v>0</v>
      </c>
      <c r="BZ46" s="142"/>
      <c r="CA46" s="139"/>
      <c r="CB46" s="139"/>
      <c r="CC46" s="142">
        <f t="shared" si="54"/>
        <v>0</v>
      </c>
      <c r="CD46" s="142"/>
      <c r="CE46" s="139"/>
      <c r="CF46" s="139"/>
      <c r="CG46" s="142">
        <f t="shared" si="55"/>
        <v>0</v>
      </c>
      <c r="CH46" s="142"/>
      <c r="CI46" s="139"/>
      <c r="CJ46" s="139"/>
      <c r="CK46" s="142">
        <f t="shared" si="56"/>
        <v>0</v>
      </c>
      <c r="CL46" s="208"/>
      <c r="CM46" s="208"/>
      <c r="CN46" s="208"/>
      <c r="CO46" s="208">
        <f t="shared" si="57"/>
        <v>0</v>
      </c>
      <c r="CP46" s="208"/>
      <c r="CQ46" s="14"/>
      <c r="CR46" s="14"/>
      <c r="CS46" s="244">
        <f t="shared" si="58"/>
        <v>0</v>
      </c>
      <c r="CT46" s="245"/>
      <c r="CU46" s="13"/>
      <c r="CV46" s="13"/>
      <c r="CW46" s="244">
        <f t="shared" si="59"/>
        <v>0</v>
      </c>
      <c r="CX46" s="245"/>
      <c r="CY46" s="13"/>
      <c r="CZ46" s="13"/>
      <c r="DA46" s="244">
        <f t="shared" si="60"/>
        <v>0</v>
      </c>
      <c r="DB46" s="245"/>
    </row>
    <row r="47" spans="1:106" ht="14.25" hidden="1" customHeight="1">
      <c r="A47" s="313"/>
      <c r="B47" s="314" t="s">
        <v>321</v>
      </c>
      <c r="C47" s="207"/>
      <c r="D47" s="139">
        <f t="shared" si="61"/>
        <v>0</v>
      </c>
      <c r="E47" s="139">
        <f t="shared" si="34"/>
        <v>0</v>
      </c>
      <c r="F47" s="178">
        <f t="shared" si="35"/>
        <v>0</v>
      </c>
      <c r="G47" s="178" t="e">
        <f t="shared" si="36"/>
        <v>#DIV/0!</v>
      </c>
      <c r="H47" s="139"/>
      <c r="I47" s="139"/>
      <c r="J47" s="142">
        <f t="shared" si="9"/>
        <v>0</v>
      </c>
      <c r="K47" s="142"/>
      <c r="L47" s="139"/>
      <c r="M47" s="139"/>
      <c r="N47" s="142">
        <f t="shared" si="37"/>
        <v>0</v>
      </c>
      <c r="O47" s="142"/>
      <c r="P47" s="139"/>
      <c r="Q47" s="139"/>
      <c r="R47" s="142">
        <f t="shared" si="38"/>
        <v>0</v>
      </c>
      <c r="S47" s="142"/>
      <c r="T47" s="139"/>
      <c r="U47" s="139"/>
      <c r="V47" s="142">
        <f t="shared" si="39"/>
        <v>0</v>
      </c>
      <c r="W47" s="142"/>
      <c r="X47" s="139">
        <f t="shared" si="62"/>
        <v>0</v>
      </c>
      <c r="Y47" s="139">
        <f t="shared" si="62"/>
        <v>0</v>
      </c>
      <c r="Z47" s="142">
        <f t="shared" si="40"/>
        <v>0</v>
      </c>
      <c r="AA47" s="142"/>
      <c r="AB47" s="139"/>
      <c r="AC47" s="139"/>
      <c r="AD47" s="142">
        <f t="shared" si="41"/>
        <v>0</v>
      </c>
      <c r="AE47" s="142" t="e">
        <f>AC47/AB47</f>
        <v>#DIV/0!</v>
      </c>
      <c r="AF47" s="139"/>
      <c r="AG47" s="139"/>
      <c r="AH47" s="142">
        <f t="shared" si="42"/>
        <v>0</v>
      </c>
      <c r="AI47" s="139"/>
      <c r="AJ47" s="139"/>
      <c r="AK47" s="142">
        <f t="shared" si="43"/>
        <v>0</v>
      </c>
      <c r="AL47" s="142"/>
      <c r="AM47" s="139"/>
      <c r="AN47" s="139"/>
      <c r="AO47" s="142">
        <f t="shared" si="44"/>
        <v>0</v>
      </c>
      <c r="AP47" s="142"/>
      <c r="AQ47" s="142"/>
      <c r="AR47" s="142"/>
      <c r="AS47" s="142">
        <f t="shared" si="45"/>
        <v>0</v>
      </c>
      <c r="AT47" s="142"/>
      <c r="AU47" s="139"/>
      <c r="AV47" s="139"/>
      <c r="AW47" s="142">
        <f t="shared" si="46"/>
        <v>0</v>
      </c>
      <c r="AX47" s="142"/>
      <c r="AY47" s="139"/>
      <c r="AZ47" s="139"/>
      <c r="BA47" s="142">
        <f t="shared" si="47"/>
        <v>0</v>
      </c>
      <c r="BB47" s="142"/>
      <c r="BC47" s="139"/>
      <c r="BD47" s="139"/>
      <c r="BE47" s="142">
        <f t="shared" si="48"/>
        <v>0</v>
      </c>
      <c r="BF47" s="142"/>
      <c r="BG47" s="139"/>
      <c r="BH47" s="139"/>
      <c r="BI47" s="142">
        <f t="shared" si="49"/>
        <v>0</v>
      </c>
      <c r="BJ47" s="142"/>
      <c r="BK47" s="139"/>
      <c r="BL47" s="139"/>
      <c r="BM47" s="142">
        <f t="shared" si="50"/>
        <v>0</v>
      </c>
      <c r="BN47" s="142"/>
      <c r="BO47" s="139"/>
      <c r="BP47" s="139"/>
      <c r="BQ47" s="142">
        <f t="shared" si="51"/>
        <v>0</v>
      </c>
      <c r="BR47" s="142"/>
      <c r="BS47" s="139"/>
      <c r="BT47" s="139"/>
      <c r="BU47" s="142">
        <f t="shared" si="52"/>
        <v>0</v>
      </c>
      <c r="BV47" s="142"/>
      <c r="BW47" s="139"/>
      <c r="BX47" s="139"/>
      <c r="BY47" s="142">
        <f t="shared" si="53"/>
        <v>0</v>
      </c>
      <c r="BZ47" s="142"/>
      <c r="CA47" s="139"/>
      <c r="CB47" s="139"/>
      <c r="CC47" s="142">
        <f t="shared" si="54"/>
        <v>0</v>
      </c>
      <c r="CD47" s="142"/>
      <c r="CE47" s="139"/>
      <c r="CF47" s="139"/>
      <c r="CG47" s="142">
        <f t="shared" si="55"/>
        <v>0</v>
      </c>
      <c r="CH47" s="142"/>
      <c r="CI47" s="139"/>
      <c r="CJ47" s="139"/>
      <c r="CK47" s="142">
        <f t="shared" si="56"/>
        <v>0</v>
      </c>
      <c r="CL47" s="208"/>
      <c r="CM47" s="208"/>
      <c r="CN47" s="208"/>
      <c r="CO47" s="208">
        <f t="shared" si="57"/>
        <v>0</v>
      </c>
      <c r="CP47" s="208"/>
      <c r="CQ47" s="14"/>
      <c r="CR47" s="14"/>
      <c r="CS47" s="244">
        <f t="shared" si="58"/>
        <v>0</v>
      </c>
      <c r="CT47" s="245"/>
      <c r="CU47" s="13"/>
      <c r="CV47" s="13"/>
      <c r="CW47" s="244">
        <f t="shared" si="59"/>
        <v>0</v>
      </c>
      <c r="CX47" s="245"/>
      <c r="CY47" s="13"/>
      <c r="CZ47" s="13"/>
      <c r="DA47" s="244">
        <f t="shared" si="60"/>
        <v>0</v>
      </c>
      <c r="DB47" s="245"/>
    </row>
    <row r="48" spans="1:106" ht="14.25" hidden="1" customHeight="1">
      <c r="A48" s="313"/>
      <c r="B48" s="313" t="s">
        <v>524</v>
      </c>
      <c r="C48" s="207"/>
      <c r="D48" s="139">
        <f t="shared" si="61"/>
        <v>0</v>
      </c>
      <c r="E48" s="139">
        <f t="shared" si="34"/>
        <v>0</v>
      </c>
      <c r="F48" s="178">
        <f t="shared" si="35"/>
        <v>0</v>
      </c>
      <c r="G48" s="178" t="e">
        <f t="shared" si="36"/>
        <v>#DIV/0!</v>
      </c>
      <c r="H48" s="139"/>
      <c r="I48" s="139"/>
      <c r="J48" s="142">
        <f t="shared" si="9"/>
        <v>0</v>
      </c>
      <c r="K48" s="142"/>
      <c r="L48" s="139"/>
      <c r="M48" s="139"/>
      <c r="N48" s="142">
        <f t="shared" si="37"/>
        <v>0</v>
      </c>
      <c r="O48" s="142"/>
      <c r="P48" s="139"/>
      <c r="Q48" s="139"/>
      <c r="R48" s="142">
        <f t="shared" si="38"/>
        <v>0</v>
      </c>
      <c r="S48" s="142"/>
      <c r="T48" s="139"/>
      <c r="U48" s="139"/>
      <c r="V48" s="142">
        <f t="shared" si="39"/>
        <v>0</v>
      </c>
      <c r="W48" s="142"/>
      <c r="X48" s="139">
        <f t="shared" si="62"/>
        <v>0</v>
      </c>
      <c r="Y48" s="139">
        <f t="shared" si="62"/>
        <v>0</v>
      </c>
      <c r="Z48" s="142">
        <f t="shared" si="40"/>
        <v>0</v>
      </c>
      <c r="AA48" s="142"/>
      <c r="AB48" s="139"/>
      <c r="AC48" s="139"/>
      <c r="AD48" s="142">
        <f t="shared" si="41"/>
        <v>0</v>
      </c>
      <c r="AE48" s="142" t="e">
        <f>AC48/AB48</f>
        <v>#DIV/0!</v>
      </c>
      <c r="AF48" s="139"/>
      <c r="AG48" s="139"/>
      <c r="AH48" s="142">
        <f t="shared" si="42"/>
        <v>0</v>
      </c>
      <c r="AI48" s="139"/>
      <c r="AJ48" s="139"/>
      <c r="AK48" s="142">
        <f t="shared" si="43"/>
        <v>0</v>
      </c>
      <c r="AL48" s="142"/>
      <c r="AM48" s="139"/>
      <c r="AN48" s="139"/>
      <c r="AO48" s="142">
        <f t="shared" si="44"/>
        <v>0</v>
      </c>
      <c r="AP48" s="142"/>
      <c r="AQ48" s="142"/>
      <c r="AR48" s="142"/>
      <c r="AS48" s="142">
        <f t="shared" si="45"/>
        <v>0</v>
      </c>
      <c r="AT48" s="142"/>
      <c r="AU48" s="139"/>
      <c r="AV48" s="139"/>
      <c r="AW48" s="142">
        <f t="shared" si="46"/>
        <v>0</v>
      </c>
      <c r="AX48" s="142"/>
      <c r="AY48" s="139"/>
      <c r="AZ48" s="139"/>
      <c r="BA48" s="142">
        <f t="shared" si="47"/>
        <v>0</v>
      </c>
      <c r="BB48" s="142"/>
      <c r="BC48" s="139"/>
      <c r="BD48" s="139"/>
      <c r="BE48" s="142">
        <f t="shared" si="48"/>
        <v>0</v>
      </c>
      <c r="BF48" s="142"/>
      <c r="BG48" s="139"/>
      <c r="BH48" s="139"/>
      <c r="BI48" s="142">
        <f t="shared" si="49"/>
        <v>0</v>
      </c>
      <c r="BJ48" s="142"/>
      <c r="BK48" s="139"/>
      <c r="BL48" s="139"/>
      <c r="BM48" s="142">
        <f t="shared" si="50"/>
        <v>0</v>
      </c>
      <c r="BN48" s="142"/>
      <c r="BO48" s="139"/>
      <c r="BP48" s="139"/>
      <c r="BQ48" s="142">
        <f t="shared" si="51"/>
        <v>0</v>
      </c>
      <c r="BR48" s="142"/>
      <c r="BS48" s="139"/>
      <c r="BT48" s="139"/>
      <c r="BU48" s="142">
        <f t="shared" si="52"/>
        <v>0</v>
      </c>
      <c r="BV48" s="142"/>
      <c r="BW48" s="139"/>
      <c r="BX48" s="139"/>
      <c r="BY48" s="142">
        <f t="shared" si="53"/>
        <v>0</v>
      </c>
      <c r="BZ48" s="142"/>
      <c r="CA48" s="139"/>
      <c r="CB48" s="139"/>
      <c r="CC48" s="142">
        <f t="shared" si="54"/>
        <v>0</v>
      </c>
      <c r="CD48" s="142"/>
      <c r="CE48" s="139"/>
      <c r="CF48" s="139"/>
      <c r="CG48" s="142">
        <f t="shared" si="55"/>
        <v>0</v>
      </c>
      <c r="CH48" s="142"/>
      <c r="CI48" s="139"/>
      <c r="CJ48" s="139"/>
      <c r="CK48" s="142">
        <f t="shared" si="56"/>
        <v>0</v>
      </c>
      <c r="CL48" s="208"/>
      <c r="CM48" s="208"/>
      <c r="CN48" s="208"/>
      <c r="CO48" s="208">
        <f t="shared" si="57"/>
        <v>0</v>
      </c>
      <c r="CP48" s="208"/>
      <c r="CQ48" s="14"/>
      <c r="CR48" s="14"/>
      <c r="CS48" s="244">
        <f t="shared" si="58"/>
        <v>0</v>
      </c>
      <c r="CT48" s="245"/>
      <c r="CU48" s="13"/>
      <c r="CV48" s="13"/>
      <c r="CW48" s="244">
        <f t="shared" si="59"/>
        <v>0</v>
      </c>
      <c r="CX48" s="245"/>
      <c r="CY48" s="13"/>
      <c r="CZ48" s="13"/>
      <c r="DA48" s="244">
        <f t="shared" si="60"/>
        <v>0</v>
      </c>
      <c r="DB48" s="245"/>
    </row>
    <row r="49" spans="1:106" ht="14.25" hidden="1" customHeight="1">
      <c r="A49" s="313"/>
      <c r="B49" s="313" t="s">
        <v>322</v>
      </c>
      <c r="C49" s="207"/>
      <c r="D49" s="139">
        <f t="shared" si="61"/>
        <v>1.9830000000000001</v>
      </c>
      <c r="E49" s="139">
        <f t="shared" si="34"/>
        <v>0</v>
      </c>
      <c r="F49" s="178">
        <f t="shared" si="35"/>
        <v>-1.9830000000000001</v>
      </c>
      <c r="G49" s="178">
        <f t="shared" si="36"/>
        <v>0</v>
      </c>
      <c r="H49" s="139"/>
      <c r="I49" s="139"/>
      <c r="J49" s="142">
        <f t="shared" si="9"/>
        <v>0</v>
      </c>
      <c r="K49" s="142"/>
      <c r="L49" s="139">
        <v>1.9830000000000001</v>
      </c>
      <c r="M49" s="139"/>
      <c r="N49" s="142">
        <f t="shared" si="37"/>
        <v>-1.9830000000000001</v>
      </c>
      <c r="O49" s="142"/>
      <c r="P49" s="139"/>
      <c r="Q49" s="139"/>
      <c r="R49" s="142">
        <f t="shared" si="38"/>
        <v>0</v>
      </c>
      <c r="S49" s="142"/>
      <c r="T49" s="139"/>
      <c r="U49" s="139"/>
      <c r="V49" s="142">
        <f t="shared" si="39"/>
        <v>0</v>
      </c>
      <c r="W49" s="142"/>
      <c r="X49" s="139">
        <f t="shared" si="62"/>
        <v>0</v>
      </c>
      <c r="Y49" s="139">
        <f t="shared" si="62"/>
        <v>0</v>
      </c>
      <c r="Z49" s="142">
        <f t="shared" si="40"/>
        <v>0</v>
      </c>
      <c r="AA49" s="142"/>
      <c r="AB49" s="139"/>
      <c r="AC49" s="139"/>
      <c r="AD49" s="142">
        <f t="shared" si="41"/>
        <v>0</v>
      </c>
      <c r="AE49" s="142"/>
      <c r="AF49" s="139"/>
      <c r="AG49" s="139"/>
      <c r="AH49" s="142">
        <f t="shared" si="42"/>
        <v>0</v>
      </c>
      <c r="AI49" s="139"/>
      <c r="AJ49" s="139"/>
      <c r="AK49" s="142">
        <f t="shared" si="43"/>
        <v>0</v>
      </c>
      <c r="AL49" s="142"/>
      <c r="AM49" s="139"/>
      <c r="AN49" s="139"/>
      <c r="AO49" s="142">
        <f t="shared" si="44"/>
        <v>0</v>
      </c>
      <c r="AP49" s="142"/>
      <c r="AQ49" s="142"/>
      <c r="AR49" s="142"/>
      <c r="AS49" s="142">
        <f t="shared" si="45"/>
        <v>0</v>
      </c>
      <c r="AT49" s="142"/>
      <c r="AU49" s="139"/>
      <c r="AV49" s="139"/>
      <c r="AW49" s="142">
        <f t="shared" si="46"/>
        <v>0</v>
      </c>
      <c r="AX49" s="142"/>
      <c r="AY49" s="139"/>
      <c r="AZ49" s="139"/>
      <c r="BA49" s="142">
        <f t="shared" si="47"/>
        <v>0</v>
      </c>
      <c r="BB49" s="142"/>
      <c r="BC49" s="139"/>
      <c r="BD49" s="139"/>
      <c r="BE49" s="142">
        <f t="shared" si="48"/>
        <v>0</v>
      </c>
      <c r="BF49" s="142"/>
      <c r="BG49" s="139"/>
      <c r="BH49" s="139"/>
      <c r="BI49" s="142">
        <f t="shared" si="49"/>
        <v>0</v>
      </c>
      <c r="BJ49" s="142"/>
      <c r="BK49" s="139"/>
      <c r="BL49" s="139"/>
      <c r="BM49" s="142">
        <f t="shared" si="50"/>
        <v>0</v>
      </c>
      <c r="BN49" s="142"/>
      <c r="BO49" s="139"/>
      <c r="BP49" s="139"/>
      <c r="BQ49" s="142">
        <f t="shared" si="51"/>
        <v>0</v>
      </c>
      <c r="BR49" s="142"/>
      <c r="BS49" s="139"/>
      <c r="BT49" s="139"/>
      <c r="BU49" s="142">
        <f t="shared" si="52"/>
        <v>0</v>
      </c>
      <c r="BV49" s="142"/>
      <c r="BW49" s="139"/>
      <c r="BX49" s="139"/>
      <c r="BY49" s="142">
        <f t="shared" si="53"/>
        <v>0</v>
      </c>
      <c r="BZ49" s="142"/>
      <c r="CA49" s="139"/>
      <c r="CB49" s="139"/>
      <c r="CC49" s="142">
        <f t="shared" si="54"/>
        <v>0</v>
      </c>
      <c r="CD49" s="142"/>
      <c r="CE49" s="139"/>
      <c r="CF49" s="139"/>
      <c r="CG49" s="142">
        <f t="shared" si="55"/>
        <v>0</v>
      </c>
      <c r="CH49" s="142"/>
      <c r="CI49" s="139"/>
      <c r="CJ49" s="139"/>
      <c r="CK49" s="142">
        <f t="shared" si="56"/>
        <v>0</v>
      </c>
      <c r="CL49" s="208"/>
      <c r="CM49" s="208"/>
      <c r="CN49" s="208"/>
      <c r="CO49" s="208">
        <f t="shared" si="57"/>
        <v>0</v>
      </c>
      <c r="CP49" s="208"/>
      <c r="CQ49" s="14"/>
      <c r="CR49" s="14"/>
      <c r="CS49" s="244">
        <f t="shared" si="58"/>
        <v>0</v>
      </c>
      <c r="CT49" s="245"/>
      <c r="CU49" s="13"/>
      <c r="CV49" s="13"/>
      <c r="CW49" s="244">
        <f t="shared" si="59"/>
        <v>0</v>
      </c>
      <c r="CX49" s="245"/>
      <c r="CY49" s="13"/>
      <c r="CZ49" s="13"/>
      <c r="DA49" s="244">
        <f t="shared" si="60"/>
        <v>0</v>
      </c>
      <c r="DB49" s="245"/>
    </row>
    <row r="50" spans="1:106" ht="14.25" hidden="1" customHeight="1">
      <c r="A50" s="313"/>
      <c r="B50" s="313" t="s">
        <v>323</v>
      </c>
      <c r="C50" s="207"/>
      <c r="D50" s="139">
        <f t="shared" si="61"/>
        <v>0</v>
      </c>
      <c r="E50" s="139">
        <f t="shared" si="34"/>
        <v>0</v>
      </c>
      <c r="F50" s="178">
        <f t="shared" si="35"/>
        <v>0</v>
      </c>
      <c r="G50" s="178" t="e">
        <f t="shared" si="36"/>
        <v>#DIV/0!</v>
      </c>
      <c r="H50" s="139"/>
      <c r="I50" s="139"/>
      <c r="J50" s="142">
        <f t="shared" si="9"/>
        <v>0</v>
      </c>
      <c r="K50" s="142"/>
      <c r="L50" s="139"/>
      <c r="M50" s="139"/>
      <c r="N50" s="142">
        <f t="shared" si="37"/>
        <v>0</v>
      </c>
      <c r="O50" s="142"/>
      <c r="P50" s="139"/>
      <c r="Q50" s="139"/>
      <c r="R50" s="142">
        <f t="shared" si="38"/>
        <v>0</v>
      </c>
      <c r="S50" s="142"/>
      <c r="T50" s="139"/>
      <c r="U50" s="139"/>
      <c r="V50" s="142">
        <f t="shared" si="39"/>
        <v>0</v>
      </c>
      <c r="W50" s="142"/>
      <c r="X50" s="139">
        <f t="shared" si="62"/>
        <v>0</v>
      </c>
      <c r="Y50" s="139">
        <f t="shared" si="62"/>
        <v>0</v>
      </c>
      <c r="Z50" s="142">
        <f t="shared" si="40"/>
        <v>0</v>
      </c>
      <c r="AA50" s="142"/>
      <c r="AB50" s="139"/>
      <c r="AC50" s="139"/>
      <c r="AD50" s="142">
        <f t="shared" si="41"/>
        <v>0</v>
      </c>
      <c r="AE50" s="142" t="e">
        <f>AC50/AB50</f>
        <v>#DIV/0!</v>
      </c>
      <c r="AF50" s="139"/>
      <c r="AG50" s="139"/>
      <c r="AH50" s="142">
        <f t="shared" si="42"/>
        <v>0</v>
      </c>
      <c r="AI50" s="139"/>
      <c r="AJ50" s="139"/>
      <c r="AK50" s="142">
        <f t="shared" si="43"/>
        <v>0</v>
      </c>
      <c r="AL50" s="142"/>
      <c r="AM50" s="139"/>
      <c r="AN50" s="139"/>
      <c r="AO50" s="142">
        <f t="shared" si="44"/>
        <v>0</v>
      </c>
      <c r="AP50" s="142"/>
      <c r="AQ50" s="142"/>
      <c r="AR50" s="142"/>
      <c r="AS50" s="142">
        <f t="shared" si="45"/>
        <v>0</v>
      </c>
      <c r="AT50" s="142"/>
      <c r="AU50" s="139"/>
      <c r="AV50" s="139"/>
      <c r="AW50" s="142">
        <f t="shared" si="46"/>
        <v>0</v>
      </c>
      <c r="AX50" s="142"/>
      <c r="AY50" s="139"/>
      <c r="AZ50" s="139"/>
      <c r="BA50" s="142">
        <f t="shared" si="47"/>
        <v>0</v>
      </c>
      <c r="BB50" s="142"/>
      <c r="BC50" s="139"/>
      <c r="BD50" s="139"/>
      <c r="BE50" s="142">
        <f t="shared" si="48"/>
        <v>0</v>
      </c>
      <c r="BF50" s="142"/>
      <c r="BG50" s="139"/>
      <c r="BH50" s="139"/>
      <c r="BI50" s="142">
        <f t="shared" si="49"/>
        <v>0</v>
      </c>
      <c r="BJ50" s="142"/>
      <c r="BK50" s="139"/>
      <c r="BL50" s="139"/>
      <c r="BM50" s="142">
        <f t="shared" si="50"/>
        <v>0</v>
      </c>
      <c r="BN50" s="142"/>
      <c r="BO50" s="139"/>
      <c r="BP50" s="139"/>
      <c r="BQ50" s="142">
        <f t="shared" si="51"/>
        <v>0</v>
      </c>
      <c r="BR50" s="142"/>
      <c r="BS50" s="139"/>
      <c r="BT50" s="139"/>
      <c r="BU50" s="142">
        <f t="shared" si="52"/>
        <v>0</v>
      </c>
      <c r="BV50" s="142"/>
      <c r="BW50" s="139"/>
      <c r="BX50" s="139"/>
      <c r="BY50" s="142">
        <f t="shared" si="53"/>
        <v>0</v>
      </c>
      <c r="BZ50" s="142"/>
      <c r="CA50" s="139"/>
      <c r="CB50" s="139"/>
      <c r="CC50" s="142">
        <f t="shared" si="54"/>
        <v>0</v>
      </c>
      <c r="CD50" s="142"/>
      <c r="CE50" s="139"/>
      <c r="CF50" s="139"/>
      <c r="CG50" s="142">
        <f t="shared" si="55"/>
        <v>0</v>
      </c>
      <c r="CH50" s="142"/>
      <c r="CI50" s="139"/>
      <c r="CJ50" s="139"/>
      <c r="CK50" s="142">
        <f t="shared" si="56"/>
        <v>0</v>
      </c>
      <c r="CL50" s="208"/>
      <c r="CM50" s="208"/>
      <c r="CN50" s="208"/>
      <c r="CO50" s="208">
        <f t="shared" si="57"/>
        <v>0</v>
      </c>
      <c r="CP50" s="208"/>
      <c r="CQ50" s="14"/>
      <c r="CR50" s="14"/>
      <c r="CS50" s="244">
        <f t="shared" si="58"/>
        <v>0</v>
      </c>
      <c r="CT50" s="245"/>
      <c r="CU50" s="13"/>
      <c r="CV50" s="13"/>
      <c r="CW50" s="244">
        <f t="shared" si="59"/>
        <v>0</v>
      </c>
      <c r="CX50" s="245"/>
      <c r="CY50" s="13"/>
      <c r="CZ50" s="13"/>
      <c r="DA50" s="244">
        <f t="shared" si="60"/>
        <v>0</v>
      </c>
      <c r="DB50" s="245"/>
    </row>
    <row r="51" spans="1:106" ht="14.25" hidden="1" customHeight="1">
      <c r="A51" s="313"/>
      <c r="B51" s="313" t="s">
        <v>675</v>
      </c>
      <c r="C51" s="207"/>
      <c r="D51" s="139">
        <f t="shared" si="61"/>
        <v>0</v>
      </c>
      <c r="E51" s="139">
        <f t="shared" si="34"/>
        <v>0</v>
      </c>
      <c r="F51" s="178">
        <f t="shared" si="35"/>
        <v>0</v>
      </c>
      <c r="G51" s="178" t="e">
        <f t="shared" si="36"/>
        <v>#DIV/0!</v>
      </c>
      <c r="H51" s="139"/>
      <c r="I51" s="139"/>
      <c r="J51" s="142">
        <f t="shared" si="9"/>
        <v>0</v>
      </c>
      <c r="K51" s="142"/>
      <c r="L51" s="139"/>
      <c r="M51" s="139"/>
      <c r="N51" s="142">
        <f t="shared" si="37"/>
        <v>0</v>
      </c>
      <c r="O51" s="142"/>
      <c r="P51" s="139"/>
      <c r="Q51" s="139"/>
      <c r="R51" s="142">
        <f t="shared" si="38"/>
        <v>0</v>
      </c>
      <c r="S51" s="142"/>
      <c r="T51" s="139"/>
      <c r="U51" s="139"/>
      <c r="V51" s="142">
        <f t="shared" si="39"/>
        <v>0</v>
      </c>
      <c r="W51" s="142"/>
      <c r="X51" s="139">
        <f t="shared" si="62"/>
        <v>0</v>
      </c>
      <c r="Y51" s="139">
        <f t="shared" si="62"/>
        <v>0</v>
      </c>
      <c r="Z51" s="142">
        <f t="shared" si="40"/>
        <v>0</v>
      </c>
      <c r="AA51" s="142"/>
      <c r="AB51" s="139"/>
      <c r="AC51" s="139"/>
      <c r="AD51" s="142">
        <f t="shared" si="41"/>
        <v>0</v>
      </c>
      <c r="AE51" s="142" t="e">
        <f>AC51/AB51</f>
        <v>#DIV/0!</v>
      </c>
      <c r="AF51" s="139"/>
      <c r="AG51" s="139"/>
      <c r="AH51" s="142">
        <f t="shared" si="42"/>
        <v>0</v>
      </c>
      <c r="AI51" s="139"/>
      <c r="AJ51" s="139"/>
      <c r="AK51" s="142">
        <f t="shared" si="43"/>
        <v>0</v>
      </c>
      <c r="AL51" s="142"/>
      <c r="AM51" s="139"/>
      <c r="AN51" s="139"/>
      <c r="AO51" s="142">
        <f t="shared" si="44"/>
        <v>0</v>
      </c>
      <c r="AP51" s="142"/>
      <c r="AQ51" s="142"/>
      <c r="AR51" s="142"/>
      <c r="AS51" s="142">
        <f t="shared" si="45"/>
        <v>0</v>
      </c>
      <c r="AT51" s="142"/>
      <c r="AU51" s="139"/>
      <c r="AV51" s="139"/>
      <c r="AW51" s="142">
        <f t="shared" si="46"/>
        <v>0</v>
      </c>
      <c r="AX51" s="142"/>
      <c r="AY51" s="139"/>
      <c r="AZ51" s="139"/>
      <c r="BA51" s="142">
        <f t="shared" si="47"/>
        <v>0</v>
      </c>
      <c r="BB51" s="142"/>
      <c r="BC51" s="139"/>
      <c r="BD51" s="139"/>
      <c r="BE51" s="142">
        <f t="shared" si="48"/>
        <v>0</v>
      </c>
      <c r="BF51" s="142"/>
      <c r="BG51" s="139"/>
      <c r="BH51" s="139"/>
      <c r="BI51" s="142">
        <f t="shared" si="49"/>
        <v>0</v>
      </c>
      <c r="BJ51" s="142"/>
      <c r="BK51" s="139"/>
      <c r="BL51" s="139"/>
      <c r="BM51" s="142">
        <f t="shared" si="50"/>
        <v>0</v>
      </c>
      <c r="BN51" s="142"/>
      <c r="BO51" s="139"/>
      <c r="BP51" s="139"/>
      <c r="BQ51" s="142">
        <f t="shared" si="51"/>
        <v>0</v>
      </c>
      <c r="BR51" s="142"/>
      <c r="BS51" s="139"/>
      <c r="BT51" s="139"/>
      <c r="BU51" s="142">
        <f t="shared" si="52"/>
        <v>0</v>
      </c>
      <c r="BV51" s="142"/>
      <c r="BW51" s="139"/>
      <c r="BX51" s="139"/>
      <c r="BY51" s="142">
        <f t="shared" si="53"/>
        <v>0</v>
      </c>
      <c r="BZ51" s="142"/>
      <c r="CA51" s="139"/>
      <c r="CB51" s="139"/>
      <c r="CC51" s="142">
        <f t="shared" si="54"/>
        <v>0</v>
      </c>
      <c r="CD51" s="142"/>
      <c r="CE51" s="139"/>
      <c r="CF51" s="139"/>
      <c r="CG51" s="142">
        <f t="shared" si="55"/>
        <v>0</v>
      </c>
      <c r="CH51" s="142"/>
      <c r="CI51" s="139"/>
      <c r="CJ51" s="139"/>
      <c r="CK51" s="142">
        <f t="shared" si="56"/>
        <v>0</v>
      </c>
      <c r="CL51" s="208"/>
      <c r="CM51" s="208"/>
      <c r="CN51" s="208"/>
      <c r="CO51" s="208">
        <f t="shared" si="57"/>
        <v>0</v>
      </c>
      <c r="CP51" s="208"/>
      <c r="CQ51" s="14"/>
      <c r="CR51" s="14"/>
      <c r="CS51" s="244">
        <f t="shared" si="58"/>
        <v>0</v>
      </c>
      <c r="CT51" s="245"/>
      <c r="CU51" s="13"/>
      <c r="CV51" s="13"/>
      <c r="CW51" s="244">
        <f t="shared" si="59"/>
        <v>0</v>
      </c>
      <c r="CX51" s="245"/>
      <c r="CY51" s="13"/>
      <c r="CZ51" s="13"/>
      <c r="DA51" s="244">
        <f t="shared" si="60"/>
        <v>0</v>
      </c>
      <c r="DB51" s="245"/>
    </row>
    <row r="52" spans="1:106" ht="14.25" hidden="1" customHeight="1">
      <c r="A52" s="313"/>
      <c r="B52" s="313" t="s">
        <v>676</v>
      </c>
      <c r="C52" s="207"/>
      <c r="D52" s="139">
        <f t="shared" si="61"/>
        <v>0</v>
      </c>
      <c r="E52" s="139">
        <f t="shared" si="34"/>
        <v>0</v>
      </c>
      <c r="F52" s="178">
        <f t="shared" si="35"/>
        <v>0</v>
      </c>
      <c r="G52" s="178" t="e">
        <f t="shared" si="36"/>
        <v>#DIV/0!</v>
      </c>
      <c r="H52" s="139"/>
      <c r="I52" s="139"/>
      <c r="J52" s="142">
        <f t="shared" si="9"/>
        <v>0</v>
      </c>
      <c r="K52" s="142"/>
      <c r="L52" s="139"/>
      <c r="M52" s="139"/>
      <c r="N52" s="142">
        <f t="shared" si="37"/>
        <v>0</v>
      </c>
      <c r="O52" s="142"/>
      <c r="P52" s="139"/>
      <c r="Q52" s="139"/>
      <c r="R52" s="142">
        <f t="shared" si="38"/>
        <v>0</v>
      </c>
      <c r="S52" s="142"/>
      <c r="T52" s="139"/>
      <c r="U52" s="139"/>
      <c r="V52" s="142">
        <f t="shared" si="39"/>
        <v>0</v>
      </c>
      <c r="W52" s="142"/>
      <c r="X52" s="139">
        <f t="shared" si="62"/>
        <v>0</v>
      </c>
      <c r="Y52" s="139">
        <f t="shared" si="62"/>
        <v>0</v>
      </c>
      <c r="Z52" s="142">
        <f t="shared" si="40"/>
        <v>0</v>
      </c>
      <c r="AA52" s="142"/>
      <c r="AB52" s="139"/>
      <c r="AC52" s="139"/>
      <c r="AD52" s="142">
        <f t="shared" si="41"/>
        <v>0</v>
      </c>
      <c r="AE52" s="142" t="e">
        <f>AC52/AB52</f>
        <v>#DIV/0!</v>
      </c>
      <c r="AF52" s="139"/>
      <c r="AG52" s="139"/>
      <c r="AH52" s="142">
        <f t="shared" si="42"/>
        <v>0</v>
      </c>
      <c r="AI52" s="139"/>
      <c r="AJ52" s="139"/>
      <c r="AK52" s="142">
        <f t="shared" si="43"/>
        <v>0</v>
      </c>
      <c r="AL52" s="142"/>
      <c r="AM52" s="139"/>
      <c r="AN52" s="139"/>
      <c r="AO52" s="142">
        <f t="shared" si="44"/>
        <v>0</v>
      </c>
      <c r="AP52" s="142"/>
      <c r="AQ52" s="142"/>
      <c r="AR52" s="142"/>
      <c r="AS52" s="142">
        <f t="shared" si="45"/>
        <v>0</v>
      </c>
      <c r="AT52" s="142"/>
      <c r="AU52" s="139"/>
      <c r="AV52" s="139"/>
      <c r="AW52" s="142">
        <f t="shared" si="46"/>
        <v>0</v>
      </c>
      <c r="AX52" s="142"/>
      <c r="AY52" s="139"/>
      <c r="AZ52" s="139"/>
      <c r="BA52" s="142">
        <f t="shared" si="47"/>
        <v>0</v>
      </c>
      <c r="BB52" s="142"/>
      <c r="BC52" s="139"/>
      <c r="BD52" s="139"/>
      <c r="BE52" s="142">
        <f t="shared" si="48"/>
        <v>0</v>
      </c>
      <c r="BF52" s="142"/>
      <c r="BG52" s="139"/>
      <c r="BH52" s="139"/>
      <c r="BI52" s="142">
        <f t="shared" si="49"/>
        <v>0</v>
      </c>
      <c r="BJ52" s="142"/>
      <c r="BK52" s="139"/>
      <c r="BL52" s="139"/>
      <c r="BM52" s="142">
        <f t="shared" si="50"/>
        <v>0</v>
      </c>
      <c r="BN52" s="142"/>
      <c r="BO52" s="139"/>
      <c r="BP52" s="139"/>
      <c r="BQ52" s="142">
        <f t="shared" si="51"/>
        <v>0</v>
      </c>
      <c r="BR52" s="142"/>
      <c r="BS52" s="139"/>
      <c r="BT52" s="139"/>
      <c r="BU52" s="142">
        <f t="shared" si="52"/>
        <v>0</v>
      </c>
      <c r="BV52" s="142"/>
      <c r="BW52" s="139"/>
      <c r="BX52" s="139"/>
      <c r="BY52" s="142">
        <f t="shared" si="53"/>
        <v>0</v>
      </c>
      <c r="BZ52" s="142"/>
      <c r="CA52" s="139"/>
      <c r="CB52" s="139"/>
      <c r="CC52" s="142">
        <f t="shared" si="54"/>
        <v>0</v>
      </c>
      <c r="CD52" s="142"/>
      <c r="CE52" s="139"/>
      <c r="CF52" s="139"/>
      <c r="CG52" s="142">
        <f t="shared" si="55"/>
        <v>0</v>
      </c>
      <c r="CH52" s="142"/>
      <c r="CI52" s="139"/>
      <c r="CJ52" s="139"/>
      <c r="CK52" s="142">
        <f t="shared" si="56"/>
        <v>0</v>
      </c>
      <c r="CL52" s="208"/>
      <c r="CM52" s="208"/>
      <c r="CN52" s="208"/>
      <c r="CO52" s="208">
        <f t="shared" si="57"/>
        <v>0</v>
      </c>
      <c r="CP52" s="208"/>
      <c r="CQ52" s="14"/>
      <c r="CR52" s="14"/>
      <c r="CS52" s="244">
        <f t="shared" si="58"/>
        <v>0</v>
      </c>
      <c r="CT52" s="245"/>
      <c r="CU52" s="13"/>
      <c r="CV52" s="13"/>
      <c r="CW52" s="244">
        <f t="shared" si="59"/>
        <v>0</v>
      </c>
      <c r="CX52" s="245"/>
      <c r="CY52" s="13"/>
      <c r="CZ52" s="13"/>
      <c r="DA52" s="244">
        <f t="shared" si="60"/>
        <v>0</v>
      </c>
      <c r="DB52" s="245"/>
    </row>
    <row r="53" spans="1:106" ht="14.25" hidden="1" customHeight="1">
      <c r="A53" s="313"/>
      <c r="B53" s="314" t="s">
        <v>324</v>
      </c>
      <c r="C53" s="207"/>
      <c r="D53" s="139">
        <f t="shared" si="61"/>
        <v>0</v>
      </c>
      <c r="E53" s="139">
        <f t="shared" si="34"/>
        <v>0</v>
      </c>
      <c r="F53" s="178">
        <f t="shared" si="35"/>
        <v>0</v>
      </c>
      <c r="G53" s="178" t="e">
        <f t="shared" si="36"/>
        <v>#DIV/0!</v>
      </c>
      <c r="H53" s="139"/>
      <c r="I53" s="139"/>
      <c r="J53" s="142">
        <f t="shared" si="9"/>
        <v>0</v>
      </c>
      <c r="K53" s="142"/>
      <c r="L53" s="139"/>
      <c r="M53" s="139"/>
      <c r="N53" s="142">
        <f t="shared" si="37"/>
        <v>0</v>
      </c>
      <c r="O53" s="142"/>
      <c r="P53" s="139"/>
      <c r="Q53" s="139"/>
      <c r="R53" s="142">
        <f t="shared" si="38"/>
        <v>0</v>
      </c>
      <c r="S53" s="142"/>
      <c r="T53" s="139"/>
      <c r="U53" s="139"/>
      <c r="V53" s="142">
        <f t="shared" si="39"/>
        <v>0</v>
      </c>
      <c r="W53" s="142"/>
      <c r="X53" s="139">
        <f t="shared" si="62"/>
        <v>0</v>
      </c>
      <c r="Y53" s="139">
        <f t="shared" si="62"/>
        <v>0</v>
      </c>
      <c r="Z53" s="142">
        <f t="shared" si="40"/>
        <v>0</v>
      </c>
      <c r="AA53" s="142"/>
      <c r="AB53" s="139"/>
      <c r="AC53" s="139"/>
      <c r="AD53" s="142">
        <f t="shared" si="41"/>
        <v>0</v>
      </c>
      <c r="AE53" s="142"/>
      <c r="AF53" s="139"/>
      <c r="AG53" s="139"/>
      <c r="AH53" s="142">
        <f t="shared" si="42"/>
        <v>0</v>
      </c>
      <c r="AI53" s="139"/>
      <c r="AJ53" s="139"/>
      <c r="AK53" s="142">
        <f t="shared" si="43"/>
        <v>0</v>
      </c>
      <c r="AL53" s="142"/>
      <c r="AM53" s="139"/>
      <c r="AN53" s="139"/>
      <c r="AO53" s="142">
        <f t="shared" si="44"/>
        <v>0</v>
      </c>
      <c r="AP53" s="142"/>
      <c r="AQ53" s="142"/>
      <c r="AR53" s="142"/>
      <c r="AS53" s="142">
        <f t="shared" si="45"/>
        <v>0</v>
      </c>
      <c r="AT53" s="142"/>
      <c r="AU53" s="139"/>
      <c r="AV53" s="139"/>
      <c r="AW53" s="142">
        <f t="shared" si="46"/>
        <v>0</v>
      </c>
      <c r="AX53" s="142"/>
      <c r="AY53" s="139"/>
      <c r="AZ53" s="139"/>
      <c r="BA53" s="142">
        <f t="shared" si="47"/>
        <v>0</v>
      </c>
      <c r="BB53" s="142"/>
      <c r="BC53" s="139"/>
      <c r="BD53" s="139"/>
      <c r="BE53" s="142">
        <f t="shared" si="48"/>
        <v>0</v>
      </c>
      <c r="BF53" s="142"/>
      <c r="BG53" s="139"/>
      <c r="BH53" s="139"/>
      <c r="BI53" s="142">
        <f t="shared" si="49"/>
        <v>0</v>
      </c>
      <c r="BJ53" s="142"/>
      <c r="BK53" s="139"/>
      <c r="BL53" s="139"/>
      <c r="BM53" s="142">
        <f t="shared" si="50"/>
        <v>0</v>
      </c>
      <c r="BN53" s="142"/>
      <c r="BO53" s="139"/>
      <c r="BP53" s="139"/>
      <c r="BQ53" s="142">
        <f t="shared" si="51"/>
        <v>0</v>
      </c>
      <c r="BR53" s="142"/>
      <c r="BS53" s="139"/>
      <c r="BT53" s="139"/>
      <c r="BU53" s="142">
        <f t="shared" si="52"/>
        <v>0</v>
      </c>
      <c r="BV53" s="142"/>
      <c r="BW53" s="139"/>
      <c r="BX53" s="139"/>
      <c r="BY53" s="142">
        <f t="shared" si="53"/>
        <v>0</v>
      </c>
      <c r="BZ53" s="142"/>
      <c r="CA53" s="139"/>
      <c r="CB53" s="139"/>
      <c r="CC53" s="142">
        <f t="shared" si="54"/>
        <v>0</v>
      </c>
      <c r="CD53" s="142"/>
      <c r="CE53" s="139"/>
      <c r="CF53" s="139"/>
      <c r="CG53" s="142">
        <f t="shared" si="55"/>
        <v>0</v>
      </c>
      <c r="CH53" s="142"/>
      <c r="CI53" s="139"/>
      <c r="CJ53" s="139"/>
      <c r="CK53" s="142">
        <f t="shared" si="56"/>
        <v>0</v>
      </c>
      <c r="CL53" s="208"/>
      <c r="CM53" s="208"/>
      <c r="CN53" s="208"/>
      <c r="CO53" s="208">
        <f t="shared" si="57"/>
        <v>0</v>
      </c>
      <c r="CP53" s="208"/>
      <c r="CQ53" s="14"/>
      <c r="CR53" s="14"/>
      <c r="CS53" s="244">
        <f t="shared" si="58"/>
        <v>0</v>
      </c>
      <c r="CT53" s="245"/>
      <c r="CU53" s="13"/>
      <c r="CV53" s="13"/>
      <c r="CW53" s="244">
        <f t="shared" si="59"/>
        <v>0</v>
      </c>
      <c r="CX53" s="245"/>
      <c r="CY53" s="13"/>
      <c r="CZ53" s="13"/>
      <c r="DA53" s="244">
        <f t="shared" si="60"/>
        <v>0</v>
      </c>
      <c r="DB53" s="245"/>
    </row>
    <row r="54" spans="1:106" ht="14.25" hidden="1" customHeight="1">
      <c r="A54" s="313"/>
      <c r="B54" s="313" t="s">
        <v>325</v>
      </c>
      <c r="C54" s="207">
        <v>0</v>
      </c>
      <c r="D54" s="139">
        <f t="shared" si="61"/>
        <v>0</v>
      </c>
      <c r="E54" s="139">
        <f>I54+M54+Q54+U54+Y54+AJ54+AN54+AR54+AV54+BD54+BH54+BX54+CF54+CJ54+CN54+CR54+CV54+CZ54+AZ54+BL54+BT54</f>
        <v>0</v>
      </c>
      <c r="F54" s="178">
        <f t="shared" si="35"/>
        <v>0</v>
      </c>
      <c r="G54" s="178"/>
      <c r="H54" s="139"/>
      <c r="I54" s="139"/>
      <c r="J54" s="142">
        <f t="shared" si="9"/>
        <v>0</v>
      </c>
      <c r="K54" s="142"/>
      <c r="L54" s="139"/>
      <c r="M54" s="139"/>
      <c r="N54" s="142">
        <f t="shared" si="37"/>
        <v>0</v>
      </c>
      <c r="O54" s="142"/>
      <c r="P54" s="139"/>
      <c r="Q54" s="139"/>
      <c r="R54" s="142">
        <f t="shared" si="38"/>
        <v>0</v>
      </c>
      <c r="S54" s="142"/>
      <c r="T54" s="139"/>
      <c r="U54" s="139"/>
      <c r="V54" s="142">
        <f t="shared" si="39"/>
        <v>0</v>
      </c>
      <c r="W54" s="142"/>
      <c r="X54" s="139">
        <f t="shared" si="62"/>
        <v>0</v>
      </c>
      <c r="Y54" s="139">
        <f t="shared" si="62"/>
        <v>0</v>
      </c>
      <c r="Z54" s="142">
        <f t="shared" si="40"/>
        <v>0</v>
      </c>
      <c r="AA54" s="142"/>
      <c r="AB54" s="139"/>
      <c r="AC54" s="139"/>
      <c r="AD54" s="142">
        <f t="shared" si="41"/>
        <v>0</v>
      </c>
      <c r="AE54" s="142"/>
      <c r="AF54" s="139"/>
      <c r="AG54" s="139"/>
      <c r="AH54" s="142">
        <f t="shared" si="42"/>
        <v>0</v>
      </c>
      <c r="AI54" s="139"/>
      <c r="AJ54" s="139"/>
      <c r="AK54" s="142">
        <f t="shared" si="43"/>
        <v>0</v>
      </c>
      <c r="AL54" s="142"/>
      <c r="AM54" s="139"/>
      <c r="AN54" s="139"/>
      <c r="AO54" s="142">
        <f t="shared" si="44"/>
        <v>0</v>
      </c>
      <c r="AP54" s="142"/>
      <c r="AQ54" s="142"/>
      <c r="AR54" s="142"/>
      <c r="AS54" s="142">
        <f t="shared" si="45"/>
        <v>0</v>
      </c>
      <c r="AT54" s="142"/>
      <c r="AU54" s="139"/>
      <c r="AV54" s="139"/>
      <c r="AW54" s="142">
        <f t="shared" si="46"/>
        <v>0</v>
      </c>
      <c r="AX54" s="142"/>
      <c r="AY54" s="139"/>
      <c r="AZ54" s="139"/>
      <c r="BA54" s="142">
        <f t="shared" si="47"/>
        <v>0</v>
      </c>
      <c r="BB54" s="142"/>
      <c r="BC54" s="139"/>
      <c r="BD54" s="139"/>
      <c r="BE54" s="142">
        <f t="shared" si="48"/>
        <v>0</v>
      </c>
      <c r="BF54" s="142"/>
      <c r="BG54" s="139"/>
      <c r="BH54" s="139"/>
      <c r="BI54" s="142">
        <f t="shared" si="49"/>
        <v>0</v>
      </c>
      <c r="BJ54" s="142"/>
      <c r="BK54" s="139"/>
      <c r="BL54" s="139"/>
      <c r="BM54" s="142">
        <f t="shared" si="50"/>
        <v>0</v>
      </c>
      <c r="BN54" s="142"/>
      <c r="BO54" s="139"/>
      <c r="BP54" s="139"/>
      <c r="BQ54" s="142">
        <f t="shared" si="51"/>
        <v>0</v>
      </c>
      <c r="BR54" s="142"/>
      <c r="BS54" s="139"/>
      <c r="BT54" s="139"/>
      <c r="BU54" s="142">
        <f t="shared" si="52"/>
        <v>0</v>
      </c>
      <c r="BV54" s="142"/>
      <c r="BW54" s="139"/>
      <c r="BX54" s="139"/>
      <c r="BY54" s="142">
        <f t="shared" si="53"/>
        <v>0</v>
      </c>
      <c r="BZ54" s="142"/>
      <c r="CA54" s="139"/>
      <c r="CB54" s="139"/>
      <c r="CC54" s="142">
        <f t="shared" si="54"/>
        <v>0</v>
      </c>
      <c r="CD54" s="142"/>
      <c r="CE54" s="139"/>
      <c r="CF54" s="139"/>
      <c r="CG54" s="142">
        <f t="shared" si="55"/>
        <v>0</v>
      </c>
      <c r="CH54" s="142"/>
      <c r="CI54" s="139"/>
      <c r="CJ54" s="139"/>
      <c r="CK54" s="142">
        <f t="shared" si="56"/>
        <v>0</v>
      </c>
      <c r="CL54" s="208"/>
      <c r="CM54" s="208"/>
      <c r="CN54" s="208"/>
      <c r="CO54" s="208">
        <f t="shared" si="57"/>
        <v>0</v>
      </c>
      <c r="CP54" s="208"/>
      <c r="CQ54" s="14"/>
      <c r="CR54" s="14"/>
      <c r="CS54" s="244">
        <f t="shared" si="58"/>
        <v>0</v>
      </c>
      <c r="CT54" s="245"/>
      <c r="CU54" s="13"/>
      <c r="CV54" s="13"/>
      <c r="CW54" s="244">
        <f t="shared" si="59"/>
        <v>0</v>
      </c>
      <c r="CX54" s="245"/>
      <c r="CY54" s="13"/>
      <c r="CZ54" s="13"/>
      <c r="DA54" s="244">
        <f t="shared" si="60"/>
        <v>0</v>
      </c>
      <c r="DB54" s="245"/>
    </row>
    <row r="55" spans="1:106" ht="14.25" hidden="1" customHeight="1">
      <c r="A55" s="313"/>
      <c r="B55" s="313" t="s">
        <v>326</v>
      </c>
      <c r="C55" s="207"/>
      <c r="D55" s="139">
        <f t="shared" si="61"/>
        <v>0</v>
      </c>
      <c r="E55" s="139">
        <f t="shared" ref="E55:E70" si="63">I55+M55+Q55+U55+Y55+AJ55+AN55+AR55+AV55+BD55+BH55+BX55+CF55+CJ55+CN55+CR55+CV55+CZ55+BL55+BT55</f>
        <v>0</v>
      </c>
      <c r="F55" s="178">
        <f t="shared" si="35"/>
        <v>0</v>
      </c>
      <c r="G55" s="178"/>
      <c r="H55" s="139"/>
      <c r="I55" s="139"/>
      <c r="J55" s="142">
        <f t="shared" si="9"/>
        <v>0</v>
      </c>
      <c r="K55" s="142"/>
      <c r="L55" s="139"/>
      <c r="M55" s="139"/>
      <c r="N55" s="142">
        <f t="shared" si="37"/>
        <v>0</v>
      </c>
      <c r="O55" s="142"/>
      <c r="P55" s="139"/>
      <c r="Q55" s="139"/>
      <c r="R55" s="142">
        <f t="shared" si="38"/>
        <v>0</v>
      </c>
      <c r="S55" s="142"/>
      <c r="T55" s="139"/>
      <c r="U55" s="139"/>
      <c r="V55" s="142">
        <f t="shared" si="39"/>
        <v>0</v>
      </c>
      <c r="W55" s="142"/>
      <c r="X55" s="139">
        <f t="shared" si="62"/>
        <v>0</v>
      </c>
      <c r="Y55" s="139">
        <f t="shared" si="62"/>
        <v>0</v>
      </c>
      <c r="Z55" s="142">
        <f t="shared" si="40"/>
        <v>0</v>
      </c>
      <c r="AA55" s="142"/>
      <c r="AB55" s="139"/>
      <c r="AC55" s="139"/>
      <c r="AD55" s="142">
        <f t="shared" si="41"/>
        <v>0</v>
      </c>
      <c r="AE55" s="142"/>
      <c r="AF55" s="139"/>
      <c r="AG55" s="139"/>
      <c r="AH55" s="142">
        <f t="shared" si="42"/>
        <v>0</v>
      </c>
      <c r="AI55" s="139"/>
      <c r="AJ55" s="139"/>
      <c r="AK55" s="142">
        <f t="shared" si="43"/>
        <v>0</v>
      </c>
      <c r="AL55" s="142"/>
      <c r="AM55" s="139"/>
      <c r="AN55" s="139"/>
      <c r="AO55" s="142">
        <f t="shared" si="44"/>
        <v>0</v>
      </c>
      <c r="AP55" s="142"/>
      <c r="AQ55" s="142"/>
      <c r="AR55" s="142"/>
      <c r="AS55" s="142">
        <f t="shared" si="45"/>
        <v>0</v>
      </c>
      <c r="AT55" s="142"/>
      <c r="AU55" s="139"/>
      <c r="AV55" s="139"/>
      <c r="AW55" s="142">
        <f t="shared" si="46"/>
        <v>0</v>
      </c>
      <c r="AX55" s="142"/>
      <c r="AY55" s="139"/>
      <c r="AZ55" s="139"/>
      <c r="BA55" s="142">
        <f t="shared" si="47"/>
        <v>0</v>
      </c>
      <c r="BB55" s="142"/>
      <c r="BC55" s="139"/>
      <c r="BD55" s="139"/>
      <c r="BE55" s="142">
        <f t="shared" si="48"/>
        <v>0</v>
      </c>
      <c r="BF55" s="142"/>
      <c r="BG55" s="139"/>
      <c r="BH55" s="139"/>
      <c r="BI55" s="142">
        <f t="shared" si="49"/>
        <v>0</v>
      </c>
      <c r="BJ55" s="142"/>
      <c r="BK55" s="139"/>
      <c r="BL55" s="139"/>
      <c r="BM55" s="142">
        <f t="shared" si="50"/>
        <v>0</v>
      </c>
      <c r="BN55" s="142"/>
      <c r="BO55" s="139"/>
      <c r="BP55" s="139"/>
      <c r="BQ55" s="142">
        <f t="shared" si="51"/>
        <v>0</v>
      </c>
      <c r="BR55" s="142"/>
      <c r="BS55" s="139"/>
      <c r="BT55" s="139"/>
      <c r="BU55" s="142">
        <f t="shared" si="52"/>
        <v>0</v>
      </c>
      <c r="BV55" s="142"/>
      <c r="BW55" s="139"/>
      <c r="BX55" s="139"/>
      <c r="BY55" s="142">
        <f t="shared" si="53"/>
        <v>0</v>
      </c>
      <c r="BZ55" s="142"/>
      <c r="CA55" s="139"/>
      <c r="CB55" s="139"/>
      <c r="CC55" s="142">
        <f t="shared" si="54"/>
        <v>0</v>
      </c>
      <c r="CD55" s="142"/>
      <c r="CE55" s="139"/>
      <c r="CF55" s="139"/>
      <c r="CG55" s="142">
        <f t="shared" si="55"/>
        <v>0</v>
      </c>
      <c r="CH55" s="142"/>
      <c r="CI55" s="139"/>
      <c r="CJ55" s="139"/>
      <c r="CK55" s="142">
        <f t="shared" si="56"/>
        <v>0</v>
      </c>
      <c r="CL55" s="208"/>
      <c r="CM55" s="208"/>
      <c r="CN55" s="208"/>
      <c r="CO55" s="208">
        <f t="shared" si="57"/>
        <v>0</v>
      </c>
      <c r="CP55" s="208"/>
      <c r="CQ55" s="14"/>
      <c r="CR55" s="14"/>
      <c r="CS55" s="244">
        <f t="shared" si="58"/>
        <v>0</v>
      </c>
      <c r="CT55" s="245"/>
      <c r="CU55" s="13"/>
      <c r="CV55" s="13"/>
      <c r="CW55" s="244">
        <f t="shared" si="59"/>
        <v>0</v>
      </c>
      <c r="CX55" s="245"/>
      <c r="CY55" s="13"/>
      <c r="CZ55" s="13"/>
      <c r="DA55" s="244">
        <f t="shared" si="60"/>
        <v>0</v>
      </c>
      <c r="DB55" s="245"/>
    </row>
    <row r="56" spans="1:106" ht="14.25" hidden="1" customHeight="1">
      <c r="A56" s="313"/>
      <c r="B56" s="314" t="s">
        <v>327</v>
      </c>
      <c r="C56" s="207">
        <v>0</v>
      </c>
      <c r="D56" s="139">
        <f t="shared" si="61"/>
        <v>0</v>
      </c>
      <c r="E56" s="139">
        <f t="shared" si="63"/>
        <v>0</v>
      </c>
      <c r="F56" s="178">
        <f t="shared" si="35"/>
        <v>0</v>
      </c>
      <c r="G56" s="178" t="e">
        <f t="shared" ref="G56:G67" si="64">E56/D56</f>
        <v>#DIV/0!</v>
      </c>
      <c r="H56" s="139"/>
      <c r="I56" s="139"/>
      <c r="J56" s="142">
        <f t="shared" si="9"/>
        <v>0</v>
      </c>
      <c r="K56" s="142"/>
      <c r="L56" s="139"/>
      <c r="M56" s="139"/>
      <c r="N56" s="142">
        <f t="shared" si="37"/>
        <v>0</v>
      </c>
      <c r="O56" s="142"/>
      <c r="P56" s="139"/>
      <c r="Q56" s="139"/>
      <c r="R56" s="142">
        <f t="shared" si="38"/>
        <v>0</v>
      </c>
      <c r="S56" s="142"/>
      <c r="T56" s="139"/>
      <c r="U56" s="139"/>
      <c r="V56" s="142">
        <f t="shared" si="39"/>
        <v>0</v>
      </c>
      <c r="W56" s="142"/>
      <c r="X56" s="139">
        <f t="shared" si="62"/>
        <v>0</v>
      </c>
      <c r="Y56" s="139">
        <f t="shared" si="62"/>
        <v>0</v>
      </c>
      <c r="Z56" s="142">
        <f t="shared" si="40"/>
        <v>0</v>
      </c>
      <c r="AA56" s="142"/>
      <c r="AB56" s="139"/>
      <c r="AC56" s="139"/>
      <c r="AD56" s="142">
        <f t="shared" si="41"/>
        <v>0</v>
      </c>
      <c r="AE56" s="142"/>
      <c r="AF56" s="139"/>
      <c r="AG56" s="139"/>
      <c r="AH56" s="142">
        <f t="shared" si="42"/>
        <v>0</v>
      </c>
      <c r="AI56" s="139"/>
      <c r="AJ56" s="139"/>
      <c r="AK56" s="142">
        <f t="shared" si="43"/>
        <v>0</v>
      </c>
      <c r="AL56" s="142"/>
      <c r="AM56" s="139"/>
      <c r="AN56" s="139"/>
      <c r="AO56" s="142">
        <f t="shared" si="44"/>
        <v>0</v>
      </c>
      <c r="AP56" s="142"/>
      <c r="AQ56" s="142"/>
      <c r="AR56" s="142"/>
      <c r="AS56" s="142">
        <f t="shared" si="45"/>
        <v>0</v>
      </c>
      <c r="AT56" s="142"/>
      <c r="AU56" s="139"/>
      <c r="AV56" s="139"/>
      <c r="AW56" s="142">
        <f t="shared" si="46"/>
        <v>0</v>
      </c>
      <c r="AX56" s="142"/>
      <c r="AY56" s="139"/>
      <c r="AZ56" s="139"/>
      <c r="BA56" s="142">
        <f t="shared" si="47"/>
        <v>0</v>
      </c>
      <c r="BB56" s="142"/>
      <c r="BC56" s="139"/>
      <c r="BD56" s="139"/>
      <c r="BE56" s="142">
        <f t="shared" si="48"/>
        <v>0</v>
      </c>
      <c r="BF56" s="142"/>
      <c r="BG56" s="139"/>
      <c r="BH56" s="139"/>
      <c r="BI56" s="142">
        <f t="shared" si="49"/>
        <v>0</v>
      </c>
      <c r="BJ56" s="142"/>
      <c r="BK56" s="139"/>
      <c r="BL56" s="139"/>
      <c r="BM56" s="142">
        <f t="shared" si="50"/>
        <v>0</v>
      </c>
      <c r="BN56" s="142"/>
      <c r="BO56" s="139"/>
      <c r="BP56" s="139"/>
      <c r="BQ56" s="142">
        <f t="shared" si="51"/>
        <v>0</v>
      </c>
      <c r="BR56" s="142"/>
      <c r="BS56" s="139"/>
      <c r="BT56" s="139"/>
      <c r="BU56" s="142">
        <f t="shared" si="52"/>
        <v>0</v>
      </c>
      <c r="BV56" s="142"/>
      <c r="BW56" s="139"/>
      <c r="BX56" s="139"/>
      <c r="BY56" s="142">
        <f t="shared" si="53"/>
        <v>0</v>
      </c>
      <c r="BZ56" s="142"/>
      <c r="CA56" s="139"/>
      <c r="CB56" s="139"/>
      <c r="CC56" s="142">
        <f t="shared" si="54"/>
        <v>0</v>
      </c>
      <c r="CD56" s="142"/>
      <c r="CE56" s="139"/>
      <c r="CF56" s="139"/>
      <c r="CG56" s="142">
        <f t="shared" si="55"/>
        <v>0</v>
      </c>
      <c r="CH56" s="142"/>
      <c r="CI56" s="139"/>
      <c r="CJ56" s="139"/>
      <c r="CK56" s="142">
        <f t="shared" si="56"/>
        <v>0</v>
      </c>
      <c r="CL56" s="208"/>
      <c r="CM56" s="208"/>
      <c r="CN56" s="208"/>
      <c r="CO56" s="208">
        <f t="shared" si="57"/>
        <v>0</v>
      </c>
      <c r="CP56" s="208"/>
      <c r="CQ56" s="14"/>
      <c r="CR56" s="14"/>
      <c r="CS56" s="244">
        <f t="shared" si="58"/>
        <v>0</v>
      </c>
      <c r="CT56" s="245"/>
      <c r="CU56" s="13"/>
      <c r="CV56" s="13"/>
      <c r="CW56" s="244">
        <f t="shared" si="59"/>
        <v>0</v>
      </c>
      <c r="CX56" s="245"/>
      <c r="CY56" s="13"/>
      <c r="CZ56" s="13"/>
      <c r="DA56" s="244">
        <f t="shared" si="60"/>
        <v>0</v>
      </c>
      <c r="DB56" s="245"/>
    </row>
    <row r="57" spans="1:106" ht="14.25" hidden="1" customHeight="1">
      <c r="A57" s="313"/>
      <c r="B57" s="313" t="s">
        <v>72</v>
      </c>
      <c r="C57" s="207"/>
      <c r="D57" s="139">
        <f t="shared" si="61"/>
        <v>0</v>
      </c>
      <c r="E57" s="139">
        <f t="shared" si="63"/>
        <v>0</v>
      </c>
      <c r="F57" s="178">
        <f t="shared" si="35"/>
        <v>0</v>
      </c>
      <c r="G57" s="178" t="e">
        <f t="shared" si="64"/>
        <v>#DIV/0!</v>
      </c>
      <c r="H57" s="139"/>
      <c r="I57" s="139"/>
      <c r="J57" s="142">
        <f t="shared" si="9"/>
        <v>0</v>
      </c>
      <c r="K57" s="142"/>
      <c r="L57" s="139"/>
      <c r="M57" s="139"/>
      <c r="N57" s="142">
        <f t="shared" si="37"/>
        <v>0</v>
      </c>
      <c r="O57" s="142"/>
      <c r="P57" s="139"/>
      <c r="Q57" s="139"/>
      <c r="R57" s="142">
        <f t="shared" si="38"/>
        <v>0</v>
      </c>
      <c r="S57" s="142"/>
      <c r="T57" s="139"/>
      <c r="U57" s="139"/>
      <c r="V57" s="142">
        <f t="shared" si="39"/>
        <v>0</v>
      </c>
      <c r="W57" s="142"/>
      <c r="X57" s="139">
        <f t="shared" si="62"/>
        <v>0</v>
      </c>
      <c r="Y57" s="139">
        <f t="shared" si="62"/>
        <v>0</v>
      </c>
      <c r="Z57" s="142">
        <f t="shared" si="40"/>
        <v>0</v>
      </c>
      <c r="AA57" s="142"/>
      <c r="AB57" s="139"/>
      <c r="AC57" s="139"/>
      <c r="AD57" s="142">
        <f t="shared" si="41"/>
        <v>0</v>
      </c>
      <c r="AE57" s="142"/>
      <c r="AF57" s="139"/>
      <c r="AG57" s="139"/>
      <c r="AH57" s="142">
        <f t="shared" si="42"/>
        <v>0</v>
      </c>
      <c r="AI57" s="139"/>
      <c r="AJ57" s="139"/>
      <c r="AK57" s="142">
        <f t="shared" si="43"/>
        <v>0</v>
      </c>
      <c r="AL57" s="142"/>
      <c r="AM57" s="139"/>
      <c r="AN57" s="139"/>
      <c r="AO57" s="142">
        <f t="shared" si="44"/>
        <v>0</v>
      </c>
      <c r="AP57" s="142"/>
      <c r="AQ57" s="142"/>
      <c r="AR57" s="142"/>
      <c r="AS57" s="142">
        <f t="shared" si="45"/>
        <v>0</v>
      </c>
      <c r="AT57" s="142"/>
      <c r="AU57" s="139"/>
      <c r="AV57" s="139"/>
      <c r="AW57" s="142">
        <f t="shared" si="46"/>
        <v>0</v>
      </c>
      <c r="AX57" s="142"/>
      <c r="AY57" s="139"/>
      <c r="AZ57" s="139"/>
      <c r="BA57" s="142">
        <f t="shared" si="47"/>
        <v>0</v>
      </c>
      <c r="BB57" s="142"/>
      <c r="BC57" s="139"/>
      <c r="BD57" s="139"/>
      <c r="BE57" s="142">
        <f t="shared" si="48"/>
        <v>0</v>
      </c>
      <c r="BF57" s="142"/>
      <c r="BG57" s="139"/>
      <c r="BH57" s="139"/>
      <c r="BI57" s="142">
        <f t="shared" si="49"/>
        <v>0</v>
      </c>
      <c r="BJ57" s="142"/>
      <c r="BK57" s="139"/>
      <c r="BL57" s="139"/>
      <c r="BM57" s="142">
        <f t="shared" si="50"/>
        <v>0</v>
      </c>
      <c r="BN57" s="142"/>
      <c r="BO57" s="139"/>
      <c r="BP57" s="139"/>
      <c r="BQ57" s="142">
        <f t="shared" si="51"/>
        <v>0</v>
      </c>
      <c r="BR57" s="142"/>
      <c r="BS57" s="139"/>
      <c r="BT57" s="139"/>
      <c r="BU57" s="142">
        <f t="shared" si="52"/>
        <v>0</v>
      </c>
      <c r="BV57" s="142"/>
      <c r="BW57" s="139"/>
      <c r="BX57" s="139"/>
      <c r="BY57" s="142">
        <f t="shared" si="53"/>
        <v>0</v>
      </c>
      <c r="BZ57" s="142"/>
      <c r="CA57" s="139"/>
      <c r="CB57" s="139"/>
      <c r="CC57" s="142">
        <f t="shared" si="54"/>
        <v>0</v>
      </c>
      <c r="CD57" s="142"/>
      <c r="CE57" s="139"/>
      <c r="CF57" s="139"/>
      <c r="CG57" s="142">
        <f t="shared" si="55"/>
        <v>0</v>
      </c>
      <c r="CH57" s="142"/>
      <c r="CI57" s="139"/>
      <c r="CJ57" s="139"/>
      <c r="CK57" s="142">
        <f t="shared" si="56"/>
        <v>0</v>
      </c>
      <c r="CL57" s="208"/>
      <c r="CM57" s="208"/>
      <c r="CN57" s="208"/>
      <c r="CO57" s="208">
        <f t="shared" si="57"/>
        <v>0</v>
      </c>
      <c r="CP57" s="208"/>
      <c r="CQ57" s="14"/>
      <c r="CR57" s="14"/>
      <c r="CS57" s="244">
        <f t="shared" si="58"/>
        <v>0</v>
      </c>
      <c r="CT57" s="245"/>
      <c r="CU57" s="13"/>
      <c r="CV57" s="13"/>
      <c r="CW57" s="244">
        <f t="shared" si="59"/>
        <v>0</v>
      </c>
      <c r="CX57" s="245"/>
      <c r="CY57" s="13"/>
      <c r="CZ57" s="13"/>
      <c r="DA57" s="244">
        <f t="shared" si="60"/>
        <v>0</v>
      </c>
      <c r="DB57" s="245"/>
    </row>
    <row r="58" spans="1:106" ht="14.25" hidden="1" customHeight="1">
      <c r="A58" s="313"/>
      <c r="B58" s="313" t="s">
        <v>525</v>
      </c>
      <c r="C58" s="207"/>
      <c r="D58" s="139">
        <f t="shared" si="61"/>
        <v>0</v>
      </c>
      <c r="E58" s="139">
        <f t="shared" si="63"/>
        <v>0</v>
      </c>
      <c r="F58" s="178">
        <f t="shared" si="35"/>
        <v>0</v>
      </c>
      <c r="G58" s="178" t="e">
        <f t="shared" si="64"/>
        <v>#DIV/0!</v>
      </c>
      <c r="H58" s="139"/>
      <c r="I58" s="139"/>
      <c r="J58" s="142">
        <f t="shared" si="9"/>
        <v>0</v>
      </c>
      <c r="K58" s="142"/>
      <c r="L58" s="139"/>
      <c r="M58" s="139"/>
      <c r="N58" s="142">
        <f t="shared" si="37"/>
        <v>0</v>
      </c>
      <c r="O58" s="142"/>
      <c r="P58" s="139"/>
      <c r="Q58" s="139"/>
      <c r="R58" s="142">
        <f t="shared" si="38"/>
        <v>0</v>
      </c>
      <c r="S58" s="142"/>
      <c r="T58" s="139"/>
      <c r="U58" s="139"/>
      <c r="V58" s="142">
        <f t="shared" si="39"/>
        <v>0</v>
      </c>
      <c r="W58" s="142"/>
      <c r="X58" s="139">
        <f t="shared" si="62"/>
        <v>0</v>
      </c>
      <c r="Y58" s="139">
        <f t="shared" si="62"/>
        <v>0</v>
      </c>
      <c r="Z58" s="142">
        <f t="shared" si="40"/>
        <v>0</v>
      </c>
      <c r="AA58" s="142"/>
      <c r="AB58" s="139"/>
      <c r="AC58" s="139"/>
      <c r="AD58" s="142">
        <f t="shared" si="41"/>
        <v>0</v>
      </c>
      <c r="AE58" s="142"/>
      <c r="AF58" s="139"/>
      <c r="AG58" s="139"/>
      <c r="AH58" s="142">
        <f t="shared" si="42"/>
        <v>0</v>
      </c>
      <c r="AI58" s="139"/>
      <c r="AJ58" s="139"/>
      <c r="AK58" s="142">
        <f t="shared" si="43"/>
        <v>0</v>
      </c>
      <c r="AL58" s="142"/>
      <c r="AM58" s="139"/>
      <c r="AN58" s="139"/>
      <c r="AO58" s="142">
        <f t="shared" si="44"/>
        <v>0</v>
      </c>
      <c r="AP58" s="142"/>
      <c r="AQ58" s="142"/>
      <c r="AR58" s="142"/>
      <c r="AS58" s="142">
        <f t="shared" si="45"/>
        <v>0</v>
      </c>
      <c r="AT58" s="142"/>
      <c r="AU58" s="139"/>
      <c r="AV58" s="139"/>
      <c r="AW58" s="142">
        <f t="shared" si="46"/>
        <v>0</v>
      </c>
      <c r="AX58" s="142"/>
      <c r="AY58" s="139"/>
      <c r="AZ58" s="139"/>
      <c r="BA58" s="142">
        <f t="shared" si="47"/>
        <v>0</v>
      </c>
      <c r="BB58" s="142"/>
      <c r="BC58" s="139"/>
      <c r="BD58" s="139"/>
      <c r="BE58" s="142">
        <f t="shared" si="48"/>
        <v>0</v>
      </c>
      <c r="BF58" s="142"/>
      <c r="BG58" s="139"/>
      <c r="BH58" s="139"/>
      <c r="BI58" s="142">
        <f t="shared" si="49"/>
        <v>0</v>
      </c>
      <c r="BJ58" s="142"/>
      <c r="BK58" s="139"/>
      <c r="BL58" s="139"/>
      <c r="BM58" s="142">
        <f t="shared" si="50"/>
        <v>0</v>
      </c>
      <c r="BN58" s="142"/>
      <c r="BO58" s="139"/>
      <c r="BP58" s="139"/>
      <c r="BQ58" s="142">
        <f t="shared" si="51"/>
        <v>0</v>
      </c>
      <c r="BR58" s="142"/>
      <c r="BS58" s="139"/>
      <c r="BT58" s="139"/>
      <c r="BU58" s="142">
        <f t="shared" si="52"/>
        <v>0</v>
      </c>
      <c r="BV58" s="142"/>
      <c r="BW58" s="139"/>
      <c r="BX58" s="139"/>
      <c r="BY58" s="142">
        <f t="shared" si="53"/>
        <v>0</v>
      </c>
      <c r="BZ58" s="142"/>
      <c r="CA58" s="139"/>
      <c r="CB58" s="139"/>
      <c r="CC58" s="142">
        <f t="shared" si="54"/>
        <v>0</v>
      </c>
      <c r="CD58" s="142"/>
      <c r="CE58" s="139"/>
      <c r="CF58" s="139"/>
      <c r="CG58" s="142">
        <f t="shared" si="55"/>
        <v>0</v>
      </c>
      <c r="CH58" s="142"/>
      <c r="CI58" s="139"/>
      <c r="CJ58" s="139"/>
      <c r="CK58" s="142">
        <f t="shared" si="56"/>
        <v>0</v>
      </c>
      <c r="CL58" s="208"/>
      <c r="CM58" s="208"/>
      <c r="CN58" s="208"/>
      <c r="CO58" s="208">
        <f t="shared" si="57"/>
        <v>0</v>
      </c>
      <c r="CP58" s="208"/>
      <c r="CQ58" s="14"/>
      <c r="CR58" s="14"/>
      <c r="CS58" s="244">
        <f t="shared" si="58"/>
        <v>0</v>
      </c>
      <c r="CT58" s="245"/>
      <c r="CU58" s="13"/>
      <c r="CV58" s="13"/>
      <c r="CW58" s="244">
        <f t="shared" si="59"/>
        <v>0</v>
      </c>
      <c r="CX58" s="245"/>
      <c r="CY58" s="13"/>
      <c r="CZ58" s="13"/>
      <c r="DA58" s="244">
        <f t="shared" si="60"/>
        <v>0</v>
      </c>
      <c r="DB58" s="245"/>
    </row>
    <row r="59" spans="1:106" ht="14.25" customHeight="1">
      <c r="A59" s="313"/>
      <c r="B59" s="313" t="s">
        <v>526</v>
      </c>
      <c r="C59" s="139">
        <v>9.6</v>
      </c>
      <c r="D59" s="139">
        <f t="shared" si="61"/>
        <v>0</v>
      </c>
      <c r="E59" s="139">
        <f t="shared" si="63"/>
        <v>24.83</v>
      </c>
      <c r="F59" s="178">
        <f t="shared" si="35"/>
        <v>24.83</v>
      </c>
      <c r="G59" s="178" t="e">
        <f t="shared" si="64"/>
        <v>#DIV/0!</v>
      </c>
      <c r="H59" s="139"/>
      <c r="I59" s="139">
        <v>24.83</v>
      </c>
      <c r="J59" s="142">
        <f t="shared" si="9"/>
        <v>24.83</v>
      </c>
      <c r="K59" s="142"/>
      <c r="L59" s="139"/>
      <c r="M59" s="139"/>
      <c r="N59" s="142">
        <f t="shared" si="37"/>
        <v>0</v>
      </c>
      <c r="O59" s="142"/>
      <c r="P59" s="139"/>
      <c r="Q59" s="139"/>
      <c r="R59" s="142">
        <f t="shared" si="38"/>
        <v>0</v>
      </c>
      <c r="S59" s="142"/>
      <c r="T59" s="139"/>
      <c r="U59" s="139"/>
      <c r="V59" s="142">
        <f t="shared" si="39"/>
        <v>0</v>
      </c>
      <c r="W59" s="142"/>
      <c r="X59" s="139">
        <f t="shared" si="62"/>
        <v>0</v>
      </c>
      <c r="Y59" s="139">
        <f t="shared" si="62"/>
        <v>0</v>
      </c>
      <c r="Z59" s="142">
        <f t="shared" si="40"/>
        <v>0</v>
      </c>
      <c r="AA59" s="142"/>
      <c r="AB59" s="139"/>
      <c r="AC59" s="139"/>
      <c r="AD59" s="142">
        <f t="shared" si="41"/>
        <v>0</v>
      </c>
      <c r="AE59" s="142"/>
      <c r="AF59" s="139"/>
      <c r="AG59" s="139"/>
      <c r="AH59" s="142">
        <f t="shared" si="42"/>
        <v>0</v>
      </c>
      <c r="AI59" s="139"/>
      <c r="AJ59" s="139"/>
      <c r="AK59" s="142">
        <f t="shared" si="43"/>
        <v>0</v>
      </c>
      <c r="AL59" s="142"/>
      <c r="AM59" s="139"/>
      <c r="AN59" s="139"/>
      <c r="AO59" s="142">
        <f t="shared" si="44"/>
        <v>0</v>
      </c>
      <c r="AP59" s="142"/>
      <c r="AQ59" s="142"/>
      <c r="AR59" s="142"/>
      <c r="AS59" s="142">
        <f t="shared" si="45"/>
        <v>0</v>
      </c>
      <c r="AT59" s="142"/>
      <c r="AU59" s="139"/>
      <c r="AV59" s="139"/>
      <c r="AW59" s="142">
        <f t="shared" si="46"/>
        <v>0</v>
      </c>
      <c r="AX59" s="142"/>
      <c r="AY59" s="139"/>
      <c r="AZ59" s="139"/>
      <c r="BA59" s="142">
        <f t="shared" si="47"/>
        <v>0</v>
      </c>
      <c r="BB59" s="142"/>
      <c r="BC59" s="139"/>
      <c r="BD59" s="139"/>
      <c r="BE59" s="142">
        <f t="shared" si="48"/>
        <v>0</v>
      </c>
      <c r="BF59" s="142"/>
      <c r="BG59" s="139"/>
      <c r="BH59" s="139"/>
      <c r="BI59" s="142">
        <f t="shared" si="49"/>
        <v>0</v>
      </c>
      <c r="BJ59" s="142"/>
      <c r="BK59" s="139"/>
      <c r="BL59" s="139"/>
      <c r="BM59" s="142">
        <f t="shared" si="50"/>
        <v>0</v>
      </c>
      <c r="BN59" s="142"/>
      <c r="BO59" s="139"/>
      <c r="BP59" s="139"/>
      <c r="BQ59" s="142">
        <f t="shared" si="51"/>
        <v>0</v>
      </c>
      <c r="BR59" s="142"/>
      <c r="BS59" s="139"/>
      <c r="BT59" s="139"/>
      <c r="BU59" s="142">
        <f t="shared" si="52"/>
        <v>0</v>
      </c>
      <c r="BV59" s="142"/>
      <c r="BW59" s="139"/>
      <c r="BX59" s="139"/>
      <c r="BY59" s="142">
        <f t="shared" si="53"/>
        <v>0</v>
      </c>
      <c r="BZ59" s="142"/>
      <c r="CA59" s="139"/>
      <c r="CB59" s="139"/>
      <c r="CC59" s="142">
        <f t="shared" si="54"/>
        <v>0</v>
      </c>
      <c r="CD59" s="142"/>
      <c r="CE59" s="139"/>
      <c r="CF59" s="139"/>
      <c r="CG59" s="142">
        <f t="shared" si="55"/>
        <v>0</v>
      </c>
      <c r="CH59" s="142"/>
      <c r="CI59" s="139"/>
      <c r="CJ59" s="139"/>
      <c r="CK59" s="142">
        <f t="shared" si="56"/>
        <v>0</v>
      </c>
      <c r="CL59" s="208"/>
      <c r="CM59" s="208"/>
      <c r="CN59" s="208"/>
      <c r="CO59" s="208">
        <f t="shared" si="57"/>
        <v>0</v>
      </c>
      <c r="CP59" s="208"/>
      <c r="CQ59" s="14"/>
      <c r="CR59" s="14"/>
      <c r="CS59" s="244">
        <f t="shared" si="58"/>
        <v>0</v>
      </c>
      <c r="CT59" s="245"/>
      <c r="CU59" s="13"/>
      <c r="CV59" s="13"/>
      <c r="CW59" s="244">
        <f t="shared" si="59"/>
        <v>0</v>
      </c>
      <c r="CX59" s="245"/>
      <c r="CY59" s="13"/>
      <c r="CZ59" s="13"/>
      <c r="DA59" s="244">
        <f t="shared" si="60"/>
        <v>0</v>
      </c>
      <c r="DB59" s="245"/>
    </row>
    <row r="60" spans="1:106" ht="14.25" customHeight="1">
      <c r="A60" s="313"/>
      <c r="B60" s="312" t="s">
        <v>677</v>
      </c>
      <c r="C60" s="211">
        <v>9.4</v>
      </c>
      <c r="D60" s="139">
        <f t="shared" si="61"/>
        <v>9.4</v>
      </c>
      <c r="E60" s="139">
        <f>I60+M60+Q60+U60+Y60+AJ60+AN60+AR60+AV60+BD60+BH60+BX60+CF60+CJ60+CN60+CR60+CV60+CZ60+BL60+BT60</f>
        <v>9.4</v>
      </c>
      <c r="F60" s="178"/>
      <c r="G60" s="178">
        <v>0</v>
      </c>
      <c r="H60" s="139">
        <v>0</v>
      </c>
      <c r="I60" s="139">
        <v>0</v>
      </c>
      <c r="J60" s="142">
        <v>0</v>
      </c>
      <c r="K60" s="142"/>
      <c r="L60" s="139"/>
      <c r="M60" s="139"/>
      <c r="N60" s="142">
        <v>0</v>
      </c>
      <c r="O60" s="142"/>
      <c r="P60" s="139"/>
      <c r="Q60" s="139"/>
      <c r="R60" s="142">
        <v>0</v>
      </c>
      <c r="S60" s="142"/>
      <c r="T60" s="139"/>
      <c r="U60" s="139"/>
      <c r="V60" s="142">
        <v>0</v>
      </c>
      <c r="W60" s="142"/>
      <c r="X60" s="139"/>
      <c r="Y60" s="139"/>
      <c r="Z60" s="142">
        <f t="shared" si="40"/>
        <v>0</v>
      </c>
      <c r="AA60" s="142"/>
      <c r="AB60" s="139"/>
      <c r="AC60" s="139"/>
      <c r="AD60" s="142">
        <f t="shared" si="41"/>
        <v>0</v>
      </c>
      <c r="AE60" s="142"/>
      <c r="AF60" s="139"/>
      <c r="AG60" s="139"/>
      <c r="AH60" s="142"/>
      <c r="AI60" s="139"/>
      <c r="AJ60" s="139"/>
      <c r="AK60" s="142">
        <v>0</v>
      </c>
      <c r="AL60" s="142"/>
      <c r="AM60" s="139"/>
      <c r="AN60" s="139"/>
      <c r="AO60" s="142">
        <v>0</v>
      </c>
      <c r="AP60" s="142"/>
      <c r="AQ60" s="142"/>
      <c r="AR60" s="142"/>
      <c r="AS60" s="142"/>
      <c r="AT60" s="142"/>
      <c r="AU60" s="139"/>
      <c r="AV60" s="139"/>
      <c r="AW60" s="142">
        <v>0</v>
      </c>
      <c r="AX60" s="142"/>
      <c r="AY60" s="139"/>
      <c r="AZ60" s="139"/>
      <c r="BA60" s="142">
        <v>0</v>
      </c>
      <c r="BB60" s="142"/>
      <c r="BC60" s="139"/>
      <c r="BD60" s="139"/>
      <c r="BE60" s="142">
        <v>0</v>
      </c>
      <c r="BF60" s="142"/>
      <c r="BG60" s="139"/>
      <c r="BH60" s="139"/>
      <c r="BI60" s="142">
        <v>0</v>
      </c>
      <c r="BJ60" s="142"/>
      <c r="BK60" s="139">
        <v>9.4</v>
      </c>
      <c r="BL60" s="139">
        <v>9.4</v>
      </c>
      <c r="BM60" s="142">
        <f t="shared" si="50"/>
        <v>0</v>
      </c>
      <c r="BN60" s="142"/>
      <c r="BO60" s="139"/>
      <c r="BP60" s="139"/>
      <c r="BQ60" s="142">
        <f t="shared" si="51"/>
        <v>0</v>
      </c>
      <c r="BR60" s="142"/>
      <c r="BS60" s="139"/>
      <c r="BT60" s="139"/>
      <c r="BU60" s="142"/>
      <c r="BV60" s="142"/>
      <c r="BW60" s="139"/>
      <c r="BX60" s="139"/>
      <c r="BY60" s="142">
        <v>0</v>
      </c>
      <c r="BZ60" s="142"/>
      <c r="CA60" s="139"/>
      <c r="CB60" s="139"/>
      <c r="CC60" s="142"/>
      <c r="CD60" s="142"/>
      <c r="CE60" s="139"/>
      <c r="CF60" s="139"/>
      <c r="CG60" s="142">
        <v>0</v>
      </c>
      <c r="CH60" s="142"/>
      <c r="CI60" s="139"/>
      <c r="CJ60" s="139"/>
      <c r="CK60" s="142">
        <v>0</v>
      </c>
      <c r="CL60" s="208"/>
      <c r="CM60" s="208"/>
      <c r="CN60" s="208"/>
      <c r="CO60" s="208">
        <v>0</v>
      </c>
      <c r="CP60" s="208"/>
      <c r="CQ60" s="14"/>
      <c r="CR60" s="14"/>
      <c r="CS60" s="244"/>
      <c r="CT60" s="245"/>
      <c r="CU60" s="13"/>
      <c r="CV60" s="13"/>
      <c r="CW60" s="244"/>
      <c r="CX60" s="245"/>
      <c r="CY60" s="13"/>
      <c r="CZ60" s="13"/>
      <c r="DA60" s="244">
        <v>0</v>
      </c>
      <c r="DB60" s="245"/>
    </row>
    <row r="61" spans="1:106" ht="14.25" customHeight="1">
      <c r="A61" s="313"/>
      <c r="B61" s="313" t="s">
        <v>527</v>
      </c>
      <c r="C61" s="207">
        <v>2.4</v>
      </c>
      <c r="D61" s="139">
        <f t="shared" si="61"/>
        <v>23.4</v>
      </c>
      <c r="E61" s="139">
        <f t="shared" si="63"/>
        <v>43.823999999999998</v>
      </c>
      <c r="F61" s="178">
        <f t="shared" si="35"/>
        <v>20.423999999999999</v>
      </c>
      <c r="G61" s="178">
        <f t="shared" si="64"/>
        <v>1.8728205128205129</v>
      </c>
      <c r="H61" s="139">
        <v>12.1</v>
      </c>
      <c r="I61" s="139">
        <v>19.344000000000001</v>
      </c>
      <c r="J61" s="142">
        <f t="shared" si="9"/>
        <v>7.2440000000000015</v>
      </c>
      <c r="K61" s="142"/>
      <c r="L61" s="139"/>
      <c r="M61" s="139"/>
      <c r="N61" s="142">
        <f t="shared" si="37"/>
        <v>0</v>
      </c>
      <c r="O61" s="142"/>
      <c r="P61" s="139"/>
      <c r="Q61" s="139"/>
      <c r="R61" s="142">
        <f t="shared" si="38"/>
        <v>0</v>
      </c>
      <c r="S61" s="142"/>
      <c r="T61" s="139"/>
      <c r="U61" s="139"/>
      <c r="V61" s="142">
        <f t="shared" si="39"/>
        <v>0</v>
      </c>
      <c r="W61" s="142"/>
      <c r="X61" s="139">
        <f t="shared" si="62"/>
        <v>0</v>
      </c>
      <c r="Y61" s="139">
        <f t="shared" si="62"/>
        <v>0</v>
      </c>
      <c r="Z61" s="142">
        <f t="shared" si="40"/>
        <v>0</v>
      </c>
      <c r="AA61" s="142"/>
      <c r="AB61" s="139"/>
      <c r="AC61" s="139"/>
      <c r="AD61" s="142">
        <f t="shared" si="41"/>
        <v>0</v>
      </c>
      <c r="AE61" s="142"/>
      <c r="AF61" s="139"/>
      <c r="AG61" s="139"/>
      <c r="AH61" s="142">
        <f t="shared" si="42"/>
        <v>0</v>
      </c>
      <c r="AI61" s="139"/>
      <c r="AJ61" s="139"/>
      <c r="AK61" s="142">
        <f t="shared" si="43"/>
        <v>0</v>
      </c>
      <c r="AL61" s="142"/>
      <c r="AM61" s="139"/>
      <c r="AN61" s="139"/>
      <c r="AO61" s="142">
        <f t="shared" si="44"/>
        <v>0</v>
      </c>
      <c r="AP61" s="142"/>
      <c r="AQ61" s="142"/>
      <c r="AR61" s="142"/>
      <c r="AS61" s="142">
        <f t="shared" si="45"/>
        <v>0</v>
      </c>
      <c r="AT61" s="142"/>
      <c r="AU61" s="139"/>
      <c r="AV61" s="139"/>
      <c r="AW61" s="142">
        <f t="shared" si="46"/>
        <v>0</v>
      </c>
      <c r="AX61" s="142"/>
      <c r="AY61" s="139"/>
      <c r="AZ61" s="139"/>
      <c r="BA61" s="142">
        <f t="shared" si="47"/>
        <v>0</v>
      </c>
      <c r="BB61" s="142"/>
      <c r="BC61" s="139"/>
      <c r="BD61" s="139"/>
      <c r="BE61" s="142">
        <f t="shared" si="48"/>
        <v>0</v>
      </c>
      <c r="BF61" s="142"/>
      <c r="BG61" s="139"/>
      <c r="BH61" s="139"/>
      <c r="BI61" s="142">
        <f t="shared" si="49"/>
        <v>0</v>
      </c>
      <c r="BJ61" s="142"/>
      <c r="BK61" s="139">
        <v>11.3</v>
      </c>
      <c r="BL61" s="139">
        <v>24.48</v>
      </c>
      <c r="BM61" s="142">
        <f t="shared" si="50"/>
        <v>13.18</v>
      </c>
      <c r="BN61" s="142"/>
      <c r="BO61" s="139"/>
      <c r="BP61" s="139"/>
      <c r="BQ61" s="142">
        <f t="shared" si="51"/>
        <v>0</v>
      </c>
      <c r="BR61" s="142"/>
      <c r="BS61" s="139"/>
      <c r="BT61" s="139"/>
      <c r="BU61" s="142">
        <f t="shared" si="52"/>
        <v>0</v>
      </c>
      <c r="BV61" s="142"/>
      <c r="BW61" s="139"/>
      <c r="BX61" s="139"/>
      <c r="BY61" s="142">
        <f t="shared" si="53"/>
        <v>0</v>
      </c>
      <c r="BZ61" s="142"/>
      <c r="CA61" s="139"/>
      <c r="CB61" s="139"/>
      <c r="CC61" s="142">
        <f t="shared" si="54"/>
        <v>0</v>
      </c>
      <c r="CD61" s="142"/>
      <c r="CE61" s="139"/>
      <c r="CF61" s="139"/>
      <c r="CG61" s="142">
        <f t="shared" si="55"/>
        <v>0</v>
      </c>
      <c r="CH61" s="142"/>
      <c r="CI61" s="139"/>
      <c r="CJ61" s="139"/>
      <c r="CK61" s="142">
        <f t="shared" si="56"/>
        <v>0</v>
      </c>
      <c r="CL61" s="208"/>
      <c r="CM61" s="208"/>
      <c r="CN61" s="208"/>
      <c r="CO61" s="208">
        <f t="shared" si="57"/>
        <v>0</v>
      </c>
      <c r="CP61" s="208"/>
      <c r="CQ61" s="14"/>
      <c r="CR61" s="14"/>
      <c r="CS61" s="244">
        <f t="shared" si="58"/>
        <v>0</v>
      </c>
      <c r="CT61" s="245"/>
      <c r="CU61" s="13"/>
      <c r="CV61" s="13"/>
      <c r="CW61" s="244">
        <f t="shared" si="59"/>
        <v>0</v>
      </c>
      <c r="CX61" s="245"/>
      <c r="CY61" s="13"/>
      <c r="CZ61" s="13"/>
      <c r="DA61" s="244">
        <f t="shared" si="60"/>
        <v>0</v>
      </c>
      <c r="DB61" s="245"/>
    </row>
    <row r="62" spans="1:106" ht="14.25" hidden="1" customHeight="1">
      <c r="A62" s="313"/>
      <c r="B62" s="312" t="s">
        <v>678</v>
      </c>
      <c r="C62" s="211">
        <v>0</v>
      </c>
      <c r="D62" s="139">
        <f t="shared" si="61"/>
        <v>4.149</v>
      </c>
      <c r="E62" s="94">
        <f>I62+M62+Q62+U62+Y62+AJ62+AN62+AR62+AV62+BD62+BH62+BX62+CF62+CJ62+CN62+CR62+CV62+CZ62+BL62+BT62</f>
        <v>0</v>
      </c>
      <c r="F62" s="178">
        <f>E62-D62</f>
        <v>-4.149</v>
      </c>
      <c r="G62" s="178">
        <f>E62/D62</f>
        <v>0</v>
      </c>
      <c r="H62" s="139"/>
      <c r="I62" s="139"/>
      <c r="J62" s="142">
        <f>I62-H62</f>
        <v>0</v>
      </c>
      <c r="K62" s="142"/>
      <c r="L62" s="139"/>
      <c r="M62" s="139"/>
      <c r="N62" s="142">
        <f>M62-L62</f>
        <v>0</v>
      </c>
      <c r="O62" s="142"/>
      <c r="P62" s="139"/>
      <c r="Q62" s="139"/>
      <c r="R62" s="142">
        <f>Q62-P62</f>
        <v>0</v>
      </c>
      <c r="S62" s="142"/>
      <c r="T62" s="139"/>
      <c r="U62" s="139"/>
      <c r="V62" s="142">
        <f>U62-T62</f>
        <v>0</v>
      </c>
      <c r="W62" s="142"/>
      <c r="X62" s="139">
        <f>AB62</f>
        <v>0</v>
      </c>
      <c r="Y62" s="139">
        <f>AC62</f>
        <v>0</v>
      </c>
      <c r="Z62" s="142">
        <f>Y62-X62</f>
        <v>0</v>
      </c>
      <c r="AA62" s="142"/>
      <c r="AB62" s="139"/>
      <c r="AC62" s="139"/>
      <c r="AD62" s="142">
        <f>AC62-AB62</f>
        <v>0</v>
      </c>
      <c r="AE62" s="142"/>
      <c r="AF62" s="139"/>
      <c r="AG62" s="139"/>
      <c r="AH62" s="142">
        <f>AG62-AF62</f>
        <v>0</v>
      </c>
      <c r="AI62" s="139"/>
      <c r="AJ62" s="139"/>
      <c r="AK62" s="142">
        <f>AJ62-AI62</f>
        <v>0</v>
      </c>
      <c r="AL62" s="142"/>
      <c r="AM62" s="139"/>
      <c r="AN62" s="139"/>
      <c r="AO62" s="142">
        <f>AN62-AM62</f>
        <v>0</v>
      </c>
      <c r="AP62" s="142"/>
      <c r="AQ62" s="142"/>
      <c r="AR62" s="142"/>
      <c r="AS62" s="142">
        <f>AR62-AQ62</f>
        <v>0</v>
      </c>
      <c r="AT62" s="142"/>
      <c r="AU62" s="139"/>
      <c r="AV62" s="139"/>
      <c r="AW62" s="142">
        <f>AV62-AU62</f>
        <v>0</v>
      </c>
      <c r="AX62" s="142"/>
      <c r="AY62" s="139"/>
      <c r="AZ62" s="139"/>
      <c r="BA62" s="142">
        <f>AZ62-AY62</f>
        <v>0</v>
      </c>
      <c r="BB62" s="142"/>
      <c r="BC62" s="139"/>
      <c r="BD62" s="139"/>
      <c r="BE62" s="142">
        <f>BD62-BC62</f>
        <v>0</v>
      </c>
      <c r="BF62" s="142"/>
      <c r="BG62" s="139"/>
      <c r="BH62" s="139"/>
      <c r="BI62" s="142">
        <f>BH62-BG62</f>
        <v>0</v>
      </c>
      <c r="BJ62" s="142"/>
      <c r="BK62" s="139">
        <v>4.149</v>
      </c>
      <c r="BL62" s="139"/>
      <c r="BM62" s="142">
        <f>BL62-BK62</f>
        <v>-4.149</v>
      </c>
      <c r="BN62" s="142"/>
      <c r="BO62" s="139"/>
      <c r="BP62" s="139"/>
      <c r="BQ62" s="142">
        <f>BP62-BO62</f>
        <v>0</v>
      </c>
      <c r="BR62" s="142"/>
      <c r="BS62" s="139"/>
      <c r="BT62" s="139"/>
      <c r="BU62" s="142">
        <f>BT62-BS62</f>
        <v>0</v>
      </c>
      <c r="BV62" s="142"/>
      <c r="BW62" s="139"/>
      <c r="BX62" s="139"/>
      <c r="BY62" s="142">
        <f>BX62-BW62</f>
        <v>0</v>
      </c>
      <c r="BZ62" s="142"/>
      <c r="CA62" s="139"/>
      <c r="CB62" s="139"/>
      <c r="CC62" s="142">
        <f>CB62-CA62</f>
        <v>0</v>
      </c>
      <c r="CD62" s="142"/>
      <c r="CE62" s="139"/>
      <c r="CF62" s="139"/>
      <c r="CG62" s="142">
        <f>CF62-CE62</f>
        <v>0</v>
      </c>
      <c r="CH62" s="142"/>
      <c r="CI62" s="139"/>
      <c r="CJ62" s="139"/>
      <c r="CK62" s="142">
        <f>CJ62-CI62</f>
        <v>0</v>
      </c>
      <c r="CL62" s="208"/>
      <c r="CM62" s="208"/>
      <c r="CN62" s="208"/>
      <c r="CO62" s="208">
        <f>CN62-CM62</f>
        <v>0</v>
      </c>
      <c r="CP62" s="208"/>
      <c r="CQ62" s="14"/>
      <c r="CR62" s="14"/>
      <c r="CS62" s="244">
        <f>CR62-CQ62</f>
        <v>0</v>
      </c>
      <c r="CT62" s="245"/>
      <c r="CU62" s="13"/>
      <c r="CV62" s="13"/>
      <c r="CW62" s="244">
        <f>CV62-CU62</f>
        <v>0</v>
      </c>
      <c r="CX62" s="245"/>
      <c r="CY62" s="13"/>
      <c r="CZ62" s="13"/>
      <c r="DA62" s="244">
        <f>CZ62-CY62</f>
        <v>0</v>
      </c>
      <c r="DB62" s="245"/>
    </row>
    <row r="63" spans="1:106" ht="14.25" hidden="1" customHeight="1">
      <c r="A63" s="313"/>
      <c r="B63" s="312" t="s">
        <v>528</v>
      </c>
      <c r="C63" s="211"/>
      <c r="D63" s="139">
        <f t="shared" si="61"/>
        <v>0</v>
      </c>
      <c r="E63" s="94">
        <f t="shared" si="63"/>
        <v>0</v>
      </c>
      <c r="F63" s="178">
        <f t="shared" si="35"/>
        <v>0</v>
      </c>
      <c r="G63" s="178" t="e">
        <f t="shared" si="64"/>
        <v>#DIV/0!</v>
      </c>
      <c r="H63" s="139"/>
      <c r="I63" s="139"/>
      <c r="J63" s="142">
        <f t="shared" si="9"/>
        <v>0</v>
      </c>
      <c r="K63" s="142"/>
      <c r="L63" s="139"/>
      <c r="M63" s="139"/>
      <c r="N63" s="142">
        <f t="shared" si="37"/>
        <v>0</v>
      </c>
      <c r="O63" s="142"/>
      <c r="P63" s="139"/>
      <c r="Q63" s="139"/>
      <c r="R63" s="142">
        <f t="shared" si="38"/>
        <v>0</v>
      </c>
      <c r="S63" s="142"/>
      <c r="T63" s="139"/>
      <c r="U63" s="139"/>
      <c r="V63" s="142">
        <f t="shared" si="39"/>
        <v>0</v>
      </c>
      <c r="W63" s="142"/>
      <c r="X63" s="139">
        <f t="shared" si="62"/>
        <v>0</v>
      </c>
      <c r="Y63" s="139">
        <f t="shared" si="62"/>
        <v>0</v>
      </c>
      <c r="Z63" s="142">
        <f t="shared" si="40"/>
        <v>0</v>
      </c>
      <c r="AA63" s="142"/>
      <c r="AB63" s="139"/>
      <c r="AC63" s="139"/>
      <c r="AD63" s="142">
        <f t="shared" si="41"/>
        <v>0</v>
      </c>
      <c r="AE63" s="142"/>
      <c r="AF63" s="139"/>
      <c r="AG63" s="139"/>
      <c r="AH63" s="142">
        <f t="shared" si="42"/>
        <v>0</v>
      </c>
      <c r="AI63" s="139"/>
      <c r="AJ63" s="139"/>
      <c r="AK63" s="142">
        <f>AJ63-AI63</f>
        <v>0</v>
      </c>
      <c r="AL63" s="142"/>
      <c r="AM63" s="139"/>
      <c r="AN63" s="139"/>
      <c r="AO63" s="142">
        <f>AN63-AM63</f>
        <v>0</v>
      </c>
      <c r="AP63" s="142"/>
      <c r="AQ63" s="142"/>
      <c r="AR63" s="142"/>
      <c r="AS63" s="142">
        <f t="shared" si="45"/>
        <v>0</v>
      </c>
      <c r="AT63" s="142"/>
      <c r="AU63" s="139"/>
      <c r="AV63" s="139"/>
      <c r="AW63" s="142">
        <f>AV63-AU63</f>
        <v>0</v>
      </c>
      <c r="AX63" s="142"/>
      <c r="AY63" s="139"/>
      <c r="AZ63" s="139"/>
      <c r="BA63" s="142">
        <f t="shared" si="47"/>
        <v>0</v>
      </c>
      <c r="BB63" s="142"/>
      <c r="BC63" s="139"/>
      <c r="BD63" s="139"/>
      <c r="BE63" s="142">
        <f t="shared" si="48"/>
        <v>0</v>
      </c>
      <c r="BF63" s="142"/>
      <c r="BG63" s="139"/>
      <c r="BH63" s="139"/>
      <c r="BI63" s="142">
        <f t="shared" si="49"/>
        <v>0</v>
      </c>
      <c r="BJ63" s="142"/>
      <c r="BK63" s="139"/>
      <c r="BL63" s="139"/>
      <c r="BM63" s="142">
        <f t="shared" si="50"/>
        <v>0</v>
      </c>
      <c r="BN63" s="142"/>
      <c r="BO63" s="139"/>
      <c r="BP63" s="139"/>
      <c r="BQ63" s="142">
        <f t="shared" si="51"/>
        <v>0</v>
      </c>
      <c r="BR63" s="142"/>
      <c r="BS63" s="139"/>
      <c r="BT63" s="139"/>
      <c r="BU63" s="142">
        <f t="shared" si="52"/>
        <v>0</v>
      </c>
      <c r="BV63" s="142"/>
      <c r="BW63" s="139"/>
      <c r="BX63" s="139"/>
      <c r="BY63" s="142">
        <f t="shared" si="53"/>
        <v>0</v>
      </c>
      <c r="BZ63" s="142"/>
      <c r="CA63" s="139"/>
      <c r="CB63" s="139"/>
      <c r="CC63" s="142">
        <f t="shared" si="54"/>
        <v>0</v>
      </c>
      <c r="CD63" s="142"/>
      <c r="CE63" s="139"/>
      <c r="CF63" s="139"/>
      <c r="CG63" s="142">
        <f t="shared" si="55"/>
        <v>0</v>
      </c>
      <c r="CH63" s="142"/>
      <c r="CI63" s="139"/>
      <c r="CJ63" s="139"/>
      <c r="CK63" s="142">
        <f t="shared" si="56"/>
        <v>0</v>
      </c>
      <c r="CL63" s="208"/>
      <c r="CM63" s="208"/>
      <c r="CN63" s="208"/>
      <c r="CO63" s="208">
        <f t="shared" si="57"/>
        <v>0</v>
      </c>
      <c r="CP63" s="208"/>
      <c r="CQ63" s="14"/>
      <c r="CR63" s="14"/>
      <c r="CS63" s="244">
        <f t="shared" si="58"/>
        <v>0</v>
      </c>
      <c r="CT63" s="245"/>
      <c r="CU63" s="13"/>
      <c r="CV63" s="13"/>
      <c r="CW63" s="244">
        <f t="shared" si="59"/>
        <v>0</v>
      </c>
      <c r="CX63" s="245"/>
      <c r="CY63" s="13"/>
      <c r="CZ63" s="13"/>
      <c r="DA63" s="244">
        <f t="shared" si="60"/>
        <v>0</v>
      </c>
      <c r="DB63" s="245"/>
    </row>
    <row r="64" spans="1:106" ht="14.25" customHeight="1">
      <c r="A64" s="313"/>
      <c r="B64" s="312" t="s">
        <v>679</v>
      </c>
      <c r="C64" s="211">
        <v>15.5</v>
      </c>
      <c r="D64" s="139">
        <f t="shared" si="61"/>
        <v>5.7290000000000001</v>
      </c>
      <c r="E64" s="139">
        <f>I64+M64+Q64+U64+Y64+AJ64+AN64+AR64+AV64+BD64+BH64+BX64+CF64+CJ64+CN64+CR64+CV64+CZ64+BL64+BT64</f>
        <v>5.7290000000000001</v>
      </c>
      <c r="F64" s="178">
        <f>E64-D64</f>
        <v>0</v>
      </c>
      <c r="G64" s="178">
        <f>E64/D64</f>
        <v>1</v>
      </c>
      <c r="H64" s="139"/>
      <c r="I64" s="139"/>
      <c r="J64" s="142">
        <f>I64-H64</f>
        <v>0</v>
      </c>
      <c r="K64" s="142"/>
      <c r="L64" s="139"/>
      <c r="M64" s="139"/>
      <c r="N64" s="142"/>
      <c r="O64" s="142"/>
      <c r="P64" s="139"/>
      <c r="Q64" s="139"/>
      <c r="R64" s="142"/>
      <c r="S64" s="142"/>
      <c r="T64" s="139"/>
      <c r="U64" s="139"/>
      <c r="V64" s="142"/>
      <c r="W64" s="142"/>
      <c r="X64" s="139">
        <f>AB64</f>
        <v>0</v>
      </c>
      <c r="Y64" s="139">
        <f>AC64</f>
        <v>0</v>
      </c>
      <c r="Z64" s="142">
        <f>Y64-X64</f>
        <v>0</v>
      </c>
      <c r="AA64" s="142"/>
      <c r="AB64" s="139"/>
      <c r="AC64" s="139"/>
      <c r="AD64" s="142">
        <f>AC64-AB64</f>
        <v>0</v>
      </c>
      <c r="AE64" s="142"/>
      <c r="AF64" s="139"/>
      <c r="AG64" s="139"/>
      <c r="AH64" s="142"/>
      <c r="AI64" s="139"/>
      <c r="AJ64" s="139"/>
      <c r="AK64" s="142">
        <f>AJ64-AI64</f>
        <v>0</v>
      </c>
      <c r="AL64" s="142"/>
      <c r="AM64" s="139"/>
      <c r="AN64" s="139"/>
      <c r="AO64" s="142">
        <f>AN64-AM64</f>
        <v>0</v>
      </c>
      <c r="AP64" s="142"/>
      <c r="AQ64" s="142"/>
      <c r="AR64" s="142"/>
      <c r="AS64" s="142"/>
      <c r="AT64" s="142"/>
      <c r="AU64" s="139"/>
      <c r="AV64" s="139"/>
      <c r="AW64" s="142">
        <f>AV64-AU64</f>
        <v>0</v>
      </c>
      <c r="AX64" s="142"/>
      <c r="AY64" s="139"/>
      <c r="AZ64" s="139"/>
      <c r="BA64" s="142"/>
      <c r="BB64" s="142"/>
      <c r="BC64" s="139"/>
      <c r="BD64" s="139"/>
      <c r="BE64" s="142"/>
      <c r="BF64" s="142"/>
      <c r="BG64" s="139"/>
      <c r="BH64" s="139"/>
      <c r="BI64" s="142"/>
      <c r="BJ64" s="142"/>
      <c r="BK64" s="139">
        <v>5.7290000000000001</v>
      </c>
      <c r="BL64" s="139">
        <v>5.7290000000000001</v>
      </c>
      <c r="BM64" s="142">
        <f>BL64-BK64</f>
        <v>0</v>
      </c>
      <c r="BN64" s="142"/>
      <c r="BO64" s="139"/>
      <c r="BP64" s="139"/>
      <c r="BQ64" s="142">
        <f>BP64-BO64</f>
        <v>0</v>
      </c>
      <c r="BR64" s="142"/>
      <c r="BS64" s="139"/>
      <c r="BT64" s="139"/>
      <c r="BU64" s="142"/>
      <c r="BV64" s="142"/>
      <c r="BW64" s="139"/>
      <c r="BX64" s="139"/>
      <c r="BY64" s="142"/>
      <c r="BZ64" s="142"/>
      <c r="CA64" s="139"/>
      <c r="CB64" s="139"/>
      <c r="CC64" s="142"/>
      <c r="CD64" s="142"/>
      <c r="CE64" s="139"/>
      <c r="CF64" s="139"/>
      <c r="CG64" s="142"/>
      <c r="CH64" s="142"/>
      <c r="CI64" s="139"/>
      <c r="CJ64" s="139"/>
      <c r="CK64" s="142"/>
      <c r="CL64" s="208"/>
      <c r="CM64" s="208"/>
      <c r="CN64" s="208"/>
      <c r="CO64" s="208"/>
      <c r="CP64" s="208"/>
      <c r="CQ64" s="14"/>
      <c r="CR64" s="14"/>
      <c r="CS64" s="244"/>
      <c r="CT64" s="245"/>
      <c r="CU64" s="13"/>
      <c r="CV64" s="13"/>
      <c r="CW64" s="244"/>
      <c r="CX64" s="245"/>
      <c r="CY64" s="13"/>
      <c r="CZ64" s="13"/>
      <c r="DA64" s="244"/>
      <c r="DB64" s="245"/>
    </row>
    <row r="65" spans="1:106" ht="14.25" customHeight="1">
      <c r="A65" s="313"/>
      <c r="B65" s="312" t="s">
        <v>328</v>
      </c>
      <c r="C65" s="211">
        <v>15.5</v>
      </c>
      <c r="D65" s="139">
        <f t="shared" si="61"/>
        <v>30.926000000000002</v>
      </c>
      <c r="E65" s="139">
        <f t="shared" si="63"/>
        <v>33.71</v>
      </c>
      <c r="F65" s="178">
        <f t="shared" si="35"/>
        <v>2.7839999999999989</v>
      </c>
      <c r="G65" s="178">
        <f t="shared" si="64"/>
        <v>1.0900213412662485</v>
      </c>
      <c r="H65" s="139">
        <v>18.291</v>
      </c>
      <c r="I65" s="139">
        <v>23.192</v>
      </c>
      <c r="J65" s="142">
        <f t="shared" si="9"/>
        <v>4.9009999999999998</v>
      </c>
      <c r="K65" s="142"/>
      <c r="L65" s="139"/>
      <c r="M65" s="139"/>
      <c r="N65" s="142"/>
      <c r="O65" s="142"/>
      <c r="P65" s="139"/>
      <c r="Q65" s="139"/>
      <c r="R65" s="142"/>
      <c r="S65" s="142"/>
      <c r="T65" s="139"/>
      <c r="U65" s="139"/>
      <c r="V65" s="142"/>
      <c r="W65" s="142"/>
      <c r="X65" s="139">
        <f t="shared" si="62"/>
        <v>0</v>
      </c>
      <c r="Y65" s="139">
        <f t="shared" si="62"/>
        <v>0</v>
      </c>
      <c r="Z65" s="142">
        <f t="shared" si="40"/>
        <v>0</v>
      </c>
      <c r="AA65" s="142"/>
      <c r="AB65" s="139"/>
      <c r="AC65" s="139"/>
      <c r="AD65" s="142">
        <f t="shared" si="41"/>
        <v>0</v>
      </c>
      <c r="AE65" s="142"/>
      <c r="AF65" s="139"/>
      <c r="AG65" s="139"/>
      <c r="AH65" s="142"/>
      <c r="AI65" s="139"/>
      <c r="AJ65" s="139"/>
      <c r="AK65" s="142">
        <f>AJ65-AI65</f>
        <v>0</v>
      </c>
      <c r="AL65" s="142"/>
      <c r="AM65" s="139"/>
      <c r="AN65" s="139"/>
      <c r="AO65" s="142">
        <f>AN65-AM65</f>
        <v>0</v>
      </c>
      <c r="AP65" s="142"/>
      <c r="AQ65" s="142"/>
      <c r="AR65" s="142"/>
      <c r="AS65" s="142"/>
      <c r="AT65" s="142"/>
      <c r="AU65" s="139"/>
      <c r="AV65" s="139"/>
      <c r="AW65" s="142">
        <f>AV65-AU65</f>
        <v>0</v>
      </c>
      <c r="AX65" s="142"/>
      <c r="AY65" s="139"/>
      <c r="AZ65" s="139"/>
      <c r="BA65" s="142"/>
      <c r="BB65" s="142"/>
      <c r="BC65" s="139"/>
      <c r="BD65" s="139"/>
      <c r="BE65" s="142"/>
      <c r="BF65" s="142"/>
      <c r="BG65" s="139"/>
      <c r="BH65" s="139"/>
      <c r="BI65" s="142"/>
      <c r="BJ65" s="142"/>
      <c r="BK65" s="139">
        <v>12.635</v>
      </c>
      <c r="BL65" s="139">
        <v>10.518000000000001</v>
      </c>
      <c r="BM65" s="142">
        <f t="shared" si="50"/>
        <v>-2.1169999999999991</v>
      </c>
      <c r="BN65" s="142"/>
      <c r="BO65" s="139"/>
      <c r="BP65" s="139"/>
      <c r="BQ65" s="142">
        <f t="shared" si="51"/>
        <v>0</v>
      </c>
      <c r="BR65" s="142"/>
      <c r="BS65" s="139"/>
      <c r="BT65" s="139"/>
      <c r="BU65" s="142"/>
      <c r="BV65" s="142"/>
      <c r="BW65" s="139"/>
      <c r="BX65" s="139"/>
      <c r="BY65" s="142"/>
      <c r="BZ65" s="142"/>
      <c r="CA65" s="139"/>
      <c r="CB65" s="139"/>
      <c r="CC65" s="142"/>
      <c r="CD65" s="142"/>
      <c r="CE65" s="139"/>
      <c r="CF65" s="139"/>
      <c r="CG65" s="142"/>
      <c r="CH65" s="142"/>
      <c r="CI65" s="139"/>
      <c r="CJ65" s="139"/>
      <c r="CK65" s="142"/>
      <c r="CL65" s="208"/>
      <c r="CM65" s="208"/>
      <c r="CN65" s="208"/>
      <c r="CO65" s="208"/>
      <c r="CP65" s="208"/>
      <c r="CQ65" s="14"/>
      <c r="CR65" s="14"/>
      <c r="CS65" s="244"/>
      <c r="CT65" s="245"/>
      <c r="CU65" s="13"/>
      <c r="CV65" s="13"/>
      <c r="CW65" s="244"/>
      <c r="CX65" s="245"/>
      <c r="CY65" s="13"/>
      <c r="CZ65" s="13"/>
      <c r="DA65" s="244"/>
      <c r="DB65" s="245"/>
    </row>
    <row r="66" spans="1:106" ht="14.25" customHeight="1">
      <c r="A66" s="313"/>
      <c r="B66" s="312" t="s">
        <v>529</v>
      </c>
      <c r="C66" s="211">
        <v>5</v>
      </c>
      <c r="D66" s="139">
        <f t="shared" si="61"/>
        <v>19.349</v>
      </c>
      <c r="E66" s="94">
        <f t="shared" si="63"/>
        <v>32.107700000000001</v>
      </c>
      <c r="F66" s="178">
        <f t="shared" si="35"/>
        <v>12.758700000000001</v>
      </c>
      <c r="G66" s="178">
        <f t="shared" si="64"/>
        <v>1.6593984185229211</v>
      </c>
      <c r="H66" s="139">
        <v>7.2539999999999996</v>
      </c>
      <c r="I66" s="139">
        <v>12.09</v>
      </c>
      <c r="J66" s="142">
        <f t="shared" si="9"/>
        <v>4.8360000000000003</v>
      </c>
      <c r="K66" s="142"/>
      <c r="L66" s="139"/>
      <c r="M66" s="139"/>
      <c r="N66" s="142">
        <v>0</v>
      </c>
      <c r="O66" s="142"/>
      <c r="P66" s="139"/>
      <c r="Q66" s="139"/>
      <c r="R66" s="142">
        <v>0</v>
      </c>
      <c r="S66" s="142"/>
      <c r="T66" s="139"/>
      <c r="U66" s="139"/>
      <c r="V66" s="142"/>
      <c r="W66" s="142"/>
      <c r="X66" s="139">
        <f t="shared" si="62"/>
        <v>0</v>
      </c>
      <c r="Y66" s="139">
        <f t="shared" si="62"/>
        <v>0</v>
      </c>
      <c r="Z66" s="142">
        <f t="shared" si="40"/>
        <v>0</v>
      </c>
      <c r="AA66" s="142"/>
      <c r="AB66" s="139"/>
      <c r="AC66" s="139"/>
      <c r="AD66" s="142">
        <f t="shared" si="41"/>
        <v>0</v>
      </c>
      <c r="AE66" s="142"/>
      <c r="AF66" s="139"/>
      <c r="AG66" s="139"/>
      <c r="AH66" s="142"/>
      <c r="AI66" s="139"/>
      <c r="AJ66" s="139"/>
      <c r="AK66" s="142">
        <v>0</v>
      </c>
      <c r="AL66" s="142"/>
      <c r="AM66" s="139"/>
      <c r="AN66" s="139"/>
      <c r="AO66" s="142">
        <v>0</v>
      </c>
      <c r="AP66" s="142"/>
      <c r="AQ66" s="142"/>
      <c r="AR66" s="142"/>
      <c r="AS66" s="142"/>
      <c r="AT66" s="142"/>
      <c r="AU66" s="139"/>
      <c r="AV66" s="139"/>
      <c r="AW66" s="142">
        <f>AV66-AU66</f>
        <v>0</v>
      </c>
      <c r="AX66" s="142"/>
      <c r="AY66" s="139"/>
      <c r="AZ66" s="139"/>
      <c r="BA66" s="142"/>
      <c r="BB66" s="142"/>
      <c r="BC66" s="139"/>
      <c r="BD66" s="139"/>
      <c r="BE66" s="142">
        <v>0</v>
      </c>
      <c r="BF66" s="142"/>
      <c r="BG66" s="139"/>
      <c r="BH66" s="139"/>
      <c r="BI66" s="142">
        <v>0</v>
      </c>
      <c r="BJ66" s="142"/>
      <c r="BK66" s="139">
        <v>12.095000000000001</v>
      </c>
      <c r="BL66" s="139">
        <v>20.017700000000001</v>
      </c>
      <c r="BM66" s="142">
        <f t="shared" si="50"/>
        <v>7.9227000000000007</v>
      </c>
      <c r="BN66" s="142"/>
      <c r="BO66" s="139"/>
      <c r="BP66" s="139"/>
      <c r="BQ66" s="142">
        <f t="shared" si="51"/>
        <v>0</v>
      </c>
      <c r="BR66" s="142"/>
      <c r="BS66" s="139"/>
      <c r="BT66" s="139"/>
      <c r="BU66" s="142"/>
      <c r="BV66" s="142"/>
      <c r="BW66" s="139"/>
      <c r="BX66" s="139"/>
      <c r="BY66" s="142">
        <v>0</v>
      </c>
      <c r="BZ66" s="142"/>
      <c r="CA66" s="139"/>
      <c r="CB66" s="139"/>
      <c r="CC66" s="142"/>
      <c r="CD66" s="142"/>
      <c r="CE66" s="139"/>
      <c r="CF66" s="139"/>
      <c r="CG66" s="142">
        <v>0</v>
      </c>
      <c r="CH66" s="142"/>
      <c r="CI66" s="139"/>
      <c r="CJ66" s="139"/>
      <c r="CK66" s="142">
        <v>0</v>
      </c>
      <c r="CL66" s="208"/>
      <c r="CM66" s="208"/>
      <c r="CN66" s="208"/>
      <c r="CO66" s="208">
        <v>0</v>
      </c>
      <c r="CP66" s="208"/>
      <c r="CQ66" s="14"/>
      <c r="CR66" s="14"/>
      <c r="CS66" s="244"/>
      <c r="CT66" s="245"/>
      <c r="CU66" s="13"/>
      <c r="CV66" s="13"/>
      <c r="CW66" s="244"/>
      <c r="CX66" s="245"/>
      <c r="CY66" s="13"/>
      <c r="CZ66" s="13"/>
      <c r="DA66" s="244">
        <v>0</v>
      </c>
      <c r="DB66" s="245"/>
    </row>
    <row r="67" spans="1:106" ht="14.25" customHeight="1">
      <c r="A67" s="313"/>
      <c r="B67" s="312" t="s">
        <v>329</v>
      </c>
      <c r="C67" s="211"/>
      <c r="D67" s="139">
        <f t="shared" si="61"/>
        <v>0</v>
      </c>
      <c r="E67" s="139">
        <f t="shared" si="63"/>
        <v>0.32700000000000001</v>
      </c>
      <c r="F67" s="178">
        <f t="shared" si="35"/>
        <v>0.32700000000000001</v>
      </c>
      <c r="G67" s="178" t="e">
        <f t="shared" si="64"/>
        <v>#DIV/0!</v>
      </c>
      <c r="H67" s="139">
        <v>0</v>
      </c>
      <c r="I67" s="139">
        <v>0.32700000000000001</v>
      </c>
      <c r="J67" s="142"/>
      <c r="K67" s="142"/>
      <c r="L67" s="139"/>
      <c r="M67" s="139"/>
      <c r="N67" s="142"/>
      <c r="O67" s="142"/>
      <c r="P67" s="139"/>
      <c r="Q67" s="139"/>
      <c r="R67" s="142"/>
      <c r="S67" s="142"/>
      <c r="T67" s="139"/>
      <c r="U67" s="139"/>
      <c r="V67" s="142"/>
      <c r="W67" s="142"/>
      <c r="X67" s="139"/>
      <c r="Y67" s="139"/>
      <c r="Z67" s="142"/>
      <c r="AA67" s="142"/>
      <c r="AB67" s="139"/>
      <c r="AC67" s="139"/>
      <c r="AD67" s="142"/>
      <c r="AE67" s="142"/>
      <c r="AF67" s="139"/>
      <c r="AG67" s="139"/>
      <c r="AH67" s="142"/>
      <c r="AI67" s="139"/>
      <c r="AJ67" s="139"/>
      <c r="AK67" s="142"/>
      <c r="AL67" s="142"/>
      <c r="AM67" s="139"/>
      <c r="AN67" s="139"/>
      <c r="AO67" s="142"/>
      <c r="AP67" s="142"/>
      <c r="AQ67" s="142"/>
      <c r="AR67" s="142"/>
      <c r="AS67" s="142"/>
      <c r="AT67" s="142"/>
      <c r="AU67" s="139"/>
      <c r="AV67" s="139"/>
      <c r="AW67" s="142"/>
      <c r="AX67" s="142"/>
      <c r="AY67" s="139"/>
      <c r="AZ67" s="139"/>
      <c r="BA67" s="142"/>
      <c r="BB67" s="142"/>
      <c r="BC67" s="139"/>
      <c r="BD67" s="139"/>
      <c r="BE67" s="142"/>
      <c r="BF67" s="142"/>
      <c r="BG67" s="139"/>
      <c r="BH67" s="139"/>
      <c r="BI67" s="142"/>
      <c r="BJ67" s="142"/>
      <c r="BK67" s="139"/>
      <c r="BL67" s="139"/>
      <c r="BM67" s="142"/>
      <c r="BN67" s="142"/>
      <c r="BO67" s="139"/>
      <c r="BP67" s="139"/>
      <c r="BQ67" s="142"/>
      <c r="BR67" s="142"/>
      <c r="BS67" s="139"/>
      <c r="BT67" s="139"/>
      <c r="BU67" s="142"/>
      <c r="BV67" s="142"/>
      <c r="BW67" s="139"/>
      <c r="BX67" s="139"/>
      <c r="BY67" s="142"/>
      <c r="BZ67" s="142"/>
      <c r="CA67" s="139"/>
      <c r="CB67" s="139"/>
      <c r="CC67" s="142"/>
      <c r="CD67" s="142"/>
      <c r="CE67" s="139"/>
      <c r="CF67" s="139"/>
      <c r="CG67" s="142"/>
      <c r="CH67" s="142"/>
      <c r="CI67" s="139"/>
      <c r="CJ67" s="139"/>
      <c r="CK67" s="142"/>
      <c r="CL67" s="208"/>
      <c r="CM67" s="208"/>
      <c r="CN67" s="208"/>
      <c r="CO67" s="208"/>
      <c r="CP67" s="208"/>
      <c r="CQ67" s="14"/>
      <c r="CR67" s="14"/>
      <c r="CS67" s="244"/>
      <c r="CT67" s="245"/>
      <c r="CU67" s="13"/>
      <c r="CV67" s="13"/>
      <c r="CW67" s="244"/>
      <c r="CX67" s="245"/>
      <c r="CY67" s="13"/>
      <c r="CZ67" s="13"/>
      <c r="DA67" s="244"/>
      <c r="DB67" s="245"/>
    </row>
    <row r="68" spans="1:106" ht="14.25" hidden="1" customHeight="1">
      <c r="A68" s="313"/>
      <c r="B68" s="312" t="s">
        <v>530</v>
      </c>
      <c r="C68" s="211"/>
      <c r="D68" s="139">
        <f t="shared" si="61"/>
        <v>0</v>
      </c>
      <c r="E68" s="139">
        <f t="shared" si="63"/>
        <v>0</v>
      </c>
      <c r="F68" s="178">
        <f t="shared" si="35"/>
        <v>0</v>
      </c>
      <c r="G68" s="178">
        <v>0</v>
      </c>
      <c r="H68" s="139"/>
      <c r="I68" s="139"/>
      <c r="J68" s="142">
        <v>0</v>
      </c>
      <c r="K68" s="142"/>
      <c r="L68" s="139"/>
      <c r="M68" s="139"/>
      <c r="N68" s="142">
        <v>0</v>
      </c>
      <c r="O68" s="142"/>
      <c r="P68" s="139"/>
      <c r="Q68" s="139"/>
      <c r="R68" s="142">
        <v>0</v>
      </c>
      <c r="S68" s="142"/>
      <c r="T68" s="139"/>
      <c r="U68" s="139"/>
      <c r="V68" s="142"/>
      <c r="W68" s="142"/>
      <c r="X68" s="139"/>
      <c r="Y68" s="139"/>
      <c r="Z68" s="142">
        <f t="shared" ref="Z68:Z80" si="65">Y68-X68</f>
        <v>0</v>
      </c>
      <c r="AA68" s="142"/>
      <c r="AB68" s="139"/>
      <c r="AC68" s="139"/>
      <c r="AD68" s="142">
        <v>0</v>
      </c>
      <c r="AE68" s="142"/>
      <c r="AF68" s="139"/>
      <c r="AG68" s="139"/>
      <c r="AH68" s="142"/>
      <c r="AI68" s="139"/>
      <c r="AJ68" s="139"/>
      <c r="AK68" s="142">
        <v>0</v>
      </c>
      <c r="AL68" s="142"/>
      <c r="AM68" s="139"/>
      <c r="AN68" s="139"/>
      <c r="AO68" s="142">
        <v>0</v>
      </c>
      <c r="AP68" s="142"/>
      <c r="AQ68" s="142"/>
      <c r="AR68" s="142"/>
      <c r="AS68" s="142"/>
      <c r="AT68" s="142"/>
      <c r="AU68" s="139"/>
      <c r="AV68" s="139"/>
      <c r="AW68" s="142"/>
      <c r="AX68" s="142"/>
      <c r="AY68" s="139"/>
      <c r="AZ68" s="139"/>
      <c r="BA68" s="142"/>
      <c r="BB68" s="142"/>
      <c r="BC68" s="139"/>
      <c r="BD68" s="139"/>
      <c r="BE68" s="142">
        <v>0</v>
      </c>
      <c r="BF68" s="142"/>
      <c r="BG68" s="139"/>
      <c r="BH68" s="139"/>
      <c r="BI68" s="142">
        <v>0</v>
      </c>
      <c r="BJ68" s="142"/>
      <c r="BK68" s="139"/>
      <c r="BL68" s="139"/>
      <c r="BM68" s="142">
        <f t="shared" ref="BM68:BM90" si="66">BL68-BK68</f>
        <v>0</v>
      </c>
      <c r="BN68" s="142"/>
      <c r="BO68" s="139"/>
      <c r="BP68" s="139"/>
      <c r="BQ68" s="142">
        <f t="shared" ref="BQ68:BQ90" si="67">BP68-BO68</f>
        <v>0</v>
      </c>
      <c r="BR68" s="142"/>
      <c r="BS68" s="139"/>
      <c r="BT68" s="139"/>
      <c r="BU68" s="142"/>
      <c r="BV68" s="142"/>
      <c r="BW68" s="139"/>
      <c r="BX68" s="139"/>
      <c r="BY68" s="142">
        <v>0</v>
      </c>
      <c r="BZ68" s="142"/>
      <c r="CA68" s="139"/>
      <c r="CB68" s="139"/>
      <c r="CC68" s="142"/>
      <c r="CD68" s="142"/>
      <c r="CE68" s="139"/>
      <c r="CF68" s="139"/>
      <c r="CG68" s="142">
        <v>0</v>
      </c>
      <c r="CH68" s="142"/>
      <c r="CI68" s="139"/>
      <c r="CJ68" s="139"/>
      <c r="CK68" s="142">
        <v>0</v>
      </c>
      <c r="CL68" s="208"/>
      <c r="CM68" s="208"/>
      <c r="CN68" s="208"/>
      <c r="CO68" s="208">
        <v>0</v>
      </c>
      <c r="CP68" s="208"/>
      <c r="CQ68" s="14"/>
      <c r="CR68" s="14"/>
      <c r="CS68" s="244"/>
      <c r="CT68" s="245"/>
      <c r="CU68" s="13"/>
      <c r="CV68" s="13"/>
      <c r="CW68" s="244"/>
      <c r="CX68" s="245"/>
      <c r="CY68" s="13"/>
      <c r="CZ68" s="13"/>
      <c r="DA68" s="244">
        <v>0</v>
      </c>
      <c r="DB68" s="245"/>
    </row>
    <row r="69" spans="1:106" ht="14.25" customHeight="1">
      <c r="A69" s="313"/>
      <c r="B69" s="312" t="s">
        <v>373</v>
      </c>
      <c r="C69" s="211">
        <v>38.9</v>
      </c>
      <c r="D69" s="139">
        <f t="shared" si="61"/>
        <v>38.94</v>
      </c>
      <c r="E69" s="139">
        <f t="shared" si="63"/>
        <v>47.117999999999995</v>
      </c>
      <c r="F69" s="178"/>
      <c r="G69" s="178">
        <v>0</v>
      </c>
      <c r="H69" s="139">
        <v>18.09</v>
      </c>
      <c r="I69" s="139">
        <v>18.071999999999999</v>
      </c>
      <c r="J69" s="142">
        <v>0</v>
      </c>
      <c r="K69" s="142"/>
      <c r="L69" s="139"/>
      <c r="M69" s="139"/>
      <c r="N69" s="142">
        <v>0</v>
      </c>
      <c r="O69" s="142"/>
      <c r="P69" s="139"/>
      <c r="Q69" s="139"/>
      <c r="R69" s="142">
        <v>0</v>
      </c>
      <c r="S69" s="142"/>
      <c r="T69" s="139"/>
      <c r="U69" s="139"/>
      <c r="V69" s="142">
        <v>0</v>
      </c>
      <c r="W69" s="142"/>
      <c r="X69" s="139"/>
      <c r="Y69" s="139"/>
      <c r="Z69" s="142">
        <f t="shared" si="65"/>
        <v>0</v>
      </c>
      <c r="AA69" s="142"/>
      <c r="AB69" s="139"/>
      <c r="AC69" s="139"/>
      <c r="AD69" s="142">
        <f t="shared" ref="AD69:AD83" si="68">AC69-AB69</f>
        <v>0</v>
      </c>
      <c r="AE69" s="142"/>
      <c r="AF69" s="139"/>
      <c r="AG69" s="139"/>
      <c r="AH69" s="142"/>
      <c r="AI69" s="139"/>
      <c r="AJ69" s="139"/>
      <c r="AK69" s="142">
        <v>0</v>
      </c>
      <c r="AL69" s="142"/>
      <c r="AM69" s="139"/>
      <c r="AN69" s="139"/>
      <c r="AO69" s="142">
        <v>0</v>
      </c>
      <c r="AP69" s="142"/>
      <c r="AQ69" s="142"/>
      <c r="AR69" s="142"/>
      <c r="AS69" s="142"/>
      <c r="AT69" s="142"/>
      <c r="AU69" s="139"/>
      <c r="AV69" s="139"/>
      <c r="AW69" s="142">
        <v>0</v>
      </c>
      <c r="AX69" s="142"/>
      <c r="AY69" s="139"/>
      <c r="AZ69" s="139"/>
      <c r="BA69" s="142">
        <v>0</v>
      </c>
      <c r="BB69" s="142"/>
      <c r="BC69" s="139"/>
      <c r="BD69" s="139"/>
      <c r="BE69" s="142">
        <v>0</v>
      </c>
      <c r="BF69" s="142"/>
      <c r="BG69" s="139"/>
      <c r="BH69" s="139"/>
      <c r="BI69" s="142">
        <v>0</v>
      </c>
      <c r="BJ69" s="142"/>
      <c r="BK69" s="139">
        <v>20.85</v>
      </c>
      <c r="BL69" s="139">
        <v>29.045999999999999</v>
      </c>
      <c r="BM69" s="142">
        <f t="shared" si="66"/>
        <v>8.195999999999998</v>
      </c>
      <c r="BN69" s="142"/>
      <c r="BO69" s="139"/>
      <c r="BP69" s="139"/>
      <c r="BQ69" s="142">
        <f t="shared" si="67"/>
        <v>0</v>
      </c>
      <c r="BR69" s="142"/>
      <c r="BS69" s="139"/>
      <c r="BT69" s="139"/>
      <c r="BU69" s="142"/>
      <c r="BV69" s="142"/>
      <c r="BW69" s="139"/>
      <c r="BX69" s="139"/>
      <c r="BY69" s="142">
        <v>0</v>
      </c>
      <c r="BZ69" s="142"/>
      <c r="CA69" s="139"/>
      <c r="CB69" s="139"/>
      <c r="CC69" s="142"/>
      <c r="CD69" s="142"/>
      <c r="CE69" s="139"/>
      <c r="CF69" s="139"/>
      <c r="CG69" s="142">
        <v>0</v>
      </c>
      <c r="CH69" s="142"/>
      <c r="CI69" s="139"/>
      <c r="CJ69" s="139"/>
      <c r="CK69" s="142">
        <v>0</v>
      </c>
      <c r="CL69" s="208"/>
      <c r="CM69" s="208"/>
      <c r="CN69" s="208"/>
      <c r="CO69" s="208">
        <v>0</v>
      </c>
      <c r="CP69" s="208"/>
      <c r="CQ69" s="14"/>
      <c r="CR69" s="14"/>
      <c r="CS69" s="244"/>
      <c r="CT69" s="245"/>
      <c r="CU69" s="13"/>
      <c r="CV69" s="13"/>
      <c r="CW69" s="244"/>
      <c r="CX69" s="245"/>
      <c r="CY69" s="13"/>
      <c r="CZ69" s="13"/>
      <c r="DA69" s="244">
        <v>0</v>
      </c>
      <c r="DB69" s="245"/>
    </row>
    <row r="70" spans="1:106" ht="14.25" customHeight="1">
      <c r="A70" s="313"/>
      <c r="B70" s="312" t="s">
        <v>330</v>
      </c>
      <c r="C70" s="211">
        <v>3.6</v>
      </c>
      <c r="D70" s="139">
        <f t="shared" si="61"/>
        <v>8.07</v>
      </c>
      <c r="E70" s="139">
        <f t="shared" si="63"/>
        <v>8.07</v>
      </c>
      <c r="F70" s="178">
        <f t="shared" ref="F70:F88" si="69">E70-D70</f>
        <v>0</v>
      </c>
      <c r="G70" s="178">
        <f>E70/D70</f>
        <v>1</v>
      </c>
      <c r="H70" s="139"/>
      <c r="I70" s="139">
        <v>0</v>
      </c>
      <c r="J70" s="142">
        <f t="shared" ref="J70:J88" si="70">I70-H70</f>
        <v>0</v>
      </c>
      <c r="K70" s="142"/>
      <c r="L70" s="139"/>
      <c r="M70" s="139"/>
      <c r="N70" s="142">
        <f t="shared" ref="N70:N83" si="71">M70-L70</f>
        <v>0</v>
      </c>
      <c r="O70" s="142"/>
      <c r="P70" s="139"/>
      <c r="Q70" s="139"/>
      <c r="R70" s="142">
        <f t="shared" ref="R70:R83" si="72">Q70-P70</f>
        <v>0</v>
      </c>
      <c r="S70" s="142"/>
      <c r="T70" s="139"/>
      <c r="U70" s="139"/>
      <c r="V70" s="142">
        <f t="shared" ref="V70:V80" si="73">U70-T70</f>
        <v>0</v>
      </c>
      <c r="W70" s="142"/>
      <c r="X70" s="139">
        <f t="shared" ref="X70:Y88" si="74">AB70</f>
        <v>0</v>
      </c>
      <c r="Y70" s="139">
        <f t="shared" si="74"/>
        <v>0</v>
      </c>
      <c r="Z70" s="142">
        <f t="shared" si="65"/>
        <v>0</v>
      </c>
      <c r="AA70" s="142"/>
      <c r="AB70" s="139"/>
      <c r="AC70" s="139"/>
      <c r="AD70" s="142">
        <f t="shared" si="68"/>
        <v>0</v>
      </c>
      <c r="AE70" s="142"/>
      <c r="AF70" s="139"/>
      <c r="AG70" s="139"/>
      <c r="AH70" s="142">
        <f t="shared" ref="AH70:AH80" si="75">AG70-AF70</f>
        <v>0</v>
      </c>
      <c r="AI70" s="139"/>
      <c r="AJ70" s="139"/>
      <c r="AK70" s="142">
        <f t="shared" ref="AK70:AK80" si="76">AJ70-AI70</f>
        <v>0</v>
      </c>
      <c r="AL70" s="142"/>
      <c r="AM70" s="139"/>
      <c r="AN70" s="139"/>
      <c r="AO70" s="142">
        <f t="shared" ref="AO70:AO83" si="77">AN70-AM70</f>
        <v>0</v>
      </c>
      <c r="AP70" s="142"/>
      <c r="AQ70" s="142"/>
      <c r="AR70" s="142"/>
      <c r="AS70" s="142">
        <f t="shared" ref="AS70:AS80" si="78">AR70-AQ70</f>
        <v>0</v>
      </c>
      <c r="AT70" s="142"/>
      <c r="AU70" s="139"/>
      <c r="AV70" s="139"/>
      <c r="AW70" s="142">
        <f t="shared" ref="AW70:AW80" si="79">AV70-AU70</f>
        <v>0</v>
      </c>
      <c r="AX70" s="142"/>
      <c r="AY70" s="139"/>
      <c r="AZ70" s="139"/>
      <c r="BA70" s="142">
        <f t="shared" ref="BA70:BA80" si="80">AZ70-AY70</f>
        <v>0</v>
      </c>
      <c r="BB70" s="142"/>
      <c r="BC70" s="139"/>
      <c r="BD70" s="139"/>
      <c r="BE70" s="142">
        <f t="shared" ref="BE70:BE80" si="81">BD70-BC70</f>
        <v>0</v>
      </c>
      <c r="BF70" s="142"/>
      <c r="BG70" s="139"/>
      <c r="BH70" s="139"/>
      <c r="BI70" s="142">
        <f t="shared" ref="BI70:BI83" si="82">BH70-BG70</f>
        <v>0</v>
      </c>
      <c r="BJ70" s="142"/>
      <c r="BK70" s="139">
        <v>8.07</v>
      </c>
      <c r="BL70" s="139">
        <v>8.07</v>
      </c>
      <c r="BM70" s="142">
        <f t="shared" si="66"/>
        <v>0</v>
      </c>
      <c r="BN70" s="142"/>
      <c r="BO70" s="139"/>
      <c r="BP70" s="139"/>
      <c r="BQ70" s="142">
        <f t="shared" si="67"/>
        <v>0</v>
      </c>
      <c r="BR70" s="142"/>
      <c r="BS70" s="139"/>
      <c r="BT70" s="139"/>
      <c r="BU70" s="142">
        <f t="shared" ref="BU70:BU80" si="83">BT70-BS70</f>
        <v>0</v>
      </c>
      <c r="BV70" s="142"/>
      <c r="BW70" s="139"/>
      <c r="BX70" s="139"/>
      <c r="BY70" s="142">
        <f t="shared" ref="BY70:BY80" si="84">BX70-BW70</f>
        <v>0</v>
      </c>
      <c r="BZ70" s="142"/>
      <c r="CA70" s="139"/>
      <c r="CB70" s="139"/>
      <c r="CC70" s="142">
        <f t="shared" ref="CC70:CC80" si="85">CB70-CA70</f>
        <v>0</v>
      </c>
      <c r="CD70" s="142"/>
      <c r="CE70" s="139"/>
      <c r="CF70" s="139"/>
      <c r="CG70" s="142">
        <f t="shared" ref="CG70:CG83" si="86">CF70-CE70</f>
        <v>0</v>
      </c>
      <c r="CH70" s="142"/>
      <c r="CI70" s="139"/>
      <c r="CJ70" s="139"/>
      <c r="CK70" s="142">
        <f t="shared" ref="CK70:CK80" si="87">CJ70-CI70</f>
        <v>0</v>
      </c>
      <c r="CL70" s="208"/>
      <c r="CM70" s="208"/>
      <c r="CN70" s="208"/>
      <c r="CO70" s="208">
        <f t="shared" ref="CO70:CO80" si="88">CN70-CM70</f>
        <v>0</v>
      </c>
      <c r="CP70" s="208"/>
      <c r="CQ70" s="14"/>
      <c r="CR70" s="14"/>
      <c r="CS70" s="244">
        <f t="shared" ref="CS70:CS80" si="89">CR70-CQ70</f>
        <v>0</v>
      </c>
      <c r="CT70" s="245"/>
      <c r="CU70" s="13"/>
      <c r="CV70" s="13"/>
      <c r="CW70" s="244">
        <f t="shared" ref="CW70:CW80" si="90">CV70-CU70</f>
        <v>0</v>
      </c>
      <c r="CX70" s="245"/>
      <c r="CY70" s="13"/>
      <c r="CZ70" s="13"/>
      <c r="DA70" s="244">
        <f t="shared" ref="DA70:DA80" si="91">CZ70-CY70</f>
        <v>0</v>
      </c>
      <c r="DB70" s="245"/>
    </row>
    <row r="71" spans="1:106" s="305" customFormat="1" ht="14.25" hidden="1" customHeight="1">
      <c r="A71" s="345"/>
      <c r="B71" s="315" t="s">
        <v>331</v>
      </c>
      <c r="C71" s="316">
        <f>SUM(C72:C78)</f>
        <v>0</v>
      </c>
      <c r="D71" s="92">
        <f>SUM(D72:D78)</f>
        <v>0</v>
      </c>
      <c r="E71" s="92">
        <f>SUM(E72:E78)</f>
        <v>0</v>
      </c>
      <c r="F71" s="212">
        <f t="shared" si="69"/>
        <v>0</v>
      </c>
      <c r="G71" s="307" t="e">
        <f>E71/D71</f>
        <v>#DIV/0!</v>
      </c>
      <c r="H71" s="179">
        <f>SUM(H72:H78)</f>
        <v>0</v>
      </c>
      <c r="I71" s="179">
        <f>SUM(I72:I78)</f>
        <v>0</v>
      </c>
      <c r="J71" s="142">
        <f t="shared" si="70"/>
        <v>0</v>
      </c>
      <c r="K71" s="142"/>
      <c r="L71" s="179">
        <f>SUM(L72:L78)</f>
        <v>0</v>
      </c>
      <c r="M71" s="179">
        <f>SUM(M72:M78)</f>
        <v>0</v>
      </c>
      <c r="N71" s="212">
        <f t="shared" si="71"/>
        <v>0</v>
      </c>
      <c r="O71" s="212"/>
      <c r="P71" s="179">
        <f>SUM(P72:P78)</f>
        <v>0</v>
      </c>
      <c r="Q71" s="179">
        <f>SUM(Q72:Q78)</f>
        <v>0</v>
      </c>
      <c r="R71" s="212">
        <f t="shared" si="72"/>
        <v>0</v>
      </c>
      <c r="S71" s="212" t="e">
        <f>Q71/P71</f>
        <v>#DIV/0!</v>
      </c>
      <c r="T71" s="179">
        <f>SUM(T72:T78)</f>
        <v>0</v>
      </c>
      <c r="U71" s="179">
        <f>SUM(U72:U78)</f>
        <v>0</v>
      </c>
      <c r="V71" s="212">
        <f t="shared" si="73"/>
        <v>0</v>
      </c>
      <c r="W71" s="212"/>
      <c r="X71" s="179">
        <f t="shared" si="74"/>
        <v>0</v>
      </c>
      <c r="Y71" s="179">
        <f t="shared" si="74"/>
        <v>0</v>
      </c>
      <c r="Z71" s="212">
        <f t="shared" si="65"/>
        <v>0</v>
      </c>
      <c r="AA71" s="212"/>
      <c r="AB71" s="179">
        <f>SUM(AB72:AB78)</f>
        <v>0</v>
      </c>
      <c r="AC71" s="179">
        <f>SUM(AC72:AC78)</f>
        <v>0</v>
      </c>
      <c r="AD71" s="212">
        <f t="shared" si="68"/>
        <v>0</v>
      </c>
      <c r="AE71" s="212"/>
      <c r="AF71" s="179">
        <f>SUM(AF72:AF78)</f>
        <v>0</v>
      </c>
      <c r="AG71" s="179">
        <f>SUM(AG72:AG78)</f>
        <v>0</v>
      </c>
      <c r="AH71" s="212">
        <f t="shared" si="75"/>
        <v>0</v>
      </c>
      <c r="AI71" s="179">
        <f>SUM(AI72:AI78)</f>
        <v>0</v>
      </c>
      <c r="AJ71" s="179">
        <f>SUM(AJ72:AJ78)</f>
        <v>0</v>
      </c>
      <c r="AK71" s="212">
        <f t="shared" si="76"/>
        <v>0</v>
      </c>
      <c r="AL71" s="212"/>
      <c r="AM71" s="179">
        <f>SUM(AM72:AM78)</f>
        <v>0</v>
      </c>
      <c r="AN71" s="179">
        <f>SUM(AN72:AN78)</f>
        <v>0</v>
      </c>
      <c r="AO71" s="212">
        <f t="shared" si="77"/>
        <v>0</v>
      </c>
      <c r="AP71" s="212"/>
      <c r="AQ71" s="179">
        <f>SUM(AQ72:AQ78)</f>
        <v>0</v>
      </c>
      <c r="AR71" s="179">
        <f>SUM(AR72:AR78)</f>
        <v>0</v>
      </c>
      <c r="AS71" s="212">
        <f t="shared" si="78"/>
        <v>0</v>
      </c>
      <c r="AT71" s="212"/>
      <c r="AU71" s="179">
        <f>SUM(AU72:AU78)</f>
        <v>0</v>
      </c>
      <c r="AV71" s="179">
        <f>SUM(AV72:AV78)</f>
        <v>0</v>
      </c>
      <c r="AW71" s="212">
        <f t="shared" si="79"/>
        <v>0</v>
      </c>
      <c r="AX71" s="212"/>
      <c r="AY71" s="179">
        <f>SUM(AY72:AY78)</f>
        <v>0</v>
      </c>
      <c r="AZ71" s="179">
        <f>SUM(AZ72:AZ78)</f>
        <v>0</v>
      </c>
      <c r="BA71" s="212">
        <f t="shared" si="80"/>
        <v>0</v>
      </c>
      <c r="BB71" s="212"/>
      <c r="BC71" s="179">
        <f>SUM(BC72:BC78)</f>
        <v>0</v>
      </c>
      <c r="BD71" s="179">
        <f>SUM(BD72:BD78)</f>
        <v>0</v>
      </c>
      <c r="BE71" s="212">
        <f t="shared" si="81"/>
        <v>0</v>
      </c>
      <c r="BF71" s="212"/>
      <c r="BG71" s="179">
        <f>SUM(BG72:BG78)</f>
        <v>0</v>
      </c>
      <c r="BH71" s="179">
        <f>SUM(BH72:BH78)</f>
        <v>0</v>
      </c>
      <c r="BI71" s="212">
        <f t="shared" si="82"/>
        <v>0</v>
      </c>
      <c r="BJ71" s="212"/>
      <c r="BK71" s="179">
        <f>SUM(BK72:BK78)</f>
        <v>0</v>
      </c>
      <c r="BL71" s="179">
        <f>SUM(BL72:BL78)</f>
        <v>0</v>
      </c>
      <c r="BM71" s="212">
        <f t="shared" si="66"/>
        <v>0</v>
      </c>
      <c r="BN71" s="212"/>
      <c r="BO71" s="179">
        <f>SUM(BO72:BO78)</f>
        <v>0</v>
      </c>
      <c r="BP71" s="179">
        <f>SUM(BP72:BP78)</f>
        <v>0</v>
      </c>
      <c r="BQ71" s="212">
        <f t="shared" si="67"/>
        <v>0</v>
      </c>
      <c r="BR71" s="212"/>
      <c r="BS71" s="179">
        <f>SUM(BS72:BS78)</f>
        <v>0</v>
      </c>
      <c r="BT71" s="179">
        <f>SUM(BT72:BT78)</f>
        <v>0</v>
      </c>
      <c r="BU71" s="212">
        <f t="shared" si="83"/>
        <v>0</v>
      </c>
      <c r="BV71" s="212"/>
      <c r="BW71" s="179">
        <f>SUM(BW72:BW78)</f>
        <v>0</v>
      </c>
      <c r="BX71" s="179">
        <f>SUM(BX72:BX78)</f>
        <v>0</v>
      </c>
      <c r="BY71" s="212">
        <f t="shared" si="84"/>
        <v>0</v>
      </c>
      <c r="BZ71" s="212"/>
      <c r="CA71" s="179">
        <f>SUM(CA72:CA78)</f>
        <v>0</v>
      </c>
      <c r="CB71" s="179">
        <f>SUM(CB72:CB78)</f>
        <v>0</v>
      </c>
      <c r="CC71" s="212">
        <f t="shared" si="85"/>
        <v>0</v>
      </c>
      <c r="CD71" s="212"/>
      <c r="CE71" s="179">
        <f>SUM(CE72:CE78)</f>
        <v>0</v>
      </c>
      <c r="CF71" s="179">
        <f>SUM(CF72:CF78)</f>
        <v>0</v>
      </c>
      <c r="CG71" s="212">
        <f t="shared" si="86"/>
        <v>0</v>
      </c>
      <c r="CH71" s="212" t="e">
        <f>CF71/CE71</f>
        <v>#DIV/0!</v>
      </c>
      <c r="CI71" s="179">
        <f>SUM(CI72:CI78)</f>
        <v>0</v>
      </c>
      <c r="CJ71" s="179">
        <f>SUM(CJ72:CJ78)</f>
        <v>0</v>
      </c>
      <c r="CK71" s="212">
        <f t="shared" si="87"/>
        <v>0</v>
      </c>
      <c r="CL71" s="213" t="e">
        <f>CJ71/CI71</f>
        <v>#DIV/0!</v>
      </c>
      <c r="CM71" s="15">
        <f>SUM(CM72:CM78)</f>
        <v>0</v>
      </c>
      <c r="CN71" s="15">
        <f>SUM(CN72:CN78)</f>
        <v>0</v>
      </c>
      <c r="CO71" s="213">
        <f t="shared" si="88"/>
        <v>0</v>
      </c>
      <c r="CP71" s="213"/>
      <c r="CQ71" s="246">
        <f>SUM(CQ72:CQ78)</f>
        <v>0</v>
      </c>
      <c r="CR71" s="246">
        <f>SUM(CR72:CR78)</f>
        <v>0</v>
      </c>
      <c r="CS71" s="242">
        <f t="shared" si="89"/>
        <v>0</v>
      </c>
      <c r="CT71" s="243"/>
      <c r="CU71" s="246">
        <f>SUM(CU72:CU78)</f>
        <v>0</v>
      </c>
      <c r="CV71" s="246">
        <f>SUM(CV72:CV78)</f>
        <v>0</v>
      </c>
      <c r="CW71" s="242">
        <f t="shared" si="90"/>
        <v>0</v>
      </c>
      <c r="CX71" s="243"/>
      <c r="CY71" s="246">
        <f>SUM(CY72:CY78)</f>
        <v>0</v>
      </c>
      <c r="CZ71" s="246">
        <f>SUM(CZ72:CZ78)</f>
        <v>0</v>
      </c>
      <c r="DA71" s="242">
        <f t="shared" si="91"/>
        <v>0</v>
      </c>
      <c r="DB71" s="243"/>
    </row>
    <row r="72" spans="1:106" ht="14.25" hidden="1" customHeight="1">
      <c r="A72" s="313"/>
      <c r="B72" s="313" t="s">
        <v>332</v>
      </c>
      <c r="C72" s="207"/>
      <c r="D72" s="139">
        <f>H72+L72+P72+T72+X72+AI72+AM72+AQ72+AU72+BC72+BG72+BW72+CE72+CI72+CM72+CQ72+CU72+CY72+AY72+BK72+BS72</f>
        <v>0</v>
      </c>
      <c r="E72" s="236">
        <f>I72+M72+Q72+U72+Y72+AJ72+AN72+AR72+AV72+BD72+BH72+BX72+CF72+CJ72+CN72+CR72+CV72+CZ72+AZ72+BL72+BT72</f>
        <v>0</v>
      </c>
      <c r="F72" s="178">
        <f t="shared" si="69"/>
        <v>0</v>
      </c>
      <c r="G72" s="178"/>
      <c r="H72" s="139"/>
      <c r="I72" s="139"/>
      <c r="J72" s="142">
        <f t="shared" si="70"/>
        <v>0</v>
      </c>
      <c r="K72" s="142"/>
      <c r="L72" s="139"/>
      <c r="M72" s="139"/>
      <c r="N72" s="142">
        <f t="shared" si="71"/>
        <v>0</v>
      </c>
      <c r="O72" s="142"/>
      <c r="P72" s="139"/>
      <c r="Q72" s="139"/>
      <c r="R72" s="142">
        <f t="shared" si="72"/>
        <v>0</v>
      </c>
      <c r="S72" s="142" t="e">
        <f>Q72/P72</f>
        <v>#DIV/0!</v>
      </c>
      <c r="T72" s="139"/>
      <c r="U72" s="139"/>
      <c r="V72" s="142">
        <f t="shared" si="73"/>
        <v>0</v>
      </c>
      <c r="W72" s="142"/>
      <c r="X72" s="139">
        <f t="shared" si="74"/>
        <v>0</v>
      </c>
      <c r="Y72" s="139">
        <f t="shared" si="74"/>
        <v>0</v>
      </c>
      <c r="Z72" s="142">
        <f t="shared" si="65"/>
        <v>0</v>
      </c>
      <c r="AA72" s="142"/>
      <c r="AB72" s="139"/>
      <c r="AC72" s="139"/>
      <c r="AD72" s="142">
        <f t="shared" si="68"/>
        <v>0</v>
      </c>
      <c r="AE72" s="142"/>
      <c r="AF72" s="139"/>
      <c r="AG72" s="139"/>
      <c r="AH72" s="142">
        <f t="shared" si="75"/>
        <v>0</v>
      </c>
      <c r="AI72" s="139"/>
      <c r="AJ72" s="139"/>
      <c r="AK72" s="142">
        <f t="shared" si="76"/>
        <v>0</v>
      </c>
      <c r="AL72" s="142"/>
      <c r="AM72" s="139"/>
      <c r="AN72" s="139"/>
      <c r="AO72" s="142">
        <f t="shared" si="77"/>
        <v>0</v>
      </c>
      <c r="AP72" s="142"/>
      <c r="AQ72" s="142"/>
      <c r="AR72" s="142"/>
      <c r="AS72" s="142">
        <f t="shared" si="78"/>
        <v>0</v>
      </c>
      <c r="AT72" s="142"/>
      <c r="AU72" s="139"/>
      <c r="AV72" s="139"/>
      <c r="AW72" s="142">
        <f t="shared" si="79"/>
        <v>0</v>
      </c>
      <c r="AX72" s="142"/>
      <c r="AY72" s="139"/>
      <c r="AZ72" s="139"/>
      <c r="BA72" s="142">
        <f t="shared" si="80"/>
        <v>0</v>
      </c>
      <c r="BB72" s="142"/>
      <c r="BC72" s="139"/>
      <c r="BD72" s="139"/>
      <c r="BE72" s="142">
        <f t="shared" si="81"/>
        <v>0</v>
      </c>
      <c r="BF72" s="142"/>
      <c r="BG72" s="139"/>
      <c r="BH72" s="139"/>
      <c r="BI72" s="142">
        <f t="shared" si="82"/>
        <v>0</v>
      </c>
      <c r="BJ72" s="142"/>
      <c r="BK72" s="139"/>
      <c r="BL72" s="139"/>
      <c r="BM72" s="142">
        <f t="shared" si="66"/>
        <v>0</v>
      </c>
      <c r="BN72" s="142"/>
      <c r="BO72" s="139"/>
      <c r="BP72" s="139"/>
      <c r="BQ72" s="142">
        <f t="shared" si="67"/>
        <v>0</v>
      </c>
      <c r="BR72" s="142"/>
      <c r="BS72" s="139"/>
      <c r="BT72" s="139"/>
      <c r="BU72" s="142">
        <f t="shared" si="83"/>
        <v>0</v>
      </c>
      <c r="BV72" s="142"/>
      <c r="BW72" s="139"/>
      <c r="BX72" s="139"/>
      <c r="BY72" s="142">
        <f t="shared" si="84"/>
        <v>0</v>
      </c>
      <c r="BZ72" s="142"/>
      <c r="CA72" s="139"/>
      <c r="CB72" s="139"/>
      <c r="CC72" s="142">
        <f t="shared" si="85"/>
        <v>0</v>
      </c>
      <c r="CD72" s="142"/>
      <c r="CE72" s="139"/>
      <c r="CF72" s="139"/>
      <c r="CG72" s="142">
        <f t="shared" si="86"/>
        <v>0</v>
      </c>
      <c r="CH72" s="212" t="e">
        <f t="shared" ref="CH72:CH84" si="92">CF72/CE72</f>
        <v>#DIV/0!</v>
      </c>
      <c r="CI72" s="139"/>
      <c r="CJ72" s="139"/>
      <c r="CK72" s="142">
        <f t="shared" si="87"/>
        <v>0</v>
      </c>
      <c r="CL72" s="213" t="e">
        <f t="shared" ref="CL72:CL78" si="93">CJ72/CI72</f>
        <v>#DIV/0!</v>
      </c>
      <c r="CM72" s="208"/>
      <c r="CN72" s="208"/>
      <c r="CO72" s="208">
        <f t="shared" si="88"/>
        <v>0</v>
      </c>
      <c r="CP72" s="208"/>
      <c r="CQ72" s="14"/>
      <c r="CR72" s="14"/>
      <c r="CS72" s="244">
        <f t="shared" si="89"/>
        <v>0</v>
      </c>
      <c r="CT72" s="245"/>
      <c r="CU72" s="13"/>
      <c r="CV72" s="13"/>
      <c r="CW72" s="244">
        <f t="shared" si="90"/>
        <v>0</v>
      </c>
      <c r="CX72" s="245"/>
      <c r="CY72" s="13"/>
      <c r="CZ72" s="13"/>
      <c r="DA72" s="244">
        <f t="shared" si="91"/>
        <v>0</v>
      </c>
      <c r="DB72" s="245"/>
    </row>
    <row r="73" spans="1:106" ht="14.25" hidden="1" customHeight="1">
      <c r="A73" s="313"/>
      <c r="B73" s="313" t="s">
        <v>531</v>
      </c>
      <c r="C73" s="207"/>
      <c r="D73" s="139">
        <f t="shared" ref="D73:D78" si="94">H73+L73+P73+T73+X73+AI73+AM73+AQ73+AU73+BC73+BG73+BW73+CE73+CI73+CM73+CQ73+CU73+CY73+AY73+BK73+BS73</f>
        <v>0</v>
      </c>
      <c r="E73" s="236">
        <f t="shared" ref="E73:E78" si="95">I73+M73+Q73+U73+Y73+AJ73+AN73+AR73+AV73+BD73+BH73+BX73+CF73+CJ73+CN73+CR73+CV73+CZ73+BL73+BT73</f>
        <v>0</v>
      </c>
      <c r="F73" s="178">
        <f t="shared" si="69"/>
        <v>0</v>
      </c>
      <c r="G73" s="178" t="e">
        <f t="shared" ref="G73:G104" si="96">E73/D73</f>
        <v>#DIV/0!</v>
      </c>
      <c r="H73" s="139"/>
      <c r="I73" s="139">
        <v>0</v>
      </c>
      <c r="J73" s="142">
        <f t="shared" si="70"/>
        <v>0</v>
      </c>
      <c r="K73" s="142"/>
      <c r="L73" s="139"/>
      <c r="M73" s="139"/>
      <c r="N73" s="142">
        <f t="shared" si="71"/>
        <v>0</v>
      </c>
      <c r="O73" s="142"/>
      <c r="P73" s="139"/>
      <c r="Q73" s="139"/>
      <c r="R73" s="142">
        <f t="shared" si="72"/>
        <v>0</v>
      </c>
      <c r="S73" s="142"/>
      <c r="T73" s="139"/>
      <c r="U73" s="139"/>
      <c r="V73" s="142">
        <f t="shared" si="73"/>
        <v>0</v>
      </c>
      <c r="W73" s="142"/>
      <c r="X73" s="139">
        <f t="shared" si="74"/>
        <v>0</v>
      </c>
      <c r="Y73" s="139">
        <f t="shared" si="74"/>
        <v>0</v>
      </c>
      <c r="Z73" s="142">
        <f t="shared" si="65"/>
        <v>0</v>
      </c>
      <c r="AA73" s="142"/>
      <c r="AB73" s="139"/>
      <c r="AC73" s="139"/>
      <c r="AD73" s="142">
        <f t="shared" si="68"/>
        <v>0</v>
      </c>
      <c r="AE73" s="142" t="e">
        <f>AC73/AB73</f>
        <v>#DIV/0!</v>
      </c>
      <c r="AF73" s="139"/>
      <c r="AG73" s="139"/>
      <c r="AH73" s="142">
        <f t="shared" si="75"/>
        <v>0</v>
      </c>
      <c r="AI73" s="139"/>
      <c r="AJ73" s="139"/>
      <c r="AK73" s="142">
        <f t="shared" si="76"/>
        <v>0</v>
      </c>
      <c r="AL73" s="142"/>
      <c r="AM73" s="139"/>
      <c r="AN73" s="139"/>
      <c r="AO73" s="142">
        <f t="shared" si="77"/>
        <v>0</v>
      </c>
      <c r="AP73" s="142"/>
      <c r="AQ73" s="142"/>
      <c r="AR73" s="142"/>
      <c r="AS73" s="142">
        <f t="shared" si="78"/>
        <v>0</v>
      </c>
      <c r="AT73" s="142"/>
      <c r="AU73" s="139"/>
      <c r="AV73" s="139"/>
      <c r="AW73" s="142">
        <f t="shared" si="79"/>
        <v>0</v>
      </c>
      <c r="AX73" s="142"/>
      <c r="AY73" s="139"/>
      <c r="AZ73" s="139"/>
      <c r="BA73" s="142">
        <f t="shared" si="80"/>
        <v>0</v>
      </c>
      <c r="BB73" s="142"/>
      <c r="BC73" s="139"/>
      <c r="BD73" s="139"/>
      <c r="BE73" s="142">
        <f t="shared" si="81"/>
        <v>0</v>
      </c>
      <c r="BF73" s="142"/>
      <c r="BG73" s="139"/>
      <c r="BH73" s="139"/>
      <c r="BI73" s="142">
        <f t="shared" si="82"/>
        <v>0</v>
      </c>
      <c r="BJ73" s="142"/>
      <c r="BK73" s="139"/>
      <c r="BL73" s="139"/>
      <c r="BM73" s="142">
        <f t="shared" si="66"/>
        <v>0</v>
      </c>
      <c r="BN73" s="142"/>
      <c r="BO73" s="139"/>
      <c r="BP73" s="139"/>
      <c r="BQ73" s="142">
        <f t="shared" si="67"/>
        <v>0</v>
      </c>
      <c r="BR73" s="142"/>
      <c r="BS73" s="139"/>
      <c r="BT73" s="139"/>
      <c r="BU73" s="142">
        <f t="shared" si="83"/>
        <v>0</v>
      </c>
      <c r="BV73" s="142"/>
      <c r="BW73" s="139"/>
      <c r="BX73" s="139"/>
      <c r="BY73" s="142">
        <f t="shared" si="84"/>
        <v>0</v>
      </c>
      <c r="BZ73" s="142"/>
      <c r="CA73" s="139"/>
      <c r="CB73" s="139"/>
      <c r="CC73" s="142">
        <f t="shared" si="85"/>
        <v>0</v>
      </c>
      <c r="CD73" s="142"/>
      <c r="CE73" s="139"/>
      <c r="CF73" s="139"/>
      <c r="CG73" s="142">
        <f t="shared" si="86"/>
        <v>0</v>
      </c>
      <c r="CH73" s="212" t="e">
        <f t="shared" si="92"/>
        <v>#DIV/0!</v>
      </c>
      <c r="CI73" s="139"/>
      <c r="CJ73" s="139"/>
      <c r="CK73" s="142">
        <f t="shared" si="87"/>
        <v>0</v>
      </c>
      <c r="CL73" s="213" t="e">
        <f t="shared" si="93"/>
        <v>#DIV/0!</v>
      </c>
      <c r="CM73" s="208"/>
      <c r="CN73" s="208"/>
      <c r="CO73" s="208">
        <f t="shared" si="88"/>
        <v>0</v>
      </c>
      <c r="CP73" s="208"/>
      <c r="CQ73" s="14"/>
      <c r="CR73" s="14"/>
      <c r="CS73" s="244">
        <f t="shared" si="89"/>
        <v>0</v>
      </c>
      <c r="CT73" s="245"/>
      <c r="CU73" s="13"/>
      <c r="CV73" s="13"/>
      <c r="CW73" s="244">
        <f t="shared" si="90"/>
        <v>0</v>
      </c>
      <c r="CX73" s="245"/>
      <c r="CY73" s="13"/>
      <c r="CZ73" s="13"/>
      <c r="DA73" s="244">
        <f t="shared" si="91"/>
        <v>0</v>
      </c>
      <c r="DB73" s="245"/>
    </row>
    <row r="74" spans="1:106" ht="14.25" hidden="1" customHeight="1">
      <c r="A74" s="313"/>
      <c r="B74" s="313" t="s">
        <v>333</v>
      </c>
      <c r="C74" s="207"/>
      <c r="D74" s="139">
        <f t="shared" si="94"/>
        <v>0</v>
      </c>
      <c r="E74" s="236">
        <f t="shared" si="95"/>
        <v>0</v>
      </c>
      <c r="F74" s="178">
        <f t="shared" si="69"/>
        <v>0</v>
      </c>
      <c r="G74" s="178" t="e">
        <f t="shared" si="96"/>
        <v>#DIV/0!</v>
      </c>
      <c r="H74" s="139"/>
      <c r="I74" s="139"/>
      <c r="J74" s="142">
        <f t="shared" si="70"/>
        <v>0</v>
      </c>
      <c r="K74" s="142"/>
      <c r="L74" s="139"/>
      <c r="M74" s="139"/>
      <c r="N74" s="142">
        <f t="shared" si="71"/>
        <v>0</v>
      </c>
      <c r="O74" s="142"/>
      <c r="P74" s="139"/>
      <c r="Q74" s="139"/>
      <c r="R74" s="142">
        <f t="shared" si="72"/>
        <v>0</v>
      </c>
      <c r="S74" s="142"/>
      <c r="T74" s="139"/>
      <c r="U74" s="139"/>
      <c r="V74" s="142">
        <f t="shared" si="73"/>
        <v>0</v>
      </c>
      <c r="W74" s="142"/>
      <c r="X74" s="139">
        <f t="shared" si="74"/>
        <v>0</v>
      </c>
      <c r="Y74" s="139">
        <f t="shared" si="74"/>
        <v>0</v>
      </c>
      <c r="Z74" s="142">
        <f t="shared" si="65"/>
        <v>0</v>
      </c>
      <c r="AA74" s="142"/>
      <c r="AB74" s="139"/>
      <c r="AC74" s="139"/>
      <c r="AD74" s="142">
        <f t="shared" si="68"/>
        <v>0</v>
      </c>
      <c r="AE74" s="142" t="e">
        <f>AC74/AB74</f>
        <v>#DIV/0!</v>
      </c>
      <c r="AF74" s="139"/>
      <c r="AG74" s="139"/>
      <c r="AH74" s="142">
        <f t="shared" si="75"/>
        <v>0</v>
      </c>
      <c r="AI74" s="139"/>
      <c r="AJ74" s="139"/>
      <c r="AK74" s="142">
        <f t="shared" si="76"/>
        <v>0</v>
      </c>
      <c r="AL74" s="142"/>
      <c r="AM74" s="139"/>
      <c r="AN74" s="139"/>
      <c r="AO74" s="142">
        <f t="shared" si="77"/>
        <v>0</v>
      </c>
      <c r="AP74" s="142"/>
      <c r="AQ74" s="142"/>
      <c r="AR74" s="142"/>
      <c r="AS74" s="142">
        <f t="shared" si="78"/>
        <v>0</v>
      </c>
      <c r="AT74" s="142"/>
      <c r="AU74" s="139"/>
      <c r="AV74" s="139"/>
      <c r="AW74" s="142">
        <f t="shared" si="79"/>
        <v>0</v>
      </c>
      <c r="AX74" s="142"/>
      <c r="AY74" s="139"/>
      <c r="AZ74" s="139"/>
      <c r="BA74" s="142">
        <f t="shared" si="80"/>
        <v>0</v>
      </c>
      <c r="BB74" s="142"/>
      <c r="BC74" s="139"/>
      <c r="BD74" s="139"/>
      <c r="BE74" s="142">
        <f t="shared" si="81"/>
        <v>0</v>
      </c>
      <c r="BF74" s="142"/>
      <c r="BG74" s="139"/>
      <c r="BH74" s="139"/>
      <c r="BI74" s="142">
        <f t="shared" si="82"/>
        <v>0</v>
      </c>
      <c r="BJ74" s="142"/>
      <c r="BK74" s="139"/>
      <c r="BL74" s="139"/>
      <c r="BM74" s="142">
        <f t="shared" si="66"/>
        <v>0</v>
      </c>
      <c r="BN74" s="142"/>
      <c r="BO74" s="139"/>
      <c r="BP74" s="139"/>
      <c r="BQ74" s="142">
        <f t="shared" si="67"/>
        <v>0</v>
      </c>
      <c r="BR74" s="142"/>
      <c r="BS74" s="139"/>
      <c r="BT74" s="139"/>
      <c r="BU74" s="142">
        <f t="shared" si="83"/>
        <v>0</v>
      </c>
      <c r="BV74" s="142"/>
      <c r="BW74" s="139"/>
      <c r="BX74" s="139"/>
      <c r="BY74" s="142">
        <f t="shared" si="84"/>
        <v>0</v>
      </c>
      <c r="BZ74" s="142"/>
      <c r="CA74" s="139"/>
      <c r="CB74" s="139"/>
      <c r="CC74" s="142">
        <f t="shared" si="85"/>
        <v>0</v>
      </c>
      <c r="CD74" s="142"/>
      <c r="CE74" s="139"/>
      <c r="CF74" s="139"/>
      <c r="CG74" s="142">
        <f t="shared" si="86"/>
        <v>0</v>
      </c>
      <c r="CH74" s="212" t="e">
        <f t="shared" si="92"/>
        <v>#DIV/0!</v>
      </c>
      <c r="CI74" s="139"/>
      <c r="CJ74" s="139"/>
      <c r="CK74" s="142">
        <f t="shared" si="87"/>
        <v>0</v>
      </c>
      <c r="CL74" s="213" t="e">
        <f t="shared" si="93"/>
        <v>#DIV/0!</v>
      </c>
      <c r="CM74" s="208"/>
      <c r="CN74" s="208"/>
      <c r="CO74" s="208">
        <f t="shared" si="88"/>
        <v>0</v>
      </c>
      <c r="CP74" s="208"/>
      <c r="CQ74" s="14"/>
      <c r="CR74" s="14"/>
      <c r="CS74" s="244">
        <f t="shared" si="89"/>
        <v>0</v>
      </c>
      <c r="CT74" s="245"/>
      <c r="CU74" s="13"/>
      <c r="CV74" s="13"/>
      <c r="CW74" s="244">
        <f t="shared" si="90"/>
        <v>0</v>
      </c>
      <c r="CX74" s="245"/>
      <c r="CY74" s="13"/>
      <c r="CZ74" s="13"/>
      <c r="DA74" s="244">
        <f t="shared" si="91"/>
        <v>0</v>
      </c>
      <c r="DB74" s="245"/>
    </row>
    <row r="75" spans="1:106" ht="14.25" hidden="1" customHeight="1">
      <c r="A75" s="313"/>
      <c r="B75" s="313" t="s">
        <v>334</v>
      </c>
      <c r="C75" s="207"/>
      <c r="D75" s="139">
        <f t="shared" si="94"/>
        <v>0</v>
      </c>
      <c r="E75" s="236">
        <f t="shared" si="95"/>
        <v>0</v>
      </c>
      <c r="F75" s="178">
        <f t="shared" si="69"/>
        <v>0</v>
      </c>
      <c r="G75" s="178" t="e">
        <f t="shared" si="96"/>
        <v>#DIV/0!</v>
      </c>
      <c r="H75" s="139"/>
      <c r="I75" s="139"/>
      <c r="J75" s="142">
        <f t="shared" si="70"/>
        <v>0</v>
      </c>
      <c r="K75" s="142"/>
      <c r="L75" s="139"/>
      <c r="M75" s="139"/>
      <c r="N75" s="142">
        <f t="shared" si="71"/>
        <v>0</v>
      </c>
      <c r="O75" s="142"/>
      <c r="P75" s="139"/>
      <c r="Q75" s="139"/>
      <c r="R75" s="142">
        <f t="shared" si="72"/>
        <v>0</v>
      </c>
      <c r="S75" s="142"/>
      <c r="T75" s="139"/>
      <c r="U75" s="139"/>
      <c r="V75" s="142">
        <f t="shared" si="73"/>
        <v>0</v>
      </c>
      <c r="W75" s="142"/>
      <c r="X75" s="139">
        <f t="shared" si="74"/>
        <v>0</v>
      </c>
      <c r="Y75" s="139">
        <f t="shared" si="74"/>
        <v>0</v>
      </c>
      <c r="Z75" s="142">
        <f t="shared" si="65"/>
        <v>0</v>
      </c>
      <c r="AA75" s="142"/>
      <c r="AB75" s="139"/>
      <c r="AC75" s="139"/>
      <c r="AD75" s="142">
        <f t="shared" si="68"/>
        <v>0</v>
      </c>
      <c r="AE75" s="142"/>
      <c r="AF75" s="139"/>
      <c r="AG75" s="139"/>
      <c r="AH75" s="142">
        <f t="shared" si="75"/>
        <v>0</v>
      </c>
      <c r="AI75" s="139"/>
      <c r="AJ75" s="139"/>
      <c r="AK75" s="142">
        <f t="shared" si="76"/>
        <v>0</v>
      </c>
      <c r="AL75" s="142"/>
      <c r="AM75" s="139"/>
      <c r="AN75" s="139"/>
      <c r="AO75" s="142">
        <f t="shared" si="77"/>
        <v>0</v>
      </c>
      <c r="AP75" s="142"/>
      <c r="AQ75" s="142"/>
      <c r="AR75" s="142"/>
      <c r="AS75" s="142">
        <f t="shared" si="78"/>
        <v>0</v>
      </c>
      <c r="AT75" s="142"/>
      <c r="AU75" s="139"/>
      <c r="AV75" s="139"/>
      <c r="AW75" s="142">
        <f t="shared" si="79"/>
        <v>0</v>
      </c>
      <c r="AX75" s="142"/>
      <c r="AY75" s="139"/>
      <c r="AZ75" s="139"/>
      <c r="BA75" s="142">
        <f t="shared" si="80"/>
        <v>0</v>
      </c>
      <c r="BB75" s="142"/>
      <c r="BC75" s="139"/>
      <c r="BD75" s="139"/>
      <c r="BE75" s="142">
        <f t="shared" si="81"/>
        <v>0</v>
      </c>
      <c r="BF75" s="142"/>
      <c r="BG75" s="139"/>
      <c r="BH75" s="139"/>
      <c r="BI75" s="142">
        <f t="shared" si="82"/>
        <v>0</v>
      </c>
      <c r="BJ75" s="142"/>
      <c r="BK75" s="139"/>
      <c r="BL75" s="139"/>
      <c r="BM75" s="142">
        <f t="shared" si="66"/>
        <v>0</v>
      </c>
      <c r="BN75" s="142"/>
      <c r="BO75" s="139"/>
      <c r="BP75" s="139"/>
      <c r="BQ75" s="142">
        <f t="shared" si="67"/>
        <v>0</v>
      </c>
      <c r="BR75" s="142"/>
      <c r="BS75" s="139"/>
      <c r="BT75" s="139"/>
      <c r="BU75" s="142">
        <f t="shared" si="83"/>
        <v>0</v>
      </c>
      <c r="BV75" s="142"/>
      <c r="BW75" s="139"/>
      <c r="BX75" s="139"/>
      <c r="BY75" s="142">
        <f t="shared" si="84"/>
        <v>0</v>
      </c>
      <c r="BZ75" s="142"/>
      <c r="CA75" s="139"/>
      <c r="CB75" s="139"/>
      <c r="CC75" s="142">
        <f t="shared" si="85"/>
        <v>0</v>
      </c>
      <c r="CD75" s="142"/>
      <c r="CE75" s="139"/>
      <c r="CF75" s="139"/>
      <c r="CG75" s="142">
        <f t="shared" si="86"/>
        <v>0</v>
      </c>
      <c r="CH75" s="212" t="e">
        <f t="shared" si="92"/>
        <v>#DIV/0!</v>
      </c>
      <c r="CI75" s="139"/>
      <c r="CJ75" s="139"/>
      <c r="CK75" s="142">
        <f t="shared" si="87"/>
        <v>0</v>
      </c>
      <c r="CL75" s="213" t="e">
        <f t="shared" si="93"/>
        <v>#DIV/0!</v>
      </c>
      <c r="CM75" s="208"/>
      <c r="CN75" s="208"/>
      <c r="CO75" s="208">
        <f t="shared" si="88"/>
        <v>0</v>
      </c>
      <c r="CP75" s="208"/>
      <c r="CQ75" s="14"/>
      <c r="CR75" s="14"/>
      <c r="CS75" s="244">
        <f t="shared" si="89"/>
        <v>0</v>
      </c>
      <c r="CT75" s="245"/>
      <c r="CU75" s="13"/>
      <c r="CV75" s="13"/>
      <c r="CW75" s="244">
        <f t="shared" si="90"/>
        <v>0</v>
      </c>
      <c r="CX75" s="245"/>
      <c r="CY75" s="13"/>
      <c r="CZ75" s="13"/>
      <c r="DA75" s="244">
        <f t="shared" si="91"/>
        <v>0</v>
      </c>
      <c r="DB75" s="245"/>
    </row>
    <row r="76" spans="1:106" ht="14.25" hidden="1" customHeight="1">
      <c r="A76" s="313"/>
      <c r="B76" s="313" t="s">
        <v>335</v>
      </c>
      <c r="C76" s="207"/>
      <c r="D76" s="139">
        <f t="shared" si="94"/>
        <v>0</v>
      </c>
      <c r="E76" s="236">
        <f t="shared" si="95"/>
        <v>0</v>
      </c>
      <c r="F76" s="178">
        <f t="shared" si="69"/>
        <v>0</v>
      </c>
      <c r="G76" s="178" t="e">
        <f t="shared" si="96"/>
        <v>#DIV/0!</v>
      </c>
      <c r="H76" s="139"/>
      <c r="I76" s="139"/>
      <c r="J76" s="142">
        <f t="shared" si="70"/>
        <v>0</v>
      </c>
      <c r="K76" s="142"/>
      <c r="L76" s="139"/>
      <c r="M76" s="139"/>
      <c r="N76" s="142">
        <f t="shared" si="71"/>
        <v>0</v>
      </c>
      <c r="O76" s="142"/>
      <c r="P76" s="139"/>
      <c r="Q76" s="139"/>
      <c r="R76" s="142">
        <f t="shared" si="72"/>
        <v>0</v>
      </c>
      <c r="S76" s="142"/>
      <c r="T76" s="139"/>
      <c r="U76" s="139"/>
      <c r="V76" s="142">
        <f t="shared" si="73"/>
        <v>0</v>
      </c>
      <c r="W76" s="142"/>
      <c r="X76" s="139">
        <f t="shared" si="74"/>
        <v>0</v>
      </c>
      <c r="Y76" s="139">
        <f t="shared" si="74"/>
        <v>0</v>
      </c>
      <c r="Z76" s="142">
        <f t="shared" si="65"/>
        <v>0</v>
      </c>
      <c r="AA76" s="142"/>
      <c r="AB76" s="139"/>
      <c r="AC76" s="139"/>
      <c r="AD76" s="142">
        <f t="shared" si="68"/>
        <v>0</v>
      </c>
      <c r="AE76" s="142"/>
      <c r="AF76" s="139"/>
      <c r="AG76" s="139"/>
      <c r="AH76" s="142">
        <f t="shared" si="75"/>
        <v>0</v>
      </c>
      <c r="AI76" s="139"/>
      <c r="AJ76" s="139"/>
      <c r="AK76" s="142">
        <f t="shared" si="76"/>
        <v>0</v>
      </c>
      <c r="AL76" s="142"/>
      <c r="AM76" s="139"/>
      <c r="AN76" s="139"/>
      <c r="AO76" s="142">
        <f t="shared" si="77"/>
        <v>0</v>
      </c>
      <c r="AP76" s="142"/>
      <c r="AQ76" s="142"/>
      <c r="AR76" s="142"/>
      <c r="AS76" s="142">
        <f t="shared" si="78"/>
        <v>0</v>
      </c>
      <c r="AT76" s="142"/>
      <c r="AU76" s="139"/>
      <c r="AV76" s="139"/>
      <c r="AW76" s="142">
        <f t="shared" si="79"/>
        <v>0</v>
      </c>
      <c r="AX76" s="142"/>
      <c r="AY76" s="139"/>
      <c r="AZ76" s="139"/>
      <c r="BA76" s="142">
        <f t="shared" si="80"/>
        <v>0</v>
      </c>
      <c r="BB76" s="142"/>
      <c r="BC76" s="139"/>
      <c r="BD76" s="139"/>
      <c r="BE76" s="142">
        <f t="shared" si="81"/>
        <v>0</v>
      </c>
      <c r="BF76" s="142"/>
      <c r="BG76" s="139"/>
      <c r="BH76" s="139"/>
      <c r="BI76" s="142">
        <f t="shared" si="82"/>
        <v>0</v>
      </c>
      <c r="BJ76" s="142"/>
      <c r="BK76" s="139"/>
      <c r="BL76" s="139"/>
      <c r="BM76" s="142">
        <f t="shared" si="66"/>
        <v>0</v>
      </c>
      <c r="BN76" s="142"/>
      <c r="BO76" s="139"/>
      <c r="BP76" s="139"/>
      <c r="BQ76" s="142">
        <f t="shared" si="67"/>
        <v>0</v>
      </c>
      <c r="BR76" s="142"/>
      <c r="BS76" s="139"/>
      <c r="BT76" s="139"/>
      <c r="BU76" s="142">
        <f t="shared" si="83"/>
        <v>0</v>
      </c>
      <c r="BV76" s="142"/>
      <c r="BW76" s="139"/>
      <c r="BX76" s="139"/>
      <c r="BY76" s="142">
        <f t="shared" si="84"/>
        <v>0</v>
      </c>
      <c r="BZ76" s="142"/>
      <c r="CA76" s="139"/>
      <c r="CB76" s="139"/>
      <c r="CC76" s="142">
        <f t="shared" si="85"/>
        <v>0</v>
      </c>
      <c r="CD76" s="142"/>
      <c r="CE76" s="139"/>
      <c r="CF76" s="139"/>
      <c r="CG76" s="142">
        <f t="shared" si="86"/>
        <v>0</v>
      </c>
      <c r="CH76" s="212" t="e">
        <f t="shared" si="92"/>
        <v>#DIV/0!</v>
      </c>
      <c r="CI76" s="139"/>
      <c r="CJ76" s="139"/>
      <c r="CK76" s="142">
        <f t="shared" si="87"/>
        <v>0</v>
      </c>
      <c r="CL76" s="213" t="e">
        <f t="shared" si="93"/>
        <v>#DIV/0!</v>
      </c>
      <c r="CM76" s="208"/>
      <c r="CN76" s="208"/>
      <c r="CO76" s="208">
        <f t="shared" si="88"/>
        <v>0</v>
      </c>
      <c r="CP76" s="208"/>
      <c r="CQ76" s="14"/>
      <c r="CR76" s="14"/>
      <c r="CS76" s="244">
        <f t="shared" si="89"/>
        <v>0</v>
      </c>
      <c r="CT76" s="245"/>
      <c r="CU76" s="13"/>
      <c r="CV76" s="13"/>
      <c r="CW76" s="244">
        <f t="shared" si="90"/>
        <v>0</v>
      </c>
      <c r="CX76" s="245"/>
      <c r="CY76" s="13"/>
      <c r="CZ76" s="13"/>
      <c r="DA76" s="244">
        <f t="shared" si="91"/>
        <v>0</v>
      </c>
      <c r="DB76" s="245"/>
    </row>
    <row r="77" spans="1:106" ht="14.25" hidden="1" customHeight="1">
      <c r="A77" s="313"/>
      <c r="B77" s="313" t="s">
        <v>336</v>
      </c>
      <c r="C77" s="207"/>
      <c r="D77" s="139">
        <f t="shared" si="94"/>
        <v>0</v>
      </c>
      <c r="E77" s="236">
        <f t="shared" si="95"/>
        <v>0</v>
      </c>
      <c r="F77" s="178">
        <f t="shared" si="69"/>
        <v>0</v>
      </c>
      <c r="G77" s="178" t="e">
        <f t="shared" si="96"/>
        <v>#DIV/0!</v>
      </c>
      <c r="H77" s="139"/>
      <c r="I77" s="139"/>
      <c r="J77" s="142">
        <f t="shared" si="70"/>
        <v>0</v>
      </c>
      <c r="K77" s="142"/>
      <c r="L77" s="139"/>
      <c r="M77" s="139"/>
      <c r="N77" s="142">
        <f t="shared" si="71"/>
        <v>0</v>
      </c>
      <c r="O77" s="142"/>
      <c r="P77" s="139"/>
      <c r="Q77" s="139"/>
      <c r="R77" s="142">
        <f t="shared" si="72"/>
        <v>0</v>
      </c>
      <c r="S77" s="142"/>
      <c r="T77" s="139"/>
      <c r="U77" s="139"/>
      <c r="V77" s="142">
        <f t="shared" si="73"/>
        <v>0</v>
      </c>
      <c r="W77" s="142"/>
      <c r="X77" s="139">
        <f t="shared" si="74"/>
        <v>0</v>
      </c>
      <c r="Y77" s="139">
        <f t="shared" si="74"/>
        <v>0</v>
      </c>
      <c r="Z77" s="142">
        <f t="shared" si="65"/>
        <v>0</v>
      </c>
      <c r="AA77" s="142"/>
      <c r="AB77" s="139"/>
      <c r="AC77" s="139"/>
      <c r="AD77" s="142">
        <f t="shared" si="68"/>
        <v>0</v>
      </c>
      <c r="AE77" s="142" t="e">
        <f>AC77/AB77</f>
        <v>#DIV/0!</v>
      </c>
      <c r="AF77" s="139"/>
      <c r="AG77" s="139"/>
      <c r="AH77" s="142">
        <f t="shared" si="75"/>
        <v>0</v>
      </c>
      <c r="AI77" s="139"/>
      <c r="AJ77" s="139"/>
      <c r="AK77" s="142">
        <f t="shared" si="76"/>
        <v>0</v>
      </c>
      <c r="AL77" s="142"/>
      <c r="AM77" s="139"/>
      <c r="AN77" s="139"/>
      <c r="AO77" s="142">
        <f t="shared" si="77"/>
        <v>0</v>
      </c>
      <c r="AP77" s="142"/>
      <c r="AQ77" s="142"/>
      <c r="AR77" s="142"/>
      <c r="AS77" s="142">
        <f t="shared" si="78"/>
        <v>0</v>
      </c>
      <c r="AT77" s="142"/>
      <c r="AU77" s="139"/>
      <c r="AV77" s="139"/>
      <c r="AW77" s="142">
        <f t="shared" si="79"/>
        <v>0</v>
      </c>
      <c r="AX77" s="142"/>
      <c r="AY77" s="139"/>
      <c r="AZ77" s="139"/>
      <c r="BA77" s="142">
        <f t="shared" si="80"/>
        <v>0</v>
      </c>
      <c r="BB77" s="142"/>
      <c r="BC77" s="139"/>
      <c r="BD77" s="139"/>
      <c r="BE77" s="142">
        <f t="shared" si="81"/>
        <v>0</v>
      </c>
      <c r="BF77" s="142"/>
      <c r="BG77" s="139"/>
      <c r="BH77" s="139"/>
      <c r="BI77" s="142">
        <f t="shared" si="82"/>
        <v>0</v>
      </c>
      <c r="BJ77" s="142"/>
      <c r="BK77" s="139"/>
      <c r="BL77" s="139"/>
      <c r="BM77" s="142">
        <f t="shared" si="66"/>
        <v>0</v>
      </c>
      <c r="BN77" s="142"/>
      <c r="BO77" s="139"/>
      <c r="BP77" s="139"/>
      <c r="BQ77" s="142">
        <f t="shared" si="67"/>
        <v>0</v>
      </c>
      <c r="BR77" s="142"/>
      <c r="BS77" s="139"/>
      <c r="BT77" s="139"/>
      <c r="BU77" s="142">
        <f t="shared" si="83"/>
        <v>0</v>
      </c>
      <c r="BV77" s="142"/>
      <c r="BW77" s="139"/>
      <c r="BX77" s="139"/>
      <c r="BY77" s="142">
        <f t="shared" si="84"/>
        <v>0</v>
      </c>
      <c r="BZ77" s="142"/>
      <c r="CA77" s="139"/>
      <c r="CB77" s="139"/>
      <c r="CC77" s="142">
        <f t="shared" si="85"/>
        <v>0</v>
      </c>
      <c r="CD77" s="142"/>
      <c r="CE77" s="139"/>
      <c r="CF77" s="139"/>
      <c r="CG77" s="142">
        <f t="shared" si="86"/>
        <v>0</v>
      </c>
      <c r="CH77" s="212" t="e">
        <f t="shared" si="92"/>
        <v>#DIV/0!</v>
      </c>
      <c r="CI77" s="139"/>
      <c r="CJ77" s="139"/>
      <c r="CK77" s="142">
        <f t="shared" si="87"/>
        <v>0</v>
      </c>
      <c r="CL77" s="213" t="e">
        <f t="shared" si="93"/>
        <v>#DIV/0!</v>
      </c>
      <c r="CM77" s="208"/>
      <c r="CN77" s="208"/>
      <c r="CO77" s="208">
        <f t="shared" si="88"/>
        <v>0</v>
      </c>
      <c r="CP77" s="208"/>
      <c r="CQ77" s="14"/>
      <c r="CR77" s="14"/>
      <c r="CS77" s="244">
        <f t="shared" si="89"/>
        <v>0</v>
      </c>
      <c r="CT77" s="245"/>
      <c r="CU77" s="13"/>
      <c r="CV77" s="13"/>
      <c r="CW77" s="244">
        <f t="shared" si="90"/>
        <v>0</v>
      </c>
      <c r="CX77" s="245"/>
      <c r="CY77" s="13"/>
      <c r="CZ77" s="13"/>
      <c r="DA77" s="244">
        <f t="shared" si="91"/>
        <v>0</v>
      </c>
      <c r="DB77" s="245"/>
    </row>
    <row r="78" spans="1:106" ht="14.25" hidden="1" customHeight="1">
      <c r="A78" s="313"/>
      <c r="B78" s="313" t="s">
        <v>337</v>
      </c>
      <c r="C78" s="207"/>
      <c r="D78" s="139">
        <f t="shared" si="94"/>
        <v>0</v>
      </c>
      <c r="E78" s="236">
        <f t="shared" si="95"/>
        <v>0</v>
      </c>
      <c r="F78" s="178">
        <f t="shared" si="69"/>
        <v>0</v>
      </c>
      <c r="G78" s="178" t="e">
        <f t="shared" si="96"/>
        <v>#DIV/0!</v>
      </c>
      <c r="H78" s="139"/>
      <c r="I78" s="139"/>
      <c r="J78" s="142">
        <f t="shared" si="70"/>
        <v>0</v>
      </c>
      <c r="K78" s="142"/>
      <c r="L78" s="139"/>
      <c r="M78" s="139"/>
      <c r="N78" s="142">
        <f t="shared" si="71"/>
        <v>0</v>
      </c>
      <c r="O78" s="142"/>
      <c r="P78" s="139"/>
      <c r="Q78" s="139"/>
      <c r="R78" s="142">
        <f t="shared" si="72"/>
        <v>0</v>
      </c>
      <c r="S78" s="142"/>
      <c r="T78" s="139"/>
      <c r="U78" s="139"/>
      <c r="V78" s="142">
        <f t="shared" si="73"/>
        <v>0</v>
      </c>
      <c r="W78" s="142"/>
      <c r="X78" s="139">
        <f t="shared" si="74"/>
        <v>0</v>
      </c>
      <c r="Y78" s="139">
        <f t="shared" si="74"/>
        <v>0</v>
      </c>
      <c r="Z78" s="142">
        <f t="shared" si="65"/>
        <v>0</v>
      </c>
      <c r="AA78" s="142"/>
      <c r="AB78" s="139"/>
      <c r="AC78" s="139"/>
      <c r="AD78" s="142">
        <f t="shared" si="68"/>
        <v>0</v>
      </c>
      <c r="AE78" s="142" t="e">
        <f>AC78/AB78</f>
        <v>#DIV/0!</v>
      </c>
      <c r="AF78" s="139"/>
      <c r="AG78" s="139"/>
      <c r="AH78" s="142">
        <f t="shared" si="75"/>
        <v>0</v>
      </c>
      <c r="AI78" s="139"/>
      <c r="AJ78" s="139"/>
      <c r="AK78" s="142">
        <f t="shared" si="76"/>
        <v>0</v>
      </c>
      <c r="AL78" s="142"/>
      <c r="AM78" s="139"/>
      <c r="AN78" s="139"/>
      <c r="AO78" s="142">
        <f t="shared" si="77"/>
        <v>0</v>
      </c>
      <c r="AP78" s="142"/>
      <c r="AQ78" s="142"/>
      <c r="AR78" s="142"/>
      <c r="AS78" s="142">
        <f t="shared" si="78"/>
        <v>0</v>
      </c>
      <c r="AT78" s="142"/>
      <c r="AU78" s="139"/>
      <c r="AV78" s="139"/>
      <c r="AW78" s="142">
        <f t="shared" si="79"/>
        <v>0</v>
      </c>
      <c r="AX78" s="142"/>
      <c r="AY78" s="139"/>
      <c r="AZ78" s="139"/>
      <c r="BA78" s="142">
        <f t="shared" si="80"/>
        <v>0</v>
      </c>
      <c r="BB78" s="142"/>
      <c r="BC78" s="139"/>
      <c r="BD78" s="139"/>
      <c r="BE78" s="142">
        <f t="shared" si="81"/>
        <v>0</v>
      </c>
      <c r="BF78" s="142"/>
      <c r="BG78" s="139"/>
      <c r="BH78" s="139"/>
      <c r="BI78" s="142">
        <f t="shared" si="82"/>
        <v>0</v>
      </c>
      <c r="BJ78" s="142"/>
      <c r="BK78" s="139"/>
      <c r="BL78" s="139"/>
      <c r="BM78" s="142">
        <f t="shared" si="66"/>
        <v>0</v>
      </c>
      <c r="BN78" s="142"/>
      <c r="BO78" s="139"/>
      <c r="BP78" s="139"/>
      <c r="BQ78" s="142">
        <f t="shared" si="67"/>
        <v>0</v>
      </c>
      <c r="BR78" s="142"/>
      <c r="BS78" s="139"/>
      <c r="BT78" s="139"/>
      <c r="BU78" s="142">
        <f t="shared" si="83"/>
        <v>0</v>
      </c>
      <c r="BV78" s="142"/>
      <c r="BW78" s="139"/>
      <c r="BX78" s="139"/>
      <c r="BY78" s="142">
        <f t="shared" si="84"/>
        <v>0</v>
      </c>
      <c r="BZ78" s="142"/>
      <c r="CA78" s="139"/>
      <c r="CB78" s="139"/>
      <c r="CC78" s="142">
        <f t="shared" si="85"/>
        <v>0</v>
      </c>
      <c r="CD78" s="142"/>
      <c r="CE78" s="139"/>
      <c r="CF78" s="139"/>
      <c r="CG78" s="142">
        <f t="shared" si="86"/>
        <v>0</v>
      </c>
      <c r="CH78" s="212" t="e">
        <f t="shared" si="92"/>
        <v>#DIV/0!</v>
      </c>
      <c r="CI78" s="139"/>
      <c r="CJ78" s="139"/>
      <c r="CK78" s="142">
        <f t="shared" si="87"/>
        <v>0</v>
      </c>
      <c r="CL78" s="213" t="e">
        <f t="shared" si="93"/>
        <v>#DIV/0!</v>
      </c>
      <c r="CM78" s="208"/>
      <c r="CN78" s="208"/>
      <c r="CO78" s="208">
        <f t="shared" si="88"/>
        <v>0</v>
      </c>
      <c r="CP78" s="208"/>
      <c r="CQ78" s="14"/>
      <c r="CR78" s="14"/>
      <c r="CS78" s="244">
        <f t="shared" si="89"/>
        <v>0</v>
      </c>
      <c r="CT78" s="245"/>
      <c r="CU78" s="13"/>
      <c r="CV78" s="13"/>
      <c r="CW78" s="244">
        <f t="shared" si="90"/>
        <v>0</v>
      </c>
      <c r="CX78" s="245"/>
      <c r="CY78" s="13"/>
      <c r="CZ78" s="13"/>
      <c r="DA78" s="244">
        <f t="shared" si="91"/>
        <v>0</v>
      </c>
      <c r="DB78" s="245"/>
    </row>
    <row r="79" spans="1:106" s="305" customFormat="1" ht="14.25" customHeight="1">
      <c r="A79" s="344" t="s">
        <v>338</v>
      </c>
      <c r="B79" s="309" t="s">
        <v>339</v>
      </c>
      <c r="C79" s="317">
        <f>SUM(C80:C88)</f>
        <v>2794.7</v>
      </c>
      <c r="D79" s="179">
        <f>SUM(D80:D88)</f>
        <v>2633.04</v>
      </c>
      <c r="E79" s="179">
        <f>SUM(E80:E88)</f>
        <v>3784.8685000000005</v>
      </c>
      <c r="F79" s="129">
        <f t="shared" si="69"/>
        <v>1151.8285000000005</v>
      </c>
      <c r="G79" s="307">
        <f t="shared" si="96"/>
        <v>1.437451956673655</v>
      </c>
      <c r="H79" s="179">
        <f>SUM(H80:H88)</f>
        <v>587.24</v>
      </c>
      <c r="I79" s="179">
        <f>SUM(I80:I88)</f>
        <v>2079.0985000000001</v>
      </c>
      <c r="J79" s="142">
        <f t="shared" si="70"/>
        <v>1491.8585</v>
      </c>
      <c r="K79" s="179">
        <f t="shared" ref="K79:K84" si="97">I79/H79</f>
        <v>3.540457904774879</v>
      </c>
      <c r="L79" s="179">
        <f>SUM(L80:L88)</f>
        <v>0.246</v>
      </c>
      <c r="M79" s="179">
        <f>SUM(M80:M88)</f>
        <v>0</v>
      </c>
      <c r="N79" s="212">
        <f t="shared" si="71"/>
        <v>-0.246</v>
      </c>
      <c r="O79" s="212">
        <f>M79/L79</f>
        <v>0</v>
      </c>
      <c r="P79" s="179">
        <f>SUM(P80:P88)</f>
        <v>2.8839999999999999</v>
      </c>
      <c r="Q79" s="179">
        <f>SUM(Q80:Q88)</f>
        <v>0</v>
      </c>
      <c r="R79" s="212">
        <f t="shared" si="72"/>
        <v>-2.8839999999999999</v>
      </c>
      <c r="S79" s="212">
        <f>Q79/P79</f>
        <v>0</v>
      </c>
      <c r="T79" s="179">
        <f>SUM(T80:T88)</f>
        <v>0</v>
      </c>
      <c r="U79" s="179">
        <f>SUM(U80:U88)</f>
        <v>0</v>
      </c>
      <c r="V79" s="212">
        <f t="shared" si="73"/>
        <v>0</v>
      </c>
      <c r="W79" s="212" t="e">
        <f>U79/T79</f>
        <v>#DIV/0!</v>
      </c>
      <c r="X79" s="179">
        <f t="shared" si="74"/>
        <v>0</v>
      </c>
      <c r="Y79" s="179">
        <f t="shared" si="74"/>
        <v>0</v>
      </c>
      <c r="Z79" s="212">
        <f t="shared" si="65"/>
        <v>0</v>
      </c>
      <c r="AA79" s="212"/>
      <c r="AB79" s="179">
        <f>SUM(AB80:AB88)</f>
        <v>0</v>
      </c>
      <c r="AC79" s="179">
        <f>SUM(AC80:AC88)</f>
        <v>0</v>
      </c>
      <c r="AD79" s="212">
        <f t="shared" si="68"/>
        <v>0</v>
      </c>
      <c r="AE79" s="212" t="e">
        <f>AC79/AB79</f>
        <v>#DIV/0!</v>
      </c>
      <c r="AF79" s="179">
        <f>SUM(AF80:AF88)</f>
        <v>0</v>
      </c>
      <c r="AG79" s="179">
        <f>SUM(AG80:AG88)</f>
        <v>0</v>
      </c>
      <c r="AH79" s="212">
        <f t="shared" si="75"/>
        <v>0</v>
      </c>
      <c r="AI79" s="179">
        <f>SUM(AI80:AI88)</f>
        <v>0</v>
      </c>
      <c r="AJ79" s="179">
        <f>SUM(AJ80:AJ88)</f>
        <v>0</v>
      </c>
      <c r="AK79" s="212">
        <f t="shared" si="76"/>
        <v>0</v>
      </c>
      <c r="AL79" s="212" t="e">
        <f>AJ79/AI79</f>
        <v>#DIV/0!</v>
      </c>
      <c r="AM79" s="179">
        <f>SUM(AM80:AM88)</f>
        <v>0</v>
      </c>
      <c r="AN79" s="179">
        <f>SUM(AN80:AN88)</f>
        <v>0</v>
      </c>
      <c r="AO79" s="212">
        <f t="shared" si="77"/>
        <v>0</v>
      </c>
      <c r="AP79" s="212" t="e">
        <f>AN79/AM79</f>
        <v>#DIV/0!</v>
      </c>
      <c r="AQ79" s="179">
        <f>SUM(AQ80:AQ88)</f>
        <v>0</v>
      </c>
      <c r="AR79" s="179">
        <f>SUM(AR80:AR88)</f>
        <v>0</v>
      </c>
      <c r="AS79" s="212">
        <f t="shared" si="78"/>
        <v>0</v>
      </c>
      <c r="AT79" s="212" t="e">
        <f>AR79/AQ79</f>
        <v>#DIV/0!</v>
      </c>
      <c r="AU79" s="179">
        <f>SUM(AU80:AU88)</f>
        <v>21.07</v>
      </c>
      <c r="AV79" s="179">
        <f>SUM(AV80:AV88)</f>
        <v>21.07</v>
      </c>
      <c r="AW79" s="212">
        <f t="shared" si="79"/>
        <v>0</v>
      </c>
      <c r="AX79" s="212">
        <f>AV79/AU79</f>
        <v>1</v>
      </c>
      <c r="AY79" s="179">
        <f>SUM(AY80:AY88)</f>
        <v>0</v>
      </c>
      <c r="AZ79" s="179">
        <f>SUM(AZ80:AZ88)</f>
        <v>0</v>
      </c>
      <c r="BA79" s="212">
        <f t="shared" si="80"/>
        <v>0</v>
      </c>
      <c r="BB79" s="212"/>
      <c r="BC79" s="179">
        <f>SUM(BC80:BC88)</f>
        <v>0</v>
      </c>
      <c r="BD79" s="179">
        <f>SUM(BD80:BD88)</f>
        <v>0</v>
      </c>
      <c r="BE79" s="212">
        <f t="shared" si="81"/>
        <v>0</v>
      </c>
      <c r="BF79" s="212"/>
      <c r="BG79" s="179">
        <f>SUM(BG80:BG88)</f>
        <v>0</v>
      </c>
      <c r="BH79" s="179">
        <f>SUM(BH80:BH88)</f>
        <v>0</v>
      </c>
      <c r="BI79" s="212">
        <f t="shared" si="82"/>
        <v>0</v>
      </c>
      <c r="BJ79" s="212"/>
      <c r="BK79" s="179">
        <f>SUM(BK80:BK88)</f>
        <v>0</v>
      </c>
      <c r="BL79" s="179">
        <f>SUM(BL80:BL88)</f>
        <v>0</v>
      </c>
      <c r="BM79" s="212">
        <f t="shared" si="66"/>
        <v>0</v>
      </c>
      <c r="BN79" s="212" t="e">
        <f>BL79/BK79</f>
        <v>#DIV/0!</v>
      </c>
      <c r="BO79" s="179">
        <f>SUM(BO80:BO88)</f>
        <v>0</v>
      </c>
      <c r="BP79" s="179">
        <f>SUM(BP80:BP88)</f>
        <v>0</v>
      </c>
      <c r="BQ79" s="212">
        <f t="shared" si="67"/>
        <v>0</v>
      </c>
      <c r="BR79" s="212" t="e">
        <f>BP79/BO79</f>
        <v>#DIV/0!</v>
      </c>
      <c r="BS79" s="179">
        <f>SUM(BS80:BS88)</f>
        <v>0</v>
      </c>
      <c r="BT79" s="179">
        <f>SUM(BT80:BT88)</f>
        <v>0</v>
      </c>
      <c r="BU79" s="212">
        <f t="shared" si="83"/>
        <v>0</v>
      </c>
      <c r="BV79" s="212" t="e">
        <f>BT79/BS79</f>
        <v>#DIV/0!</v>
      </c>
      <c r="BW79" s="179">
        <f>SUM(BW80:BW88)</f>
        <v>0</v>
      </c>
      <c r="BX79" s="179">
        <f>SUM(BX80:BX88)</f>
        <v>0</v>
      </c>
      <c r="BY79" s="212">
        <f t="shared" si="84"/>
        <v>0</v>
      </c>
      <c r="BZ79" s="212"/>
      <c r="CA79" s="179">
        <f>SUM(CA80:CA88)</f>
        <v>0</v>
      </c>
      <c r="CB79" s="179">
        <f>SUM(CB80:CB88)</f>
        <v>0</v>
      </c>
      <c r="CC79" s="212">
        <f t="shared" si="85"/>
        <v>0</v>
      </c>
      <c r="CD79" s="212"/>
      <c r="CE79" s="179">
        <f>SUM(CE80:CE88)</f>
        <v>2021.6</v>
      </c>
      <c r="CF79" s="179">
        <f>SUM(CF80:CF88)</f>
        <v>1684.7</v>
      </c>
      <c r="CG79" s="212">
        <f t="shared" si="86"/>
        <v>-336.89999999999986</v>
      </c>
      <c r="CH79" s="212">
        <f t="shared" si="92"/>
        <v>0.83334982192322915</v>
      </c>
      <c r="CI79" s="179">
        <f>SUM(CI80:CI88)</f>
        <v>0.56000000000000005</v>
      </c>
      <c r="CJ79" s="179">
        <f>SUM(CJ80:CJ88)</f>
        <v>0</v>
      </c>
      <c r="CK79" s="212">
        <f t="shared" si="87"/>
        <v>-0.56000000000000005</v>
      </c>
      <c r="CL79" s="213">
        <f>CJ79/CI79</f>
        <v>0</v>
      </c>
      <c r="CM79" s="15">
        <f>SUM(CM80:CM88)</f>
        <v>0</v>
      </c>
      <c r="CN79" s="15">
        <f>SUM(CN80:CN88)</f>
        <v>0</v>
      </c>
      <c r="CO79" s="213">
        <f t="shared" si="88"/>
        <v>0</v>
      </c>
      <c r="CP79" s="213" t="e">
        <f>CN79/CM79</f>
        <v>#DIV/0!</v>
      </c>
      <c r="CQ79" s="246">
        <f>SUM(CQ80:CQ88)</f>
        <v>0</v>
      </c>
      <c r="CR79" s="246">
        <f>SUM(CR80:CR88)</f>
        <v>0</v>
      </c>
      <c r="CS79" s="242">
        <f t="shared" si="89"/>
        <v>0</v>
      </c>
      <c r="CT79" s="243"/>
      <c r="CU79" s="246">
        <f>SUM(CU80:CU88)</f>
        <v>0</v>
      </c>
      <c r="CV79" s="246">
        <f>SUM(CV80:CV88)</f>
        <v>0</v>
      </c>
      <c r="CW79" s="242">
        <f t="shared" si="90"/>
        <v>0</v>
      </c>
      <c r="CX79" s="243"/>
      <c r="CY79" s="246">
        <f>SUM(CY80:CY88)</f>
        <v>0</v>
      </c>
      <c r="CZ79" s="246">
        <f>SUM(CZ80:CZ88)</f>
        <v>0</v>
      </c>
      <c r="DA79" s="242">
        <f t="shared" si="91"/>
        <v>0</v>
      </c>
      <c r="DB79" s="243"/>
    </row>
    <row r="80" spans="1:106" ht="14.25" hidden="1" customHeight="1">
      <c r="A80" s="313"/>
      <c r="B80" s="313" t="s">
        <v>340</v>
      </c>
      <c r="C80" s="207"/>
      <c r="D80" s="139">
        <f t="shared" ref="D80:D88" si="98">H80+L80+P80+T80+X80+AI80+AM80+AQ80+AU80+BC80+BG80+BW80+CE80+CI80+CM80+CQ80+CU80+CY80+AY80+BK80+BS80</f>
        <v>0</v>
      </c>
      <c r="E80" s="236">
        <f>I80+M80+Q80+U80+Y80+AJ80+AN80+AR80+AV80+BD80+BH80+BX80+CF80+CJ80+CN80+CR80+CV80+CZ80+BL80+BT80</f>
        <v>0</v>
      </c>
      <c r="F80" s="178">
        <f t="shared" si="69"/>
        <v>0</v>
      </c>
      <c r="G80" s="178" t="e">
        <f t="shared" si="96"/>
        <v>#DIV/0!</v>
      </c>
      <c r="H80" s="139"/>
      <c r="I80" s="139"/>
      <c r="J80" s="142">
        <f t="shared" si="70"/>
        <v>0</v>
      </c>
      <c r="K80" s="179" t="e">
        <f t="shared" si="97"/>
        <v>#DIV/0!</v>
      </c>
      <c r="L80" s="139"/>
      <c r="M80" s="139"/>
      <c r="N80" s="142">
        <f t="shared" si="71"/>
        <v>0</v>
      </c>
      <c r="O80" s="212" t="e">
        <f>M80/L80</f>
        <v>#DIV/0!</v>
      </c>
      <c r="P80" s="139"/>
      <c r="Q80" s="139"/>
      <c r="R80" s="142">
        <f t="shared" si="72"/>
        <v>0</v>
      </c>
      <c r="S80" s="142"/>
      <c r="T80" s="139"/>
      <c r="U80" s="139"/>
      <c r="V80" s="142">
        <f t="shared" si="73"/>
        <v>0</v>
      </c>
      <c r="W80" s="142"/>
      <c r="X80" s="139">
        <f t="shared" si="74"/>
        <v>0</v>
      </c>
      <c r="Y80" s="139">
        <f t="shared" si="74"/>
        <v>0</v>
      </c>
      <c r="Z80" s="142">
        <f t="shared" si="65"/>
        <v>0</v>
      </c>
      <c r="AA80" s="142"/>
      <c r="AB80" s="139"/>
      <c r="AC80" s="139"/>
      <c r="AD80" s="142">
        <f t="shared" si="68"/>
        <v>0</v>
      </c>
      <c r="AE80" s="142" t="e">
        <f>AC80/AB80</f>
        <v>#DIV/0!</v>
      </c>
      <c r="AF80" s="139"/>
      <c r="AG80" s="139"/>
      <c r="AH80" s="142">
        <f t="shared" si="75"/>
        <v>0</v>
      </c>
      <c r="AI80" s="139"/>
      <c r="AJ80" s="139"/>
      <c r="AK80" s="142">
        <f t="shared" si="76"/>
        <v>0</v>
      </c>
      <c r="AL80" s="142"/>
      <c r="AM80" s="139">
        <v>0</v>
      </c>
      <c r="AN80" s="139">
        <v>0</v>
      </c>
      <c r="AO80" s="142">
        <f t="shared" si="77"/>
        <v>0</v>
      </c>
      <c r="AP80" s="142"/>
      <c r="AQ80" s="142"/>
      <c r="AR80" s="142"/>
      <c r="AS80" s="142">
        <f t="shared" si="78"/>
        <v>0</v>
      </c>
      <c r="AT80" s="142"/>
      <c r="AU80" s="139"/>
      <c r="AV80" s="139"/>
      <c r="AW80" s="142">
        <f t="shared" si="79"/>
        <v>0</v>
      </c>
      <c r="AX80" s="142"/>
      <c r="AY80" s="139"/>
      <c r="AZ80" s="139"/>
      <c r="BA80" s="142">
        <f t="shared" si="80"/>
        <v>0</v>
      </c>
      <c r="BB80" s="142"/>
      <c r="BC80" s="139"/>
      <c r="BD80" s="139"/>
      <c r="BE80" s="142">
        <f t="shared" si="81"/>
        <v>0</v>
      </c>
      <c r="BF80" s="142"/>
      <c r="BG80" s="139"/>
      <c r="BH80" s="139"/>
      <c r="BI80" s="142">
        <f t="shared" si="82"/>
        <v>0</v>
      </c>
      <c r="BJ80" s="142"/>
      <c r="BK80" s="139"/>
      <c r="BL80" s="139"/>
      <c r="BM80" s="142">
        <f t="shared" si="66"/>
        <v>0</v>
      </c>
      <c r="BN80" s="142"/>
      <c r="BO80" s="139"/>
      <c r="BP80" s="139"/>
      <c r="BQ80" s="142">
        <f t="shared" si="67"/>
        <v>0</v>
      </c>
      <c r="BR80" s="142"/>
      <c r="BS80" s="139"/>
      <c r="BT80" s="139"/>
      <c r="BU80" s="142">
        <f t="shared" si="83"/>
        <v>0</v>
      </c>
      <c r="BV80" s="142"/>
      <c r="BW80" s="139"/>
      <c r="BX80" s="139"/>
      <c r="BY80" s="142">
        <f t="shared" si="84"/>
        <v>0</v>
      </c>
      <c r="BZ80" s="142"/>
      <c r="CA80" s="139"/>
      <c r="CB80" s="139"/>
      <c r="CC80" s="142">
        <f t="shared" si="85"/>
        <v>0</v>
      </c>
      <c r="CD80" s="142"/>
      <c r="CE80" s="139"/>
      <c r="CF80" s="139"/>
      <c r="CG80" s="142">
        <f t="shared" si="86"/>
        <v>0</v>
      </c>
      <c r="CH80" s="212" t="e">
        <f t="shared" si="92"/>
        <v>#DIV/0!</v>
      </c>
      <c r="CI80" s="139"/>
      <c r="CJ80" s="139"/>
      <c r="CK80" s="142">
        <f t="shared" si="87"/>
        <v>0</v>
      </c>
      <c r="CL80" s="213"/>
      <c r="CM80" s="208"/>
      <c r="CN80" s="208"/>
      <c r="CO80" s="208">
        <f t="shared" si="88"/>
        <v>0</v>
      </c>
      <c r="CP80" s="208"/>
      <c r="CQ80" s="14"/>
      <c r="CR80" s="14"/>
      <c r="CS80" s="244">
        <f t="shared" si="89"/>
        <v>0</v>
      </c>
      <c r="CT80" s="245"/>
      <c r="CU80" s="13"/>
      <c r="CV80" s="13"/>
      <c r="CW80" s="244">
        <f t="shared" si="90"/>
        <v>0</v>
      </c>
      <c r="CX80" s="245"/>
      <c r="CY80" s="13"/>
      <c r="CZ80" s="13"/>
      <c r="DA80" s="244">
        <f t="shared" si="91"/>
        <v>0</v>
      </c>
      <c r="DB80" s="245"/>
    </row>
    <row r="81" spans="1:106" ht="14.25" customHeight="1">
      <c r="A81" s="313"/>
      <c r="B81" s="313" t="s">
        <v>341</v>
      </c>
      <c r="C81" s="236"/>
      <c r="D81" s="139">
        <f t="shared" si="98"/>
        <v>0.246</v>
      </c>
      <c r="E81" s="236">
        <f>I81+M81+Q81+U81+Y81+AJ81+AN81+AR81+AV81+BD81+BH81+BX81+CF81+CJ81+CN81+CR81+CV81+CZ81+AZ81+BL81+BT81</f>
        <v>0</v>
      </c>
      <c r="F81" s="178">
        <f t="shared" si="69"/>
        <v>-0.246</v>
      </c>
      <c r="G81" s="178">
        <f t="shared" si="96"/>
        <v>0</v>
      </c>
      <c r="H81" s="139"/>
      <c r="I81" s="139"/>
      <c r="J81" s="142">
        <f t="shared" si="70"/>
        <v>0</v>
      </c>
      <c r="K81" s="179"/>
      <c r="L81" s="139">
        <v>0.246</v>
      </c>
      <c r="M81" s="139"/>
      <c r="N81" s="142">
        <f t="shared" si="71"/>
        <v>-0.246</v>
      </c>
      <c r="O81" s="212">
        <f>M81/L81</f>
        <v>0</v>
      </c>
      <c r="P81" s="139"/>
      <c r="Q81" s="139"/>
      <c r="R81" s="142">
        <f t="shared" si="72"/>
        <v>0</v>
      </c>
      <c r="S81" s="142"/>
      <c r="T81" s="139"/>
      <c r="U81" s="139"/>
      <c r="V81" s="142">
        <v>0</v>
      </c>
      <c r="W81" s="142"/>
      <c r="X81" s="139">
        <f t="shared" si="74"/>
        <v>0</v>
      </c>
      <c r="Y81" s="139">
        <f t="shared" si="74"/>
        <v>0</v>
      </c>
      <c r="Z81" s="142">
        <v>0</v>
      </c>
      <c r="AA81" s="142"/>
      <c r="AB81" s="139"/>
      <c r="AC81" s="139"/>
      <c r="AD81" s="142">
        <f t="shared" si="68"/>
        <v>0</v>
      </c>
      <c r="AE81" s="142"/>
      <c r="AF81" s="139"/>
      <c r="AG81" s="139"/>
      <c r="AH81" s="142"/>
      <c r="AI81" s="139"/>
      <c r="AJ81" s="139"/>
      <c r="AK81" s="142"/>
      <c r="AL81" s="142"/>
      <c r="AM81" s="139"/>
      <c r="AN81" s="139"/>
      <c r="AO81" s="142">
        <f t="shared" si="77"/>
        <v>0</v>
      </c>
      <c r="AP81" s="142"/>
      <c r="AQ81" s="142"/>
      <c r="AR81" s="142"/>
      <c r="AS81" s="142"/>
      <c r="AT81" s="142"/>
      <c r="AU81" s="139"/>
      <c r="AV81" s="139"/>
      <c r="AW81" s="142">
        <v>0</v>
      </c>
      <c r="AX81" s="142"/>
      <c r="AY81" s="139"/>
      <c r="AZ81" s="139"/>
      <c r="BA81" s="142">
        <v>0</v>
      </c>
      <c r="BB81" s="142"/>
      <c r="BC81" s="139"/>
      <c r="BD81" s="139"/>
      <c r="BE81" s="142">
        <v>0</v>
      </c>
      <c r="BF81" s="142"/>
      <c r="BG81" s="139"/>
      <c r="BH81" s="139"/>
      <c r="BI81" s="142">
        <f t="shared" si="82"/>
        <v>0</v>
      </c>
      <c r="BJ81" s="142"/>
      <c r="BK81" s="139"/>
      <c r="BL81" s="139"/>
      <c r="BM81" s="142">
        <f t="shared" si="66"/>
        <v>0</v>
      </c>
      <c r="BN81" s="142"/>
      <c r="BO81" s="139"/>
      <c r="BP81" s="139"/>
      <c r="BQ81" s="142">
        <f t="shared" si="67"/>
        <v>0</v>
      </c>
      <c r="BR81" s="142"/>
      <c r="BS81" s="139"/>
      <c r="BT81" s="139"/>
      <c r="BU81" s="142"/>
      <c r="BV81" s="142"/>
      <c r="BW81" s="139"/>
      <c r="BX81" s="139"/>
      <c r="BY81" s="142">
        <v>0</v>
      </c>
      <c r="BZ81" s="142"/>
      <c r="CA81" s="139"/>
      <c r="CB81" s="139"/>
      <c r="CC81" s="142"/>
      <c r="CD81" s="142"/>
      <c r="CE81" s="139"/>
      <c r="CF81" s="139"/>
      <c r="CG81" s="142">
        <f t="shared" si="86"/>
        <v>0</v>
      </c>
      <c r="CH81" s="212"/>
      <c r="CI81" s="139"/>
      <c r="CJ81" s="139"/>
      <c r="CK81" s="142">
        <v>0</v>
      </c>
      <c r="CL81" s="213"/>
      <c r="CM81" s="208"/>
      <c r="CN81" s="208"/>
      <c r="CO81" s="208">
        <v>0</v>
      </c>
      <c r="CP81" s="208"/>
      <c r="CQ81" s="14"/>
      <c r="CR81" s="14"/>
      <c r="CS81" s="244"/>
      <c r="CT81" s="245"/>
      <c r="CU81" s="13"/>
      <c r="CV81" s="13"/>
      <c r="CW81" s="244"/>
      <c r="CX81" s="245"/>
      <c r="CY81" s="13"/>
      <c r="CZ81" s="13"/>
      <c r="DA81" s="244">
        <v>0</v>
      </c>
      <c r="DB81" s="245"/>
    </row>
    <row r="82" spans="1:106" ht="14.25" customHeight="1">
      <c r="A82" s="313"/>
      <c r="B82" s="313" t="s">
        <v>532</v>
      </c>
      <c r="C82" s="207">
        <v>2769.5</v>
      </c>
      <c r="D82" s="139">
        <f t="shared" si="98"/>
        <v>2439.027</v>
      </c>
      <c r="E82" s="139">
        <f>I82+M82+Q82+U82+Y82+AJ82+AN82+AR82+AV82+BD82+BH82+BX82+CF82+CJ82+CN82+CR82+CV82+CZ82+AZ82+BL82+BT82+CB82</f>
        <v>1684.7</v>
      </c>
      <c r="F82" s="178">
        <f t="shared" si="69"/>
        <v>-754.327</v>
      </c>
      <c r="G82" s="178">
        <f t="shared" si="96"/>
        <v>0.69072626092290079</v>
      </c>
      <c r="H82" s="144">
        <v>417.42700000000002</v>
      </c>
      <c r="I82" s="144"/>
      <c r="J82" s="142">
        <f t="shared" si="70"/>
        <v>-417.42700000000002</v>
      </c>
      <c r="K82" s="179">
        <f t="shared" si="97"/>
        <v>0</v>
      </c>
      <c r="L82" s="144">
        <v>0</v>
      </c>
      <c r="M82" s="144">
        <v>0</v>
      </c>
      <c r="N82" s="142">
        <f t="shared" si="71"/>
        <v>0</v>
      </c>
      <c r="O82" s="212" t="e">
        <f>M82/L82</f>
        <v>#DIV/0!</v>
      </c>
      <c r="P82" s="144"/>
      <c r="Q82" s="144"/>
      <c r="R82" s="142">
        <f t="shared" si="72"/>
        <v>0</v>
      </c>
      <c r="S82" s="142" t="e">
        <f>Q82/P82</f>
        <v>#DIV/0!</v>
      </c>
      <c r="T82" s="139"/>
      <c r="U82" s="139"/>
      <c r="V82" s="142">
        <f>U82-T82</f>
        <v>0</v>
      </c>
      <c r="W82" s="142"/>
      <c r="X82" s="139">
        <f t="shared" si="74"/>
        <v>0</v>
      </c>
      <c r="Y82" s="139">
        <f t="shared" si="74"/>
        <v>0</v>
      </c>
      <c r="Z82" s="142">
        <f>Y82-X82</f>
        <v>0</v>
      </c>
      <c r="AA82" s="142"/>
      <c r="AB82" s="139"/>
      <c r="AC82" s="139"/>
      <c r="AD82" s="142">
        <f t="shared" si="68"/>
        <v>0</v>
      </c>
      <c r="AE82" s="142"/>
      <c r="AF82" s="139"/>
      <c r="AG82" s="139"/>
      <c r="AH82" s="142">
        <f>AG82-AF82</f>
        <v>0</v>
      </c>
      <c r="AI82" s="139"/>
      <c r="AJ82" s="139"/>
      <c r="AK82" s="142">
        <f t="shared" ref="AK82:AK88" si="99">AJ82-AI82</f>
        <v>0</v>
      </c>
      <c r="AL82" s="142"/>
      <c r="AM82" s="139"/>
      <c r="AN82" s="139"/>
      <c r="AO82" s="142">
        <f t="shared" si="77"/>
        <v>0</v>
      </c>
      <c r="AP82" s="142"/>
      <c r="AQ82" s="142"/>
      <c r="AR82" s="142"/>
      <c r="AS82" s="142">
        <f>AR82-AQ82</f>
        <v>0</v>
      </c>
      <c r="AT82" s="142"/>
      <c r="AU82" s="139"/>
      <c r="AV82" s="139"/>
      <c r="AW82" s="142">
        <f>AV82-AU82</f>
        <v>0</v>
      </c>
      <c r="AX82" s="142"/>
      <c r="AY82" s="139"/>
      <c r="AZ82" s="139"/>
      <c r="BA82" s="142">
        <f>AZ82-AY82</f>
        <v>0</v>
      </c>
      <c r="BB82" s="142"/>
      <c r="BC82" s="139"/>
      <c r="BD82" s="139"/>
      <c r="BE82" s="142">
        <f>BD82-BC82</f>
        <v>0</v>
      </c>
      <c r="BF82" s="142"/>
      <c r="BG82" s="139"/>
      <c r="BH82" s="139"/>
      <c r="BI82" s="142">
        <f t="shared" si="82"/>
        <v>0</v>
      </c>
      <c r="BJ82" s="142"/>
      <c r="BK82" s="139"/>
      <c r="BL82" s="139"/>
      <c r="BM82" s="142">
        <f t="shared" si="66"/>
        <v>0</v>
      </c>
      <c r="BN82" s="142"/>
      <c r="BO82" s="139"/>
      <c r="BP82" s="139"/>
      <c r="BQ82" s="142">
        <f t="shared" si="67"/>
        <v>0</v>
      </c>
      <c r="BR82" s="142"/>
      <c r="BS82" s="139"/>
      <c r="BT82" s="139"/>
      <c r="BU82" s="142">
        <f>BT82-BS82</f>
        <v>0</v>
      </c>
      <c r="BV82" s="142"/>
      <c r="BW82" s="139"/>
      <c r="BX82" s="139"/>
      <c r="BY82" s="142">
        <f>BX82-BW82</f>
        <v>0</v>
      </c>
      <c r="BZ82" s="142"/>
      <c r="CA82" s="139"/>
      <c r="CB82" s="139"/>
      <c r="CC82" s="142">
        <f>CB82-CA82</f>
        <v>0</v>
      </c>
      <c r="CD82" s="142"/>
      <c r="CE82" s="222">
        <v>2021.6</v>
      </c>
      <c r="CF82" s="222">
        <v>1684.7</v>
      </c>
      <c r="CG82" s="142">
        <f t="shared" si="86"/>
        <v>-336.89999999999986</v>
      </c>
      <c r="CH82" s="212">
        <f t="shared" si="92"/>
        <v>0.83334982192322915</v>
      </c>
      <c r="CI82" s="139"/>
      <c r="CJ82" s="139"/>
      <c r="CK82" s="142">
        <f>CJ82-CI82</f>
        <v>0</v>
      </c>
      <c r="CL82" s="213"/>
      <c r="CM82" s="208"/>
      <c r="CN82" s="208"/>
      <c r="CO82" s="208">
        <f>CN82-CM82</f>
        <v>0</v>
      </c>
      <c r="CP82" s="208"/>
      <c r="CQ82" s="14"/>
      <c r="CR82" s="14"/>
      <c r="CS82" s="244">
        <f>CR82-CQ82</f>
        <v>0</v>
      </c>
      <c r="CT82" s="245"/>
      <c r="CU82" s="13"/>
      <c r="CV82" s="13"/>
      <c r="CW82" s="244">
        <f>CV82-CU82</f>
        <v>0</v>
      </c>
      <c r="CX82" s="245"/>
      <c r="CY82" s="13"/>
      <c r="CZ82" s="13"/>
      <c r="DA82" s="244">
        <f>CZ82-CY82</f>
        <v>0</v>
      </c>
      <c r="DB82" s="245"/>
    </row>
    <row r="83" spans="1:106" ht="14.25" hidden="1" customHeight="1">
      <c r="A83" s="313"/>
      <c r="B83" s="312" t="s">
        <v>342</v>
      </c>
      <c r="C83" s="211"/>
      <c r="D83" s="139">
        <f t="shared" si="98"/>
        <v>0</v>
      </c>
      <c r="E83" s="236">
        <f>I83+M83+Q83+U83+Y83+AJ83+AN83+AR83+AV83+BD83+BH83+BX83+CF83+CJ83+CN83+CR83+CV83+CZ83+AZ83+BL83+BT83</f>
        <v>0</v>
      </c>
      <c r="F83" s="178">
        <f t="shared" si="69"/>
        <v>0</v>
      </c>
      <c r="G83" s="178" t="e">
        <f t="shared" si="96"/>
        <v>#DIV/0!</v>
      </c>
      <c r="H83" s="139"/>
      <c r="I83" s="139"/>
      <c r="J83" s="142">
        <f t="shared" si="70"/>
        <v>0</v>
      </c>
      <c r="K83" s="179" t="e">
        <f t="shared" si="97"/>
        <v>#DIV/0!</v>
      </c>
      <c r="L83" s="139"/>
      <c r="M83" s="139"/>
      <c r="N83" s="142">
        <f t="shared" si="71"/>
        <v>0</v>
      </c>
      <c r="O83" s="142"/>
      <c r="P83" s="139"/>
      <c r="Q83" s="139"/>
      <c r="R83" s="142">
        <f t="shared" si="72"/>
        <v>0</v>
      </c>
      <c r="S83" s="142" t="e">
        <f>Q83/P83</f>
        <v>#DIV/0!</v>
      </c>
      <c r="T83" s="139"/>
      <c r="U83" s="139"/>
      <c r="V83" s="142">
        <f>U83-T83</f>
        <v>0</v>
      </c>
      <c r="W83" s="142"/>
      <c r="X83" s="139">
        <f t="shared" si="74"/>
        <v>0</v>
      </c>
      <c r="Y83" s="139">
        <f t="shared" si="74"/>
        <v>0</v>
      </c>
      <c r="Z83" s="142">
        <f>Y83-X83</f>
        <v>0</v>
      </c>
      <c r="AA83" s="142"/>
      <c r="AB83" s="139"/>
      <c r="AC83" s="139"/>
      <c r="AD83" s="142">
        <f t="shared" si="68"/>
        <v>0</v>
      </c>
      <c r="AE83" s="142"/>
      <c r="AF83" s="139"/>
      <c r="AG83" s="139"/>
      <c r="AH83" s="142">
        <f>AG83-AF83</f>
        <v>0</v>
      </c>
      <c r="AI83" s="139"/>
      <c r="AJ83" s="139"/>
      <c r="AK83" s="142">
        <f t="shared" si="99"/>
        <v>0</v>
      </c>
      <c r="AL83" s="142"/>
      <c r="AM83" s="139"/>
      <c r="AN83" s="139"/>
      <c r="AO83" s="142">
        <f t="shared" si="77"/>
        <v>0</v>
      </c>
      <c r="AP83" s="142"/>
      <c r="AQ83" s="142"/>
      <c r="AR83" s="142"/>
      <c r="AS83" s="142">
        <f>AR83-AQ83</f>
        <v>0</v>
      </c>
      <c r="AT83" s="142"/>
      <c r="AU83" s="139"/>
      <c r="AV83" s="139"/>
      <c r="AW83" s="142">
        <f>AV83-AU83</f>
        <v>0</v>
      </c>
      <c r="AX83" s="142"/>
      <c r="AY83" s="139"/>
      <c r="AZ83" s="139"/>
      <c r="BA83" s="142">
        <f>AZ83-AY83</f>
        <v>0</v>
      </c>
      <c r="BB83" s="142"/>
      <c r="BC83" s="139"/>
      <c r="BD83" s="139"/>
      <c r="BE83" s="142">
        <f>BD83-BC83</f>
        <v>0</v>
      </c>
      <c r="BF83" s="142"/>
      <c r="BG83" s="139"/>
      <c r="BH83" s="139"/>
      <c r="BI83" s="142">
        <f t="shared" si="82"/>
        <v>0</v>
      </c>
      <c r="BJ83" s="142"/>
      <c r="BK83" s="139"/>
      <c r="BL83" s="139"/>
      <c r="BM83" s="142">
        <f t="shared" si="66"/>
        <v>0</v>
      </c>
      <c r="BN83" s="142"/>
      <c r="BO83" s="139"/>
      <c r="BP83" s="139"/>
      <c r="BQ83" s="142">
        <f t="shared" si="67"/>
        <v>0</v>
      </c>
      <c r="BR83" s="142"/>
      <c r="BS83" s="139"/>
      <c r="BT83" s="139"/>
      <c r="BU83" s="142">
        <f>BT83-BS83</f>
        <v>0</v>
      </c>
      <c r="BV83" s="142"/>
      <c r="BW83" s="139"/>
      <c r="BX83" s="139"/>
      <c r="BY83" s="142">
        <f>BX83-BW83</f>
        <v>0</v>
      </c>
      <c r="BZ83" s="142"/>
      <c r="CA83" s="139"/>
      <c r="CB83" s="139"/>
      <c r="CC83" s="142">
        <f>CB83-CA83</f>
        <v>0</v>
      </c>
      <c r="CD83" s="142"/>
      <c r="CE83" s="139"/>
      <c r="CF83" s="139"/>
      <c r="CG83" s="142">
        <f t="shared" si="86"/>
        <v>0</v>
      </c>
      <c r="CH83" s="212" t="e">
        <f t="shared" si="92"/>
        <v>#DIV/0!</v>
      </c>
      <c r="CI83" s="139"/>
      <c r="CJ83" s="139"/>
      <c r="CK83" s="142">
        <f>CJ83-CI83</f>
        <v>0</v>
      </c>
      <c r="CL83" s="208"/>
      <c r="CM83" s="208"/>
      <c r="CN83" s="208"/>
      <c r="CO83" s="208">
        <f>CN83-CM83</f>
        <v>0</v>
      </c>
      <c r="CP83" s="208"/>
      <c r="CQ83" s="14"/>
      <c r="CR83" s="14"/>
      <c r="CS83" s="244">
        <f>CR83-CQ83</f>
        <v>0</v>
      </c>
      <c r="CT83" s="245"/>
      <c r="CU83" s="13"/>
      <c r="CV83" s="13"/>
      <c r="CW83" s="244">
        <f>CV83-CU83</f>
        <v>0</v>
      </c>
      <c r="CX83" s="245"/>
      <c r="CY83" s="13"/>
      <c r="CZ83" s="13"/>
      <c r="DA83" s="244">
        <f>CZ83-CY83</f>
        <v>0</v>
      </c>
      <c r="DB83" s="245"/>
    </row>
    <row r="84" spans="1:106" ht="14.25" customHeight="1">
      <c r="A84" s="313"/>
      <c r="B84" s="312" t="s">
        <v>533</v>
      </c>
      <c r="C84" s="318">
        <v>0</v>
      </c>
      <c r="D84" s="139">
        <f t="shared" si="98"/>
        <v>54.66</v>
      </c>
      <c r="E84" s="236">
        <f>I84+M84+Q84+U84+Y84+AJ84+AN84+AR84+AV84+BD84+BH84+BX84+CF84+CJ84+CN84+CR84+CV84+CZ84+AZ84+BL84+BT84</f>
        <v>1606.096</v>
      </c>
      <c r="F84" s="178">
        <f t="shared" si="69"/>
        <v>1551.4359999999999</v>
      </c>
      <c r="G84" s="178">
        <f t="shared" si="96"/>
        <v>29.383388218075378</v>
      </c>
      <c r="H84" s="139">
        <v>54.66</v>
      </c>
      <c r="I84" s="139">
        <v>1606.096</v>
      </c>
      <c r="J84" s="142">
        <f t="shared" si="70"/>
        <v>1551.4359999999999</v>
      </c>
      <c r="K84" s="179">
        <f t="shared" si="97"/>
        <v>29.383388218075378</v>
      </c>
      <c r="L84" s="139">
        <v>0</v>
      </c>
      <c r="M84" s="139"/>
      <c r="N84" s="142"/>
      <c r="O84" s="142"/>
      <c r="P84" s="139">
        <v>0</v>
      </c>
      <c r="Q84" s="139"/>
      <c r="R84" s="142"/>
      <c r="S84" s="142" t="e">
        <f>Q84/P84</f>
        <v>#DIV/0!</v>
      </c>
      <c r="T84" s="139"/>
      <c r="U84" s="139"/>
      <c r="V84" s="142"/>
      <c r="W84" s="142"/>
      <c r="X84" s="139">
        <f t="shared" si="74"/>
        <v>0</v>
      </c>
      <c r="Y84" s="139">
        <f t="shared" si="74"/>
        <v>0</v>
      </c>
      <c r="Z84" s="142"/>
      <c r="AA84" s="142"/>
      <c r="AB84" s="139"/>
      <c r="AC84" s="139"/>
      <c r="AD84" s="142"/>
      <c r="AE84" s="142"/>
      <c r="AF84" s="139"/>
      <c r="AG84" s="139"/>
      <c r="AH84" s="142"/>
      <c r="AI84" s="139"/>
      <c r="AJ84" s="139"/>
      <c r="AK84" s="142">
        <f t="shared" si="99"/>
        <v>0</v>
      </c>
      <c r="AL84" s="142"/>
      <c r="AM84" s="139">
        <v>0</v>
      </c>
      <c r="AN84" s="139"/>
      <c r="AO84" s="142"/>
      <c r="AP84" s="142"/>
      <c r="AQ84" s="142"/>
      <c r="AR84" s="142"/>
      <c r="AS84" s="142"/>
      <c r="AT84" s="142"/>
      <c r="AU84" s="139"/>
      <c r="AV84" s="139"/>
      <c r="AW84" s="142"/>
      <c r="AX84" s="142"/>
      <c r="AY84" s="139"/>
      <c r="AZ84" s="139"/>
      <c r="BA84" s="142"/>
      <c r="BB84" s="142"/>
      <c r="BC84" s="139"/>
      <c r="BD84" s="139"/>
      <c r="BE84" s="142"/>
      <c r="BF84" s="142"/>
      <c r="BG84" s="139"/>
      <c r="BH84" s="139"/>
      <c r="BI84" s="142"/>
      <c r="BJ84" s="142"/>
      <c r="BK84" s="139"/>
      <c r="BL84" s="139"/>
      <c r="BM84" s="142">
        <f t="shared" si="66"/>
        <v>0</v>
      </c>
      <c r="BN84" s="142"/>
      <c r="BO84" s="139"/>
      <c r="BP84" s="139"/>
      <c r="BQ84" s="142">
        <f t="shared" si="67"/>
        <v>0</v>
      </c>
      <c r="BR84" s="142"/>
      <c r="BS84" s="139"/>
      <c r="BT84" s="139"/>
      <c r="BU84" s="142"/>
      <c r="BV84" s="142"/>
      <c r="BW84" s="139"/>
      <c r="BX84" s="139"/>
      <c r="BY84" s="142"/>
      <c r="BZ84" s="142"/>
      <c r="CA84" s="139"/>
      <c r="CB84" s="139"/>
      <c r="CC84" s="142"/>
      <c r="CD84" s="142"/>
      <c r="CE84" s="139"/>
      <c r="CF84" s="139"/>
      <c r="CG84" s="142"/>
      <c r="CH84" s="212" t="e">
        <f t="shared" si="92"/>
        <v>#DIV/0!</v>
      </c>
      <c r="CI84" s="139"/>
      <c r="CJ84" s="139"/>
      <c r="CK84" s="142"/>
      <c r="CL84" s="208"/>
      <c r="CM84" s="208"/>
      <c r="CN84" s="208"/>
      <c r="CO84" s="208"/>
      <c r="CP84" s="208"/>
      <c r="CQ84" s="14"/>
      <c r="CR84" s="14"/>
      <c r="CS84" s="244"/>
      <c r="CT84" s="245"/>
      <c r="CU84" s="13"/>
      <c r="CV84" s="13"/>
      <c r="CW84" s="244"/>
      <c r="CX84" s="245"/>
      <c r="CY84" s="13"/>
      <c r="CZ84" s="13"/>
      <c r="DA84" s="244"/>
      <c r="DB84" s="245"/>
    </row>
    <row r="85" spans="1:106" ht="14.25" customHeight="1">
      <c r="A85" s="313"/>
      <c r="B85" s="312" t="s">
        <v>343</v>
      </c>
      <c r="C85" s="211">
        <v>21.1</v>
      </c>
      <c r="D85" s="139">
        <f t="shared" si="98"/>
        <v>21.07</v>
      </c>
      <c r="E85" s="139">
        <f>I85+M85+Q85+U85+Y85+AJ85+AN85+AR85+AV85+BD85+BH85+BX85+CF85+CJ85+CN85+CR85+CV85+CZ85+AZ85+BL85+BT85</f>
        <v>21.07</v>
      </c>
      <c r="F85" s="178">
        <f t="shared" si="69"/>
        <v>0</v>
      </c>
      <c r="G85" s="178">
        <f t="shared" si="96"/>
        <v>1</v>
      </c>
      <c r="H85" s="139"/>
      <c r="I85" s="139"/>
      <c r="J85" s="142">
        <f t="shared" si="70"/>
        <v>0</v>
      </c>
      <c r="K85" s="179"/>
      <c r="L85" s="139"/>
      <c r="M85" s="139"/>
      <c r="N85" s="142">
        <f>M85-L85</f>
        <v>0</v>
      </c>
      <c r="O85" s="142"/>
      <c r="P85" s="139"/>
      <c r="Q85" s="139"/>
      <c r="R85" s="142">
        <f>Q85-P85</f>
        <v>0</v>
      </c>
      <c r="S85" s="142"/>
      <c r="T85" s="139"/>
      <c r="U85" s="139"/>
      <c r="V85" s="142">
        <f>U85-T85</f>
        <v>0</v>
      </c>
      <c r="W85" s="142"/>
      <c r="X85" s="139">
        <f t="shared" si="74"/>
        <v>0</v>
      </c>
      <c r="Y85" s="139">
        <f t="shared" si="74"/>
        <v>0</v>
      </c>
      <c r="Z85" s="142">
        <f>Y85-X85</f>
        <v>0</v>
      </c>
      <c r="AA85" s="142"/>
      <c r="AB85" s="139"/>
      <c r="AC85" s="139"/>
      <c r="AD85" s="142">
        <f>AC85-AB85</f>
        <v>0</v>
      </c>
      <c r="AE85" s="142"/>
      <c r="AF85" s="139"/>
      <c r="AG85" s="139"/>
      <c r="AH85" s="142">
        <f>AG85-AF85</f>
        <v>0</v>
      </c>
      <c r="AI85" s="139"/>
      <c r="AJ85" s="139"/>
      <c r="AK85" s="142">
        <f t="shared" si="99"/>
        <v>0</v>
      </c>
      <c r="AL85" s="142"/>
      <c r="AM85" s="139"/>
      <c r="AN85" s="139"/>
      <c r="AO85" s="142">
        <f>AN85-AM85</f>
        <v>0</v>
      </c>
      <c r="AP85" s="142"/>
      <c r="AQ85" s="142"/>
      <c r="AR85" s="142"/>
      <c r="AS85" s="142">
        <f>AR85-AQ85</f>
        <v>0</v>
      </c>
      <c r="AT85" s="142"/>
      <c r="AU85" s="144">
        <v>21.07</v>
      </c>
      <c r="AV85" s="144">
        <v>21.07</v>
      </c>
      <c r="AW85" s="142">
        <f>AV85-AU85</f>
        <v>0</v>
      </c>
      <c r="AX85" s="142">
        <f>AV85/AU85</f>
        <v>1</v>
      </c>
      <c r="AY85" s="139"/>
      <c r="AZ85" s="139"/>
      <c r="BA85" s="142">
        <f>AZ85-AY85</f>
        <v>0</v>
      </c>
      <c r="BB85" s="142"/>
      <c r="BC85" s="139"/>
      <c r="BD85" s="139"/>
      <c r="BE85" s="142">
        <f>BD85-BC85</f>
        <v>0</v>
      </c>
      <c r="BF85" s="142"/>
      <c r="BG85" s="139"/>
      <c r="BH85" s="139"/>
      <c r="BI85" s="142">
        <f>BH85-BG85</f>
        <v>0</v>
      </c>
      <c r="BJ85" s="142"/>
      <c r="BK85" s="139"/>
      <c r="BL85" s="139"/>
      <c r="BM85" s="142">
        <f t="shared" si="66"/>
        <v>0</v>
      </c>
      <c r="BN85" s="142"/>
      <c r="BO85" s="139"/>
      <c r="BP85" s="139"/>
      <c r="BQ85" s="142">
        <f t="shared" si="67"/>
        <v>0</v>
      </c>
      <c r="BR85" s="142"/>
      <c r="BS85" s="139"/>
      <c r="BT85" s="139"/>
      <c r="BU85" s="142">
        <f t="shared" ref="BU85:BU90" si="100">BT85-BS85</f>
        <v>0</v>
      </c>
      <c r="BV85" s="142"/>
      <c r="BW85" s="139"/>
      <c r="BX85" s="139"/>
      <c r="BY85" s="142">
        <f>BX85-BW85</f>
        <v>0</v>
      </c>
      <c r="BZ85" s="142"/>
      <c r="CA85" s="139"/>
      <c r="CB85" s="139"/>
      <c r="CC85" s="142">
        <f t="shared" ref="CC85:CC90" si="101">CB85-CA85</f>
        <v>0</v>
      </c>
      <c r="CD85" s="142"/>
      <c r="CE85" s="139"/>
      <c r="CF85" s="139"/>
      <c r="CG85" s="142">
        <f>CF85-CE85</f>
        <v>0</v>
      </c>
      <c r="CH85" s="142"/>
      <c r="CI85" s="139"/>
      <c r="CJ85" s="139"/>
      <c r="CK85" s="142">
        <f>CJ85-CI85</f>
        <v>0</v>
      </c>
      <c r="CL85" s="208"/>
      <c r="CM85" s="208"/>
      <c r="CN85" s="208"/>
      <c r="CO85" s="208">
        <f>CN85-CM85</f>
        <v>0</v>
      </c>
      <c r="CP85" s="208"/>
      <c r="CQ85" s="14"/>
      <c r="CR85" s="14"/>
      <c r="CS85" s="244">
        <f>CR85-CQ85</f>
        <v>0</v>
      </c>
      <c r="CT85" s="245"/>
      <c r="CU85" s="13"/>
      <c r="CV85" s="13"/>
      <c r="CW85" s="244">
        <f>CV85-CU85</f>
        <v>0</v>
      </c>
      <c r="CX85" s="245"/>
      <c r="CY85" s="13"/>
      <c r="CZ85" s="13"/>
      <c r="DA85" s="244">
        <f t="shared" ref="DA85:DA90" si="102">CZ85-CY85</f>
        <v>0</v>
      </c>
      <c r="DB85" s="245"/>
    </row>
    <row r="86" spans="1:106" ht="14.25" customHeight="1">
      <c r="A86" s="346"/>
      <c r="B86" s="312" t="s">
        <v>680</v>
      </c>
      <c r="C86" s="318">
        <v>4.0999999999999996</v>
      </c>
      <c r="D86" s="139">
        <f t="shared" si="98"/>
        <v>115.15300000000001</v>
      </c>
      <c r="E86" s="139">
        <f>I86+M86+Q86+U86+Y86+AJ86+AN86+AR86+AV86+BD86+BH86+BX86+CF86+CJ86+CN86+CR86+CV86+CZ86+BL86+BT86</f>
        <v>101.821</v>
      </c>
      <c r="F86" s="178">
        <f t="shared" si="69"/>
        <v>-13.332000000000008</v>
      </c>
      <c r="G86" s="178">
        <f>E86/D86</f>
        <v>0.884223598169392</v>
      </c>
      <c r="H86" s="139">
        <v>115.15300000000001</v>
      </c>
      <c r="I86" s="139">
        <v>101.821</v>
      </c>
      <c r="J86" s="142">
        <f>I86-H86</f>
        <v>-13.332000000000008</v>
      </c>
      <c r="K86" s="142"/>
      <c r="L86" s="139"/>
      <c r="M86" s="139"/>
      <c r="N86" s="142"/>
      <c r="O86" s="142"/>
      <c r="P86" s="139"/>
      <c r="Q86" s="139"/>
      <c r="R86" s="142"/>
      <c r="S86" s="142"/>
      <c r="T86" s="139"/>
      <c r="U86" s="139"/>
      <c r="V86" s="142"/>
      <c r="W86" s="142"/>
      <c r="X86" s="139">
        <f>AB86</f>
        <v>0</v>
      </c>
      <c r="Y86" s="139">
        <f>AC86</f>
        <v>0</v>
      </c>
      <c r="Z86" s="142"/>
      <c r="AA86" s="142"/>
      <c r="AB86" s="139"/>
      <c r="AC86" s="139"/>
      <c r="AD86" s="142"/>
      <c r="AE86" s="142" t="e">
        <f>AC86/AB86</f>
        <v>#DIV/0!</v>
      </c>
      <c r="AF86" s="139"/>
      <c r="AG86" s="139"/>
      <c r="AH86" s="142"/>
      <c r="AI86" s="139"/>
      <c r="AJ86" s="139"/>
      <c r="AK86" s="142">
        <f t="shared" si="99"/>
        <v>0</v>
      </c>
      <c r="AL86" s="142"/>
      <c r="AM86" s="139"/>
      <c r="AN86" s="139"/>
      <c r="AO86" s="142"/>
      <c r="AP86" s="142"/>
      <c r="AQ86" s="139"/>
      <c r="AR86" s="139"/>
      <c r="AS86" s="142"/>
      <c r="AT86" s="142"/>
      <c r="AU86" s="139"/>
      <c r="AV86" s="139"/>
      <c r="AW86" s="142"/>
      <c r="AX86" s="142"/>
      <c r="AY86" s="139"/>
      <c r="AZ86" s="139"/>
      <c r="BA86" s="142"/>
      <c r="BB86" s="142"/>
      <c r="BC86" s="139"/>
      <c r="BD86" s="139"/>
      <c r="BE86" s="142"/>
      <c r="BF86" s="142"/>
      <c r="BG86" s="139"/>
      <c r="BH86" s="139"/>
      <c r="BI86" s="142"/>
      <c r="BJ86" s="142"/>
      <c r="BK86" s="139"/>
      <c r="BL86" s="139"/>
      <c r="BM86" s="142">
        <f>BL86-BK86</f>
        <v>0</v>
      </c>
      <c r="BN86" s="142"/>
      <c r="BO86" s="139"/>
      <c r="BP86" s="139"/>
      <c r="BQ86" s="142">
        <f>BP86-BO86</f>
        <v>0</v>
      </c>
      <c r="BR86" s="142"/>
      <c r="BS86" s="139"/>
      <c r="BT86" s="139"/>
      <c r="BU86" s="142">
        <f>BT86-BS86</f>
        <v>0</v>
      </c>
      <c r="BV86" s="142"/>
      <c r="BW86" s="139"/>
      <c r="BX86" s="139"/>
      <c r="BY86" s="142"/>
      <c r="BZ86" s="142"/>
      <c r="CA86" s="139"/>
      <c r="CB86" s="139"/>
      <c r="CC86" s="142">
        <f>CB86-CA86</f>
        <v>0</v>
      </c>
      <c r="CD86" s="142"/>
      <c r="CE86" s="139"/>
      <c r="CF86" s="139"/>
      <c r="CG86" s="142"/>
      <c r="CH86" s="142"/>
      <c r="CI86" s="139"/>
      <c r="CJ86" s="139"/>
      <c r="CK86" s="142"/>
      <c r="CL86" s="208"/>
      <c r="CM86" s="16"/>
      <c r="CN86" s="16"/>
      <c r="CO86" s="208">
        <f>CN86-CM86</f>
        <v>0</v>
      </c>
      <c r="CP86" s="208"/>
      <c r="CQ86" s="13"/>
      <c r="CR86" s="13"/>
      <c r="CS86" s="244"/>
      <c r="CT86" s="245"/>
      <c r="CU86" s="13"/>
      <c r="CV86" s="13"/>
      <c r="CW86" s="244"/>
      <c r="CX86" s="245"/>
      <c r="CY86" s="13"/>
      <c r="CZ86" s="13"/>
      <c r="DA86" s="244">
        <f>CZ86-CY86</f>
        <v>0</v>
      </c>
      <c r="DB86" s="245"/>
    </row>
    <row r="87" spans="1:106" ht="14.25" hidden="1" customHeight="1">
      <c r="A87" s="313"/>
      <c r="B87" s="313" t="s">
        <v>534</v>
      </c>
      <c r="C87" s="139"/>
      <c r="D87" s="139">
        <v>0</v>
      </c>
      <c r="E87" s="236">
        <f>I87+M87+Q87+U87+Y87+AJ87+AN87+AR87+AV87+BD87+BH87+BX87+CF87+CJ87+CN87+CR87+CV87+CZ87+AZ87+BL87+BT87</f>
        <v>0</v>
      </c>
      <c r="F87" s="178">
        <f t="shared" si="69"/>
        <v>0</v>
      </c>
      <c r="G87" s="178" t="e">
        <f>E87/D87</f>
        <v>#DIV/0!</v>
      </c>
      <c r="H87" s="139"/>
      <c r="I87" s="139"/>
      <c r="J87" s="142">
        <f>I87-H87</f>
        <v>0</v>
      </c>
      <c r="K87" s="179"/>
      <c r="L87" s="139"/>
      <c r="M87" s="139"/>
      <c r="N87" s="142">
        <f>M87-L87</f>
        <v>0</v>
      </c>
      <c r="O87" s="142"/>
      <c r="P87" s="139"/>
      <c r="Q87" s="139"/>
      <c r="R87" s="142">
        <f>Q87-P87</f>
        <v>0</v>
      </c>
      <c r="S87" s="142"/>
      <c r="T87" s="139"/>
      <c r="U87" s="139"/>
      <c r="V87" s="142">
        <f>U87-T87</f>
        <v>0</v>
      </c>
      <c r="W87" s="142"/>
      <c r="X87" s="139">
        <f>AB87</f>
        <v>0</v>
      </c>
      <c r="Y87" s="139">
        <f>AC87</f>
        <v>0</v>
      </c>
      <c r="Z87" s="142">
        <f>Y87-X87</f>
        <v>0</v>
      </c>
      <c r="AA87" s="142"/>
      <c r="AB87" s="139"/>
      <c r="AC87" s="139"/>
      <c r="AD87" s="142">
        <f>AC87-AB87</f>
        <v>0</v>
      </c>
      <c r="AE87" s="142"/>
      <c r="AF87" s="139"/>
      <c r="AG87" s="139"/>
      <c r="AH87" s="142">
        <f>AG87-AF87</f>
        <v>0</v>
      </c>
      <c r="AI87" s="139"/>
      <c r="AJ87" s="139"/>
      <c r="AK87" s="142">
        <f t="shared" si="99"/>
        <v>0</v>
      </c>
      <c r="AL87" s="142"/>
      <c r="AM87" s="139"/>
      <c r="AN87" s="139"/>
      <c r="AO87" s="142">
        <f>AN87-AM87</f>
        <v>0</v>
      </c>
      <c r="AP87" s="142"/>
      <c r="AQ87" s="142"/>
      <c r="AR87" s="142"/>
      <c r="AS87" s="142">
        <f>AR87-AQ87</f>
        <v>0</v>
      </c>
      <c r="AT87" s="142"/>
      <c r="AU87" s="139"/>
      <c r="AV87" s="139"/>
      <c r="AW87" s="142">
        <f>AV87-AU87</f>
        <v>0</v>
      </c>
      <c r="AX87" s="142"/>
      <c r="AY87" s="139"/>
      <c r="AZ87" s="139"/>
      <c r="BA87" s="142">
        <f>AZ87-AY87</f>
        <v>0</v>
      </c>
      <c r="BB87" s="142"/>
      <c r="BC87" s="139"/>
      <c r="BD87" s="139"/>
      <c r="BE87" s="142">
        <f>BD87-BC87</f>
        <v>0</v>
      </c>
      <c r="BF87" s="142"/>
      <c r="BG87" s="139"/>
      <c r="BH87" s="139"/>
      <c r="BI87" s="142">
        <f>BH87-BG87</f>
        <v>0</v>
      </c>
      <c r="BJ87" s="142"/>
      <c r="BK87" s="139"/>
      <c r="BL87" s="139"/>
      <c r="BM87" s="142">
        <f>BL87-BK87</f>
        <v>0</v>
      </c>
      <c r="BN87" s="142"/>
      <c r="BO87" s="139"/>
      <c r="BP87" s="139"/>
      <c r="BQ87" s="142">
        <f>BP87-BO87</f>
        <v>0</v>
      </c>
      <c r="BR87" s="142"/>
      <c r="BS87" s="139"/>
      <c r="BT87" s="139"/>
      <c r="BU87" s="142">
        <f t="shared" si="100"/>
        <v>0</v>
      </c>
      <c r="BV87" s="142"/>
      <c r="BW87" s="139"/>
      <c r="BX87" s="139"/>
      <c r="BY87" s="142">
        <f>BX87-BW87</f>
        <v>0</v>
      </c>
      <c r="BZ87" s="142"/>
      <c r="CA87" s="139"/>
      <c r="CB87" s="139"/>
      <c r="CC87" s="142">
        <f t="shared" si="101"/>
        <v>0</v>
      </c>
      <c r="CD87" s="142"/>
      <c r="CE87" s="139"/>
      <c r="CF87" s="139"/>
      <c r="CG87" s="142">
        <f>CF87-CE87</f>
        <v>0</v>
      </c>
      <c r="CH87" s="142"/>
      <c r="CI87" s="139">
        <v>0.56000000000000005</v>
      </c>
      <c r="CJ87" s="139"/>
      <c r="CK87" s="142">
        <f>CJ87-CI87</f>
        <v>-0.56000000000000005</v>
      </c>
      <c r="CL87" s="208"/>
      <c r="CM87" s="208"/>
      <c r="CN87" s="208"/>
      <c r="CO87" s="208">
        <f>CN87-CM87</f>
        <v>0</v>
      </c>
      <c r="CP87" s="208"/>
      <c r="CQ87" s="14"/>
      <c r="CR87" s="14"/>
      <c r="CS87" s="244">
        <f>CR87-CQ87</f>
        <v>0</v>
      </c>
      <c r="CT87" s="245"/>
      <c r="CU87" s="13"/>
      <c r="CV87" s="13"/>
      <c r="CW87" s="244">
        <f>CV87-CU87</f>
        <v>0</v>
      </c>
      <c r="CX87" s="245"/>
      <c r="CY87" s="13"/>
      <c r="CZ87" s="13"/>
      <c r="DA87" s="244">
        <f t="shared" si="102"/>
        <v>0</v>
      </c>
      <c r="DB87" s="245"/>
    </row>
    <row r="88" spans="1:106" ht="14.25" customHeight="1">
      <c r="A88" s="313"/>
      <c r="B88" s="313" t="s">
        <v>344</v>
      </c>
      <c r="C88" s="139">
        <v>0</v>
      </c>
      <c r="D88" s="139">
        <f t="shared" si="98"/>
        <v>2.8839999999999999</v>
      </c>
      <c r="E88" s="236">
        <f>I88+M88+Q88+U88+Y88+AJ88+AN88+AR88+AV88+BD88+BH88+BX88+CF88+CJ88+CN88+CR88+CV88+CZ88+AZ88+BL88+BT88</f>
        <v>371.18150000000003</v>
      </c>
      <c r="F88" s="178">
        <f t="shared" si="69"/>
        <v>368.29750000000001</v>
      </c>
      <c r="G88" s="178">
        <f t="shared" si="96"/>
        <v>128.70371012482664</v>
      </c>
      <c r="H88" s="139"/>
      <c r="I88" s="139">
        <v>371.18150000000003</v>
      </c>
      <c r="J88" s="142">
        <f t="shared" si="70"/>
        <v>371.18150000000003</v>
      </c>
      <c r="K88" s="179"/>
      <c r="L88" s="139"/>
      <c r="M88" s="139"/>
      <c r="N88" s="142">
        <f>M88-L88</f>
        <v>0</v>
      </c>
      <c r="O88" s="142"/>
      <c r="P88" s="139">
        <v>2.8839999999999999</v>
      </c>
      <c r="Q88" s="139"/>
      <c r="R88" s="142">
        <f>Q88-P88</f>
        <v>-2.8839999999999999</v>
      </c>
      <c r="S88" s="142"/>
      <c r="T88" s="139"/>
      <c r="U88" s="139"/>
      <c r="V88" s="142">
        <f>U88-T88</f>
        <v>0</v>
      </c>
      <c r="W88" s="142"/>
      <c r="X88" s="139">
        <f t="shared" si="74"/>
        <v>0</v>
      </c>
      <c r="Y88" s="139">
        <f t="shared" si="74"/>
        <v>0</v>
      </c>
      <c r="Z88" s="142">
        <f>Y88-X88</f>
        <v>0</v>
      </c>
      <c r="AA88" s="142"/>
      <c r="AB88" s="139"/>
      <c r="AC88" s="139"/>
      <c r="AD88" s="142">
        <f>AC88-AB88</f>
        <v>0</v>
      </c>
      <c r="AE88" s="142"/>
      <c r="AF88" s="139"/>
      <c r="AG88" s="139"/>
      <c r="AH88" s="142">
        <f>AG88-AF88</f>
        <v>0</v>
      </c>
      <c r="AI88" s="139"/>
      <c r="AJ88" s="139"/>
      <c r="AK88" s="142">
        <f t="shared" si="99"/>
        <v>0</v>
      </c>
      <c r="AL88" s="142"/>
      <c r="AM88" s="139"/>
      <c r="AN88" s="139"/>
      <c r="AO88" s="142">
        <f>AN88-AM88</f>
        <v>0</v>
      </c>
      <c r="AP88" s="142"/>
      <c r="AQ88" s="142"/>
      <c r="AR88" s="142"/>
      <c r="AS88" s="142">
        <f>AR88-AQ88</f>
        <v>0</v>
      </c>
      <c r="AT88" s="142"/>
      <c r="AU88" s="139"/>
      <c r="AV88" s="139"/>
      <c r="AW88" s="142">
        <f>AV88-AU88</f>
        <v>0</v>
      </c>
      <c r="AX88" s="142"/>
      <c r="AY88" s="139"/>
      <c r="AZ88" s="139"/>
      <c r="BA88" s="142">
        <f>AZ88-AY88</f>
        <v>0</v>
      </c>
      <c r="BB88" s="142"/>
      <c r="BC88" s="139"/>
      <c r="BD88" s="139"/>
      <c r="BE88" s="142">
        <f>BD88-BC88</f>
        <v>0</v>
      </c>
      <c r="BF88" s="142"/>
      <c r="BG88" s="139"/>
      <c r="BH88" s="139"/>
      <c r="BI88" s="142">
        <f>BH88-BG88</f>
        <v>0</v>
      </c>
      <c r="BJ88" s="142"/>
      <c r="BK88" s="139"/>
      <c r="BL88" s="139"/>
      <c r="BM88" s="142">
        <f t="shared" si="66"/>
        <v>0</v>
      </c>
      <c r="BN88" s="142"/>
      <c r="BO88" s="139"/>
      <c r="BP88" s="139"/>
      <c r="BQ88" s="142">
        <f t="shared" si="67"/>
        <v>0</v>
      </c>
      <c r="BR88" s="142"/>
      <c r="BS88" s="139"/>
      <c r="BT88" s="139"/>
      <c r="BU88" s="142">
        <f t="shared" si="100"/>
        <v>0</v>
      </c>
      <c r="BV88" s="142"/>
      <c r="BW88" s="139"/>
      <c r="BX88" s="139"/>
      <c r="BY88" s="142">
        <f>BX88-BW88</f>
        <v>0</v>
      </c>
      <c r="BZ88" s="142"/>
      <c r="CA88" s="139"/>
      <c r="CB88" s="139"/>
      <c r="CC88" s="142">
        <f t="shared" si="101"/>
        <v>0</v>
      </c>
      <c r="CD88" s="142"/>
      <c r="CE88" s="139"/>
      <c r="CF88" s="139"/>
      <c r="CG88" s="142">
        <f>CF88-CE88</f>
        <v>0</v>
      </c>
      <c r="CH88" s="142"/>
      <c r="CI88" s="139"/>
      <c r="CJ88" s="139"/>
      <c r="CK88" s="142">
        <f>CJ88-CI88</f>
        <v>0</v>
      </c>
      <c r="CL88" s="208"/>
      <c r="CM88" s="208"/>
      <c r="CN88" s="208"/>
      <c r="CO88" s="208">
        <f>CN88-CM88</f>
        <v>0</v>
      </c>
      <c r="CP88" s="208"/>
      <c r="CQ88" s="14"/>
      <c r="CR88" s="14"/>
      <c r="CS88" s="244">
        <f>CR88-CQ88</f>
        <v>0</v>
      </c>
      <c r="CT88" s="245"/>
      <c r="CU88" s="13"/>
      <c r="CV88" s="13"/>
      <c r="CW88" s="244">
        <f>CV88-CU88</f>
        <v>0</v>
      </c>
      <c r="CX88" s="245"/>
      <c r="CY88" s="13"/>
      <c r="CZ88" s="13"/>
      <c r="DA88" s="244">
        <f t="shared" si="102"/>
        <v>0</v>
      </c>
      <c r="DB88" s="245"/>
    </row>
    <row r="89" spans="1:106" s="305" customFormat="1" ht="14.25" customHeight="1">
      <c r="A89" s="344" t="s">
        <v>345</v>
      </c>
      <c r="B89" s="309" t="s">
        <v>346</v>
      </c>
      <c r="C89" s="179">
        <f>SUM(C91:C136)</f>
        <v>4042.0600000000009</v>
      </c>
      <c r="D89" s="179">
        <f>SUM(D91:D136)</f>
        <v>6251.0408499999994</v>
      </c>
      <c r="E89" s="179">
        <f>SUM(E91:E136)</f>
        <v>4140.3177700000006</v>
      </c>
      <c r="F89" s="310">
        <f>SUM(F91:F136)</f>
        <v>-2110.7230799999998</v>
      </c>
      <c r="G89" s="310">
        <f>E89/D89</f>
        <v>0.66234053965588802</v>
      </c>
      <c r="H89" s="179">
        <f>SUM(H91:H136)</f>
        <v>1136.6697999999997</v>
      </c>
      <c r="I89" s="179">
        <f>SUM(I91:I136)</f>
        <v>1359.2348</v>
      </c>
      <c r="J89" s="179">
        <f>SUM(J91:J136)</f>
        <v>222.56500000000014</v>
      </c>
      <c r="K89" s="179">
        <f>I89/H89</f>
        <v>1.1958044455830534</v>
      </c>
      <c r="L89" s="179">
        <f>SUM(L91:L136)</f>
        <v>35.414000000000001</v>
      </c>
      <c r="M89" s="179">
        <f t="shared" ref="M89:CF89" si="103">SUM(M91:M136)</f>
        <v>64.039000000000001</v>
      </c>
      <c r="N89" s="179">
        <f t="shared" si="103"/>
        <v>28.625</v>
      </c>
      <c r="O89" s="179">
        <f>M89/L89</f>
        <v>1.8082961540633646</v>
      </c>
      <c r="P89" s="179">
        <f>SUM(P91:P136)</f>
        <v>71.853049999999996</v>
      </c>
      <c r="Q89" s="179">
        <f t="shared" si="103"/>
        <v>110.31</v>
      </c>
      <c r="R89" s="179">
        <f t="shared" si="103"/>
        <v>38.456950000000006</v>
      </c>
      <c r="S89" s="179">
        <f>Q89/P89</f>
        <v>1.5352166679076256</v>
      </c>
      <c r="T89" s="179">
        <f>SUM(T91:T136)</f>
        <v>91.206000000000003</v>
      </c>
      <c r="U89" s="179">
        <f t="shared" si="103"/>
        <v>91.206000000000003</v>
      </c>
      <c r="V89" s="179">
        <f t="shared" si="103"/>
        <v>0</v>
      </c>
      <c r="W89" s="179">
        <f>U89/T89</f>
        <v>1</v>
      </c>
      <c r="X89" s="179">
        <f>SUM(X91:X136)</f>
        <v>0</v>
      </c>
      <c r="Y89" s="179">
        <f t="shared" si="103"/>
        <v>0</v>
      </c>
      <c r="Z89" s="179">
        <f t="shared" si="103"/>
        <v>0</v>
      </c>
      <c r="AA89" s="179" t="e">
        <f t="shared" si="103"/>
        <v>#DIV/0!</v>
      </c>
      <c r="AB89" s="179">
        <f>SUM(AB91:AB136)</f>
        <v>0</v>
      </c>
      <c r="AC89" s="179">
        <f t="shared" si="103"/>
        <v>0</v>
      </c>
      <c r="AD89" s="179">
        <f t="shared" si="103"/>
        <v>0</v>
      </c>
      <c r="AE89" s="179" t="e">
        <f t="shared" si="103"/>
        <v>#DIV/0!</v>
      </c>
      <c r="AF89" s="179">
        <f>SUM(AF91:AF136)</f>
        <v>0</v>
      </c>
      <c r="AG89" s="179">
        <f t="shared" si="103"/>
        <v>0</v>
      </c>
      <c r="AH89" s="179">
        <f t="shared" si="103"/>
        <v>0</v>
      </c>
      <c r="AI89" s="179">
        <f>SUM(AI91:AI136)</f>
        <v>927.63400000000001</v>
      </c>
      <c r="AJ89" s="179">
        <f t="shared" si="103"/>
        <v>751.63599999999997</v>
      </c>
      <c r="AK89" s="179">
        <f t="shared" si="103"/>
        <v>-175.99799999999999</v>
      </c>
      <c r="AL89" s="179">
        <f>AJ89/AI89</f>
        <v>0.81027215475068826</v>
      </c>
      <c r="AM89" s="179">
        <f>SUM(AM91:AM136)</f>
        <v>0</v>
      </c>
      <c r="AN89" s="179">
        <f t="shared" si="103"/>
        <v>0</v>
      </c>
      <c r="AO89" s="179">
        <f t="shared" si="103"/>
        <v>0</v>
      </c>
      <c r="AP89" s="179" t="e">
        <f>AN89/AM89</f>
        <v>#DIV/0!</v>
      </c>
      <c r="AQ89" s="179">
        <f t="shared" si="103"/>
        <v>0</v>
      </c>
      <c r="AR89" s="179">
        <f t="shared" si="103"/>
        <v>0</v>
      </c>
      <c r="AS89" s="179">
        <f t="shared" si="103"/>
        <v>0</v>
      </c>
      <c r="AT89" s="179" t="e">
        <f>AR89/AQ89</f>
        <v>#DIV/0!</v>
      </c>
      <c r="AU89" s="179">
        <f>SUM(AU91:AU136)</f>
        <v>0</v>
      </c>
      <c r="AV89" s="179">
        <f t="shared" si="103"/>
        <v>0</v>
      </c>
      <c r="AW89" s="179">
        <f t="shared" si="103"/>
        <v>0</v>
      </c>
      <c r="AX89" s="179" t="e">
        <f>AV89/AU89</f>
        <v>#DIV/0!</v>
      </c>
      <c r="AY89" s="179">
        <f t="shared" si="103"/>
        <v>0</v>
      </c>
      <c r="AZ89" s="179">
        <f t="shared" si="103"/>
        <v>0</v>
      </c>
      <c r="BA89" s="179">
        <f t="shared" si="103"/>
        <v>0</v>
      </c>
      <c r="BB89" s="179" t="e">
        <f t="shared" si="103"/>
        <v>#DIV/0!</v>
      </c>
      <c r="BC89" s="179">
        <f>SUM(BC91:BC136)</f>
        <v>0</v>
      </c>
      <c r="BD89" s="179">
        <f t="shared" si="103"/>
        <v>0</v>
      </c>
      <c r="BE89" s="179">
        <f t="shared" si="103"/>
        <v>0</v>
      </c>
      <c r="BF89" s="179" t="e">
        <f t="shared" si="103"/>
        <v>#DIV/0!</v>
      </c>
      <c r="BG89" s="179">
        <f>SUM(BG91:BG136)</f>
        <v>0</v>
      </c>
      <c r="BH89" s="179">
        <f t="shared" si="103"/>
        <v>0</v>
      </c>
      <c r="BI89" s="179">
        <f t="shared" si="103"/>
        <v>0</v>
      </c>
      <c r="BJ89" s="179" t="e">
        <f t="shared" si="103"/>
        <v>#DIV/0!</v>
      </c>
      <c r="BK89" s="179">
        <f>SUM(BK92:BK136)</f>
        <v>3.3</v>
      </c>
      <c r="BL89" s="179">
        <f>SUM(BL92:BL136)</f>
        <v>109.62766999999999</v>
      </c>
      <c r="BM89" s="142">
        <f t="shared" si="66"/>
        <v>106.32767</v>
      </c>
      <c r="BN89" s="212">
        <f>BL89/BK89</f>
        <v>33.220506060606063</v>
      </c>
      <c r="BO89" s="179">
        <f>SUM(BO92:BO136)</f>
        <v>55.01</v>
      </c>
      <c r="BP89" s="179">
        <f>SUM(BP92:BP136)</f>
        <v>18.728999999999999</v>
      </c>
      <c r="BQ89" s="142">
        <f t="shared" si="67"/>
        <v>-36.280999999999999</v>
      </c>
      <c r="BR89" s="212">
        <f>BP89/BO89</f>
        <v>0.34046536993273951</v>
      </c>
      <c r="BS89" s="179">
        <f>SUM(BS92:BS136)</f>
        <v>0</v>
      </c>
      <c r="BT89" s="179">
        <f>SUM(BT92:BT136)</f>
        <v>0</v>
      </c>
      <c r="BU89" s="142">
        <f t="shared" si="100"/>
        <v>0</v>
      </c>
      <c r="BV89" s="212" t="e">
        <f>BT89/BS89</f>
        <v>#DIV/0!</v>
      </c>
      <c r="BW89" s="179">
        <f>SUM(BW91:BW136)</f>
        <v>0</v>
      </c>
      <c r="BX89" s="179">
        <f t="shared" si="103"/>
        <v>0</v>
      </c>
      <c r="BY89" s="179">
        <f t="shared" si="103"/>
        <v>0</v>
      </c>
      <c r="BZ89" s="179" t="e">
        <f t="shared" si="103"/>
        <v>#DIV/0!</v>
      </c>
      <c r="CA89" s="179">
        <f>SUM(CA92:CA136)</f>
        <v>0</v>
      </c>
      <c r="CB89" s="179">
        <f>SUM(CB92:CB136)</f>
        <v>0</v>
      </c>
      <c r="CC89" s="142">
        <f t="shared" si="101"/>
        <v>0</v>
      </c>
      <c r="CD89" s="212"/>
      <c r="CE89" s="179">
        <f>SUM(CE91:CE136)</f>
        <v>3981.5639999999994</v>
      </c>
      <c r="CF89" s="179">
        <f t="shared" si="103"/>
        <v>1650.8643000000002</v>
      </c>
      <c r="CG89" s="179">
        <f t="shared" ref="CG89:CO89" si="104">SUM(CG91:CG136)</f>
        <v>-2332.8999999999996</v>
      </c>
      <c r="CH89" s="179">
        <f t="shared" si="104"/>
        <v>0.40309181604270594</v>
      </c>
      <c r="CI89" s="179">
        <f t="shared" si="104"/>
        <v>0</v>
      </c>
      <c r="CJ89" s="179">
        <f t="shared" si="104"/>
        <v>0</v>
      </c>
      <c r="CK89" s="179">
        <f t="shared" si="104"/>
        <v>0</v>
      </c>
      <c r="CL89" s="15">
        <f t="shared" si="104"/>
        <v>0</v>
      </c>
      <c r="CM89" s="15">
        <f t="shared" si="104"/>
        <v>0</v>
      </c>
      <c r="CN89" s="15">
        <f t="shared" si="104"/>
        <v>0</v>
      </c>
      <c r="CO89" s="15">
        <f t="shared" si="104"/>
        <v>0</v>
      </c>
      <c r="CP89" s="15"/>
      <c r="CQ89" s="246">
        <f t="shared" ref="CQ89:CV89" si="105">SUM(CQ91:CQ136)</f>
        <v>0</v>
      </c>
      <c r="CR89" s="246">
        <f t="shared" si="105"/>
        <v>0</v>
      </c>
      <c r="CS89" s="246">
        <f t="shared" si="105"/>
        <v>0</v>
      </c>
      <c r="CT89" s="246" t="e">
        <f t="shared" si="105"/>
        <v>#DIV/0!</v>
      </c>
      <c r="CU89" s="246">
        <f t="shared" si="105"/>
        <v>0</v>
      </c>
      <c r="CV89" s="246">
        <f t="shared" si="105"/>
        <v>0</v>
      </c>
      <c r="CW89" s="242"/>
      <c r="CX89" s="243"/>
      <c r="CY89" s="246">
        <f>SUM(CY92:CY136)</f>
        <v>0</v>
      </c>
      <c r="CZ89" s="246">
        <f>SUM(CZ92:CZ136)</f>
        <v>0</v>
      </c>
      <c r="DA89" s="244">
        <f t="shared" si="102"/>
        <v>0</v>
      </c>
      <c r="DB89" s="243"/>
    </row>
    <row r="90" spans="1:106" ht="14.25" hidden="1" customHeight="1">
      <c r="A90" s="346"/>
      <c r="B90" s="312" t="s">
        <v>347</v>
      </c>
      <c r="C90" s="211"/>
      <c r="D90" s="139">
        <f t="shared" ref="D90:E135" si="106">H90+L90+P90+T90+X90+AI90+AM90+AQ90+AU90+BC90+BG90+BW90+CE90+CI90+CM90+CQ90+CU90+CY90+AY90+BK90+BS90</f>
        <v>0</v>
      </c>
      <c r="E90" s="236">
        <f>I90+M90+Q90+U90+Y90+AJ90+AN90+AR90+AV90+BD90+BH90+BX90+CF90+CJ90+CN90+CR90+CV90+CZ90+BL90+BT90</f>
        <v>0</v>
      </c>
      <c r="F90" s="178">
        <f>E90-D90</f>
        <v>0</v>
      </c>
      <c r="G90" s="178" t="e">
        <f t="shared" si="96"/>
        <v>#DIV/0!</v>
      </c>
      <c r="H90" s="139"/>
      <c r="I90" s="139"/>
      <c r="J90" s="142">
        <f>I90-H90</f>
        <v>0</v>
      </c>
      <c r="K90" s="142"/>
      <c r="L90" s="139"/>
      <c r="M90" s="139"/>
      <c r="N90" s="142"/>
      <c r="O90" s="142"/>
      <c r="P90" s="139"/>
      <c r="Q90" s="139"/>
      <c r="R90" s="142"/>
      <c r="S90" s="142"/>
      <c r="T90" s="139"/>
      <c r="U90" s="139"/>
      <c r="V90" s="142"/>
      <c r="W90" s="142"/>
      <c r="X90" s="139">
        <f t="shared" ref="X90:Y129" si="107">AB90</f>
        <v>0</v>
      </c>
      <c r="Y90" s="139">
        <f t="shared" si="107"/>
        <v>0</v>
      </c>
      <c r="Z90" s="142"/>
      <c r="AA90" s="142"/>
      <c r="AB90" s="139"/>
      <c r="AC90" s="139"/>
      <c r="AD90" s="142">
        <f>AC90-AB90</f>
        <v>0</v>
      </c>
      <c r="AE90" s="142" t="e">
        <f>AC90/AB90</f>
        <v>#DIV/0!</v>
      </c>
      <c r="AF90" s="139"/>
      <c r="AG90" s="139"/>
      <c r="AH90" s="142"/>
      <c r="AI90" s="139"/>
      <c r="AJ90" s="139"/>
      <c r="AK90" s="142">
        <f>AJ90-AI90</f>
        <v>0</v>
      </c>
      <c r="AL90" s="142"/>
      <c r="AM90" s="139"/>
      <c r="AN90" s="139"/>
      <c r="AO90" s="142"/>
      <c r="AP90" s="142"/>
      <c r="AQ90" s="139"/>
      <c r="AR90" s="139"/>
      <c r="AS90" s="142">
        <f>AR90-AQ90</f>
        <v>0</v>
      </c>
      <c r="AT90" s="142"/>
      <c r="AU90" s="139"/>
      <c r="AV90" s="139"/>
      <c r="AW90" s="142"/>
      <c r="AX90" s="142"/>
      <c r="AY90" s="139"/>
      <c r="AZ90" s="139"/>
      <c r="BA90" s="142"/>
      <c r="BB90" s="142"/>
      <c r="BC90" s="139"/>
      <c r="BD90" s="139"/>
      <c r="BE90" s="142"/>
      <c r="BF90" s="142"/>
      <c r="BG90" s="139"/>
      <c r="BH90" s="139"/>
      <c r="BI90" s="142"/>
      <c r="BJ90" s="142"/>
      <c r="BK90" s="139"/>
      <c r="BL90" s="139"/>
      <c r="BM90" s="142">
        <f t="shared" si="66"/>
        <v>0</v>
      </c>
      <c r="BN90" s="142"/>
      <c r="BO90" s="139"/>
      <c r="BP90" s="139"/>
      <c r="BQ90" s="142">
        <f t="shared" si="67"/>
        <v>0</v>
      </c>
      <c r="BR90" s="142"/>
      <c r="BS90" s="139"/>
      <c r="BT90" s="139"/>
      <c r="BU90" s="142">
        <f t="shared" si="100"/>
        <v>0</v>
      </c>
      <c r="BV90" s="142"/>
      <c r="BW90" s="139"/>
      <c r="BX90" s="139"/>
      <c r="BY90" s="142"/>
      <c r="BZ90" s="142"/>
      <c r="CA90" s="139"/>
      <c r="CB90" s="139"/>
      <c r="CC90" s="142">
        <f t="shared" si="101"/>
        <v>0</v>
      </c>
      <c r="CD90" s="142"/>
      <c r="CE90" s="139"/>
      <c r="CF90" s="139"/>
      <c r="CG90" s="142"/>
      <c r="CH90" s="142"/>
      <c r="CI90" s="139"/>
      <c r="CJ90" s="139"/>
      <c r="CK90" s="142"/>
      <c r="CL90" s="208"/>
      <c r="CM90" s="16"/>
      <c r="CN90" s="16"/>
      <c r="CO90" s="208">
        <f>CN90-CM90</f>
        <v>0</v>
      </c>
      <c r="CP90" s="208"/>
      <c r="CQ90" s="13"/>
      <c r="CR90" s="13"/>
      <c r="CS90" s="244"/>
      <c r="CT90" s="245"/>
      <c r="CU90" s="13"/>
      <c r="CV90" s="13"/>
      <c r="CW90" s="244"/>
      <c r="CX90" s="245"/>
      <c r="CY90" s="13"/>
      <c r="CZ90" s="13"/>
      <c r="DA90" s="244">
        <f t="shared" si="102"/>
        <v>0</v>
      </c>
      <c r="DB90" s="245"/>
    </row>
    <row r="91" spans="1:106" ht="14.25" customHeight="1">
      <c r="A91" s="346"/>
      <c r="B91" s="312" t="s">
        <v>535</v>
      </c>
      <c r="C91" s="211">
        <v>583.20000000000005</v>
      </c>
      <c r="D91" s="139">
        <f t="shared" si="106"/>
        <v>778.18700000000001</v>
      </c>
      <c r="E91" s="139">
        <f>I91+M91+Q91+U91+Y91+AJ91+AN91+AR91+AV91+BD91+BH91+BX91+CF91+CJ91+CN91+CR91+CV91+CZ91+BL91+BT91</f>
        <v>780.38729999999998</v>
      </c>
      <c r="F91" s="178">
        <f t="shared" ref="F91:F123" si="108">E91-D91</f>
        <v>2.2002999999999702</v>
      </c>
      <c r="G91" s="178">
        <f t="shared" si="96"/>
        <v>1.0028274694899812</v>
      </c>
      <c r="H91" s="139"/>
      <c r="I91" s="139"/>
      <c r="J91" s="142"/>
      <c r="K91" s="142"/>
      <c r="L91" s="139"/>
      <c r="M91" s="139"/>
      <c r="N91" s="142">
        <f t="shared" ref="N91:N129" si="109">M91-L91</f>
        <v>0</v>
      </c>
      <c r="O91" s="142"/>
      <c r="P91" s="139"/>
      <c r="Q91" s="139"/>
      <c r="R91" s="142">
        <f t="shared" ref="R91:R129" si="110">Q91-P91</f>
        <v>0</v>
      </c>
      <c r="S91" s="142"/>
      <c r="T91" s="139"/>
      <c r="U91" s="139"/>
      <c r="V91" s="142">
        <f t="shared" ref="V91:V129" si="111">U91-T91</f>
        <v>0</v>
      </c>
      <c r="W91" s="142"/>
      <c r="X91" s="139">
        <f t="shared" si="107"/>
        <v>0</v>
      </c>
      <c r="Y91" s="139">
        <f t="shared" si="107"/>
        <v>0</v>
      </c>
      <c r="Z91" s="142"/>
      <c r="AA91" s="142"/>
      <c r="AB91" s="139"/>
      <c r="AC91" s="139"/>
      <c r="AD91" s="142"/>
      <c r="AE91" s="142"/>
      <c r="AF91" s="139"/>
      <c r="AG91" s="139"/>
      <c r="AH91" s="142"/>
      <c r="AI91" s="139">
        <v>751.63599999999997</v>
      </c>
      <c r="AJ91" s="139">
        <v>751.63599999999997</v>
      </c>
      <c r="AK91" s="142"/>
      <c r="AL91" s="142"/>
      <c r="AM91" s="139"/>
      <c r="AN91" s="139"/>
      <c r="AO91" s="142">
        <f t="shared" ref="AO91:AO139" si="112">AN91-AM91</f>
        <v>0</v>
      </c>
      <c r="AP91" s="142"/>
      <c r="AQ91" s="139"/>
      <c r="AR91" s="139"/>
      <c r="AS91" s="142"/>
      <c r="AT91" s="142"/>
      <c r="AU91" s="139"/>
      <c r="AV91" s="139"/>
      <c r="AW91" s="142"/>
      <c r="AX91" s="142"/>
      <c r="AY91" s="139"/>
      <c r="AZ91" s="139"/>
      <c r="BA91" s="142"/>
      <c r="BB91" s="142"/>
      <c r="BC91" s="139"/>
      <c r="BD91" s="139"/>
      <c r="BE91" s="142"/>
      <c r="BF91" s="142"/>
      <c r="BG91" s="139"/>
      <c r="BH91" s="139"/>
      <c r="BI91" s="142"/>
      <c r="BJ91" s="142"/>
      <c r="BK91" s="139"/>
      <c r="BL91" s="139"/>
      <c r="BM91" s="142"/>
      <c r="BN91" s="142"/>
      <c r="BO91" s="139"/>
      <c r="BP91" s="139"/>
      <c r="BQ91" s="142"/>
      <c r="BR91" s="142"/>
      <c r="BS91" s="139"/>
      <c r="BT91" s="139"/>
      <c r="BU91" s="142"/>
      <c r="BV91" s="142"/>
      <c r="BW91" s="139"/>
      <c r="BX91" s="139"/>
      <c r="BY91" s="142"/>
      <c r="BZ91" s="142"/>
      <c r="CA91" s="139"/>
      <c r="CB91" s="139"/>
      <c r="CC91" s="142"/>
      <c r="CD91" s="142"/>
      <c r="CE91" s="139">
        <v>26.550999999999998</v>
      </c>
      <c r="CF91" s="139">
        <v>28.751300000000001</v>
      </c>
      <c r="CG91" s="142"/>
      <c r="CH91" s="142"/>
      <c r="CI91" s="139"/>
      <c r="CJ91" s="139"/>
      <c r="CK91" s="142"/>
      <c r="CL91" s="208"/>
      <c r="CM91" s="16"/>
      <c r="CN91" s="16"/>
      <c r="CO91" s="208"/>
      <c r="CP91" s="208"/>
      <c r="CQ91" s="13"/>
      <c r="CR91" s="13"/>
      <c r="CS91" s="244"/>
      <c r="CT91" s="245"/>
      <c r="CU91" s="13"/>
      <c r="CV91" s="13"/>
      <c r="CW91" s="244"/>
      <c r="CX91" s="245"/>
      <c r="CY91" s="13"/>
      <c r="CZ91" s="13"/>
      <c r="DA91" s="244"/>
      <c r="DB91" s="245"/>
    </row>
    <row r="92" spans="1:106" ht="14.25" hidden="1" customHeight="1">
      <c r="A92" s="313"/>
      <c r="B92" s="313" t="s">
        <v>348</v>
      </c>
      <c r="C92" s="207"/>
      <c r="D92" s="139">
        <f t="shared" si="106"/>
        <v>0</v>
      </c>
      <c r="E92" s="236">
        <f>I92+M92+Q92+U92+Y92+AJ92+AN92+AR92+AV92+BD92+BH92+BX92+CF92+CJ92+CN92+CR92+CV92+CZ92+BL92+BT92</f>
        <v>0</v>
      </c>
      <c r="F92" s="178">
        <f t="shared" si="108"/>
        <v>0</v>
      </c>
      <c r="G92" s="178" t="e">
        <f t="shared" si="96"/>
        <v>#DIV/0!</v>
      </c>
      <c r="H92" s="139"/>
      <c r="I92" s="139"/>
      <c r="J92" s="142">
        <f t="shared" ref="J92:J139" si="113">I92-H92</f>
        <v>0</v>
      </c>
      <c r="K92" s="142"/>
      <c r="L92" s="139"/>
      <c r="M92" s="139"/>
      <c r="N92" s="142">
        <f t="shared" si="109"/>
        <v>0</v>
      </c>
      <c r="O92" s="142"/>
      <c r="P92" s="139"/>
      <c r="Q92" s="139"/>
      <c r="R92" s="142">
        <f t="shared" si="110"/>
        <v>0</v>
      </c>
      <c r="S92" s="142"/>
      <c r="T92" s="139"/>
      <c r="U92" s="139"/>
      <c r="V92" s="142">
        <f t="shared" si="111"/>
        <v>0</v>
      </c>
      <c r="W92" s="142"/>
      <c r="X92" s="139">
        <f t="shared" si="107"/>
        <v>0</v>
      </c>
      <c r="Y92" s="139">
        <f t="shared" si="107"/>
        <v>0</v>
      </c>
      <c r="Z92" s="142">
        <f t="shared" ref="Z92:Z129" si="114">Y92-X92</f>
        <v>0</v>
      </c>
      <c r="AA92" s="142"/>
      <c r="AB92" s="139"/>
      <c r="AC92" s="139"/>
      <c r="AD92" s="142">
        <f t="shared" ref="AD92:AD125" si="115">AC92-AB92</f>
        <v>0</v>
      </c>
      <c r="AE92" s="142" t="e">
        <f>AC92/AB92</f>
        <v>#DIV/0!</v>
      </c>
      <c r="AF92" s="139"/>
      <c r="AG92" s="139"/>
      <c r="AH92" s="142"/>
      <c r="AI92" s="139"/>
      <c r="AJ92" s="139"/>
      <c r="AK92" s="142">
        <f t="shared" ref="AK92:AK129" si="116">AJ92-AI92</f>
        <v>0</v>
      </c>
      <c r="AL92" s="142"/>
      <c r="AM92" s="139"/>
      <c r="AN92" s="139"/>
      <c r="AO92" s="142">
        <f t="shared" si="112"/>
        <v>0</v>
      </c>
      <c r="AP92" s="142"/>
      <c r="AQ92" s="142"/>
      <c r="AR92" s="142"/>
      <c r="AS92" s="142">
        <f>AR92-AQ92</f>
        <v>0</v>
      </c>
      <c r="AT92" s="142"/>
      <c r="AU92" s="139"/>
      <c r="AV92" s="139"/>
      <c r="AW92" s="142">
        <f t="shared" ref="AW92:AW139" si="117">AV92-AU92</f>
        <v>0</v>
      </c>
      <c r="AX92" s="142"/>
      <c r="AY92" s="139"/>
      <c r="AZ92" s="139"/>
      <c r="BA92" s="142">
        <v>0</v>
      </c>
      <c r="BB92" s="142"/>
      <c r="BC92" s="139"/>
      <c r="BD92" s="139"/>
      <c r="BE92" s="142">
        <f t="shared" ref="BE92:BE140" si="118">BD92-BC92</f>
        <v>0</v>
      </c>
      <c r="BF92" s="142"/>
      <c r="BG92" s="139"/>
      <c r="BH92" s="139"/>
      <c r="BI92" s="142">
        <f t="shared" ref="BI92:BI140" si="119">BH92-BG92</f>
        <v>0</v>
      </c>
      <c r="BJ92" s="142"/>
      <c r="BK92" s="139"/>
      <c r="BL92" s="139"/>
      <c r="BM92" s="142">
        <f t="shared" ref="BM92:BM139" si="120">BL92-BK92</f>
        <v>0</v>
      </c>
      <c r="BN92" s="142"/>
      <c r="BO92" s="139"/>
      <c r="BP92" s="139"/>
      <c r="BQ92" s="142">
        <f t="shared" ref="BQ92:BQ139" si="121">BP92-BO92</f>
        <v>0</v>
      </c>
      <c r="BR92" s="142"/>
      <c r="BS92" s="139"/>
      <c r="BT92" s="139"/>
      <c r="BU92" s="142">
        <f t="shared" ref="BU92:BU139" si="122">BT92-BS92</f>
        <v>0</v>
      </c>
      <c r="BV92" s="142"/>
      <c r="BW92" s="139"/>
      <c r="BX92" s="139"/>
      <c r="BY92" s="142">
        <f t="shared" ref="BY92:BY140" si="123">BX92-BW92</f>
        <v>0</v>
      </c>
      <c r="BZ92" s="142"/>
      <c r="CA92" s="139"/>
      <c r="CB92" s="139"/>
      <c r="CC92" s="142">
        <f t="shared" ref="CC92:CC139" si="124">CB92-CA92</f>
        <v>0</v>
      </c>
      <c r="CD92" s="142"/>
      <c r="CE92" s="139"/>
      <c r="CF92" s="139"/>
      <c r="CG92" s="142">
        <f t="shared" ref="CG92:CG140" si="125">CF92-CE92</f>
        <v>0</v>
      </c>
      <c r="CH92" s="142"/>
      <c r="CI92" s="139"/>
      <c r="CJ92" s="139"/>
      <c r="CK92" s="142">
        <f t="shared" ref="CK92:CK140" si="126">CJ92-CI92</f>
        <v>0</v>
      </c>
      <c r="CL92" s="208"/>
      <c r="CM92" s="208"/>
      <c r="CN92" s="208"/>
      <c r="CO92" s="208">
        <f>CN92-CM92</f>
        <v>0</v>
      </c>
      <c r="CP92" s="208"/>
      <c r="CQ92" s="14"/>
      <c r="CR92" s="14"/>
      <c r="CS92" s="244"/>
      <c r="CT92" s="245"/>
      <c r="CU92" s="13"/>
      <c r="CV92" s="13"/>
      <c r="CW92" s="244"/>
      <c r="CX92" s="245"/>
      <c r="CY92" s="13"/>
      <c r="CZ92" s="13"/>
      <c r="DA92" s="244">
        <f t="shared" ref="DA92:DA140" si="127">CZ92-CY92</f>
        <v>0</v>
      </c>
      <c r="DB92" s="245"/>
    </row>
    <row r="93" spans="1:106" ht="14.25" customHeight="1">
      <c r="A93" s="313"/>
      <c r="B93" s="313" t="s">
        <v>349</v>
      </c>
      <c r="C93" s="207">
        <v>0</v>
      </c>
      <c r="D93" s="139">
        <f t="shared" si="106"/>
        <v>0</v>
      </c>
      <c r="E93" s="236">
        <f t="shared" si="106"/>
        <v>44.710999999999999</v>
      </c>
      <c r="F93" s="178">
        <f t="shared" si="108"/>
        <v>44.710999999999999</v>
      </c>
      <c r="G93" s="178" t="e">
        <f t="shared" si="96"/>
        <v>#DIV/0!</v>
      </c>
      <c r="H93" s="139"/>
      <c r="I93" s="139"/>
      <c r="J93" s="142">
        <f t="shared" si="113"/>
        <v>0</v>
      </c>
      <c r="K93" s="142"/>
      <c r="L93" s="139"/>
      <c r="M93" s="139">
        <v>20.489000000000001</v>
      </c>
      <c r="N93" s="142">
        <f t="shared" si="109"/>
        <v>20.489000000000001</v>
      </c>
      <c r="O93" s="142" t="e">
        <f>M93/L93</f>
        <v>#DIV/0!</v>
      </c>
      <c r="P93" s="139"/>
      <c r="Q93" s="139">
        <v>24.222000000000001</v>
      </c>
      <c r="R93" s="142">
        <f t="shared" si="110"/>
        <v>24.222000000000001</v>
      </c>
      <c r="S93" s="142"/>
      <c r="T93" s="139"/>
      <c r="U93" s="139"/>
      <c r="V93" s="142">
        <f t="shared" si="111"/>
        <v>0</v>
      </c>
      <c r="W93" s="142"/>
      <c r="X93" s="139">
        <f t="shared" si="107"/>
        <v>0</v>
      </c>
      <c r="Y93" s="139">
        <f t="shared" si="107"/>
        <v>0</v>
      </c>
      <c r="Z93" s="142">
        <f t="shared" si="114"/>
        <v>0</v>
      </c>
      <c r="AA93" s="142"/>
      <c r="AB93" s="139"/>
      <c r="AC93" s="139"/>
      <c r="AD93" s="142">
        <f t="shared" si="115"/>
        <v>0</v>
      </c>
      <c r="AE93" s="142"/>
      <c r="AF93" s="139"/>
      <c r="AG93" s="139"/>
      <c r="AH93" s="142"/>
      <c r="AI93" s="139"/>
      <c r="AJ93" s="139"/>
      <c r="AK93" s="142">
        <f t="shared" si="116"/>
        <v>0</v>
      </c>
      <c r="AL93" s="142"/>
      <c r="AM93" s="139"/>
      <c r="AN93" s="139"/>
      <c r="AO93" s="142">
        <f t="shared" si="112"/>
        <v>0</v>
      </c>
      <c r="AP93" s="142"/>
      <c r="AQ93" s="142"/>
      <c r="AR93" s="142"/>
      <c r="AS93" s="142"/>
      <c r="AT93" s="142"/>
      <c r="AU93" s="139"/>
      <c r="AV93" s="139"/>
      <c r="AW93" s="142">
        <f t="shared" si="117"/>
        <v>0</v>
      </c>
      <c r="AX93" s="142"/>
      <c r="AY93" s="139"/>
      <c r="AZ93" s="139"/>
      <c r="BA93" s="142">
        <v>0</v>
      </c>
      <c r="BB93" s="142"/>
      <c r="BC93" s="139"/>
      <c r="BD93" s="139"/>
      <c r="BE93" s="142">
        <f t="shared" si="118"/>
        <v>0</v>
      </c>
      <c r="BF93" s="142"/>
      <c r="BG93" s="139"/>
      <c r="BH93" s="139"/>
      <c r="BI93" s="142">
        <f t="shared" si="119"/>
        <v>0</v>
      </c>
      <c r="BJ93" s="142"/>
      <c r="BK93" s="139"/>
      <c r="BL93" s="139"/>
      <c r="BM93" s="142">
        <f t="shared" si="120"/>
        <v>0</v>
      </c>
      <c r="BN93" s="142"/>
      <c r="BO93" s="139"/>
      <c r="BP93" s="139"/>
      <c r="BQ93" s="142">
        <f t="shared" si="121"/>
        <v>0</v>
      </c>
      <c r="BR93" s="142"/>
      <c r="BS93" s="139"/>
      <c r="BT93" s="139"/>
      <c r="BU93" s="142">
        <f t="shared" si="122"/>
        <v>0</v>
      </c>
      <c r="BV93" s="142"/>
      <c r="BW93" s="139"/>
      <c r="BX93" s="139"/>
      <c r="BY93" s="142">
        <f t="shared" si="123"/>
        <v>0</v>
      </c>
      <c r="BZ93" s="142"/>
      <c r="CA93" s="139"/>
      <c r="CB93" s="139"/>
      <c r="CC93" s="142">
        <f t="shared" si="124"/>
        <v>0</v>
      </c>
      <c r="CD93" s="142"/>
      <c r="CE93" s="222"/>
      <c r="CF93" s="222"/>
      <c r="CG93" s="142">
        <f t="shared" si="125"/>
        <v>0</v>
      </c>
      <c r="CH93" s="142"/>
      <c r="CI93" s="139"/>
      <c r="CJ93" s="139"/>
      <c r="CK93" s="142">
        <f t="shared" si="126"/>
        <v>0</v>
      </c>
      <c r="CL93" s="208"/>
      <c r="CM93" s="208"/>
      <c r="CN93" s="208"/>
      <c r="CO93" s="208">
        <v>0</v>
      </c>
      <c r="CP93" s="208"/>
      <c r="CQ93" s="14"/>
      <c r="CR93" s="14"/>
      <c r="CS93" s="244"/>
      <c r="CT93" s="245"/>
      <c r="CU93" s="13"/>
      <c r="CV93" s="13"/>
      <c r="CW93" s="244"/>
      <c r="CX93" s="245"/>
      <c r="CY93" s="13"/>
      <c r="CZ93" s="13"/>
      <c r="DA93" s="244">
        <f t="shared" si="127"/>
        <v>0</v>
      </c>
      <c r="DB93" s="245"/>
    </row>
    <row r="94" spans="1:106" ht="14.25" customHeight="1">
      <c r="A94" s="313"/>
      <c r="B94" s="313" t="s">
        <v>350</v>
      </c>
      <c r="C94" s="207">
        <v>38.700000000000003</v>
      </c>
      <c r="D94" s="139">
        <f t="shared" si="106"/>
        <v>73.06304999999999</v>
      </c>
      <c r="E94" s="139">
        <f t="shared" si="106"/>
        <v>90.853999999999999</v>
      </c>
      <c r="F94" s="178">
        <f t="shared" si="108"/>
        <v>17.790950000000009</v>
      </c>
      <c r="G94" s="178">
        <f t="shared" si="96"/>
        <v>1.2435013320686723</v>
      </c>
      <c r="H94" s="139"/>
      <c r="I94" s="139"/>
      <c r="J94" s="142">
        <f t="shared" si="113"/>
        <v>0</v>
      </c>
      <c r="K94" s="142"/>
      <c r="L94" s="139">
        <v>1.6839999999999999</v>
      </c>
      <c r="M94" s="139">
        <v>1.9650000000000001</v>
      </c>
      <c r="N94" s="142">
        <f t="shared" si="109"/>
        <v>0.28100000000000014</v>
      </c>
      <c r="O94" s="142"/>
      <c r="P94" s="139">
        <v>65.279049999999998</v>
      </c>
      <c r="Q94" s="139">
        <v>82.789000000000001</v>
      </c>
      <c r="R94" s="142">
        <f t="shared" si="110"/>
        <v>17.509950000000003</v>
      </c>
      <c r="S94" s="142"/>
      <c r="T94" s="139"/>
      <c r="U94" s="139"/>
      <c r="V94" s="142">
        <f t="shared" si="111"/>
        <v>0</v>
      </c>
      <c r="W94" s="142"/>
      <c r="X94" s="139">
        <f t="shared" si="107"/>
        <v>0</v>
      </c>
      <c r="Y94" s="139">
        <f t="shared" si="107"/>
        <v>0</v>
      </c>
      <c r="Z94" s="142">
        <f t="shared" si="114"/>
        <v>0</v>
      </c>
      <c r="AA94" s="142"/>
      <c r="AB94" s="139"/>
      <c r="AC94" s="139"/>
      <c r="AD94" s="142">
        <f t="shared" si="115"/>
        <v>0</v>
      </c>
      <c r="AE94" s="142"/>
      <c r="AF94" s="139"/>
      <c r="AG94" s="139"/>
      <c r="AH94" s="142"/>
      <c r="AI94" s="139"/>
      <c r="AJ94" s="139"/>
      <c r="AK94" s="142">
        <f t="shared" si="116"/>
        <v>0</v>
      </c>
      <c r="AL94" s="142"/>
      <c r="AM94" s="139"/>
      <c r="AN94" s="139"/>
      <c r="AO94" s="142">
        <f t="shared" si="112"/>
        <v>0</v>
      </c>
      <c r="AP94" s="142"/>
      <c r="AQ94" s="142"/>
      <c r="AR94" s="142"/>
      <c r="AS94" s="142"/>
      <c r="AT94" s="142"/>
      <c r="AU94" s="139"/>
      <c r="AV94" s="139"/>
      <c r="AW94" s="142">
        <f t="shared" si="117"/>
        <v>0</v>
      </c>
      <c r="AX94" s="142"/>
      <c r="AY94" s="139"/>
      <c r="AZ94" s="139"/>
      <c r="BA94" s="142">
        <v>0</v>
      </c>
      <c r="BB94" s="142"/>
      <c r="BC94" s="139"/>
      <c r="BD94" s="139"/>
      <c r="BE94" s="142">
        <f t="shared" si="118"/>
        <v>0</v>
      </c>
      <c r="BF94" s="142"/>
      <c r="BG94" s="139"/>
      <c r="BH94" s="139"/>
      <c r="BI94" s="142">
        <f t="shared" si="119"/>
        <v>0</v>
      </c>
      <c r="BJ94" s="142"/>
      <c r="BK94" s="139"/>
      <c r="BL94" s="139"/>
      <c r="BM94" s="142">
        <f t="shared" si="120"/>
        <v>0</v>
      </c>
      <c r="BN94" s="142"/>
      <c r="BO94" s="139"/>
      <c r="BP94" s="139"/>
      <c r="BQ94" s="142">
        <f t="shared" si="121"/>
        <v>0</v>
      </c>
      <c r="BR94" s="142"/>
      <c r="BS94" s="139"/>
      <c r="BT94" s="139"/>
      <c r="BU94" s="142">
        <f t="shared" si="122"/>
        <v>0</v>
      </c>
      <c r="BV94" s="142"/>
      <c r="BW94" s="139"/>
      <c r="BX94" s="139"/>
      <c r="BY94" s="142">
        <f t="shared" si="123"/>
        <v>0</v>
      </c>
      <c r="BZ94" s="142"/>
      <c r="CA94" s="139"/>
      <c r="CB94" s="139"/>
      <c r="CC94" s="142">
        <f t="shared" si="124"/>
        <v>0</v>
      </c>
      <c r="CD94" s="142"/>
      <c r="CE94" s="139">
        <v>6.1</v>
      </c>
      <c r="CF94" s="139">
        <v>6.1</v>
      </c>
      <c r="CG94" s="142">
        <f t="shared" si="125"/>
        <v>0</v>
      </c>
      <c r="CH94" s="142"/>
      <c r="CI94" s="139"/>
      <c r="CJ94" s="139"/>
      <c r="CK94" s="142">
        <f t="shared" si="126"/>
        <v>0</v>
      </c>
      <c r="CL94" s="208"/>
      <c r="CM94" s="208"/>
      <c r="CN94" s="208"/>
      <c r="CO94" s="208">
        <v>0</v>
      </c>
      <c r="CP94" s="208"/>
      <c r="CQ94" s="14"/>
      <c r="CR94" s="14"/>
      <c r="CS94" s="244"/>
      <c r="CT94" s="245"/>
      <c r="CU94" s="13"/>
      <c r="CV94" s="13"/>
      <c r="CW94" s="244"/>
      <c r="CX94" s="245"/>
      <c r="CY94" s="13"/>
      <c r="CZ94" s="13"/>
      <c r="DA94" s="244">
        <f t="shared" si="127"/>
        <v>0</v>
      </c>
      <c r="DB94" s="245"/>
    </row>
    <row r="95" spans="1:106" ht="14.25" customHeight="1">
      <c r="A95" s="313"/>
      <c r="B95" s="313" t="s">
        <v>351</v>
      </c>
      <c r="C95" s="139">
        <v>2918.85</v>
      </c>
      <c r="D95" s="139">
        <f t="shared" si="106"/>
        <v>2925.4259999999999</v>
      </c>
      <c r="E95" s="139">
        <f t="shared" si="106"/>
        <v>1105.6220000000001</v>
      </c>
      <c r="F95" s="178">
        <f t="shared" si="108"/>
        <v>-1819.8039999999999</v>
      </c>
      <c r="G95" s="178">
        <f t="shared" si="96"/>
        <v>0.37793538445340957</v>
      </c>
      <c r="H95" s="139"/>
      <c r="I95" s="139"/>
      <c r="J95" s="142">
        <f t="shared" si="113"/>
        <v>0</v>
      </c>
      <c r="K95" s="142"/>
      <c r="L95" s="139"/>
      <c r="M95" s="139"/>
      <c r="N95" s="142">
        <f t="shared" si="109"/>
        <v>0</v>
      </c>
      <c r="O95" s="142"/>
      <c r="P95" s="139">
        <v>6.5739999999999998</v>
      </c>
      <c r="Q95" s="139"/>
      <c r="R95" s="142">
        <f t="shared" si="110"/>
        <v>-6.5739999999999998</v>
      </c>
      <c r="S95" s="142"/>
      <c r="T95" s="139"/>
      <c r="U95" s="139"/>
      <c r="V95" s="142">
        <f t="shared" si="111"/>
        <v>0</v>
      </c>
      <c r="W95" s="142"/>
      <c r="X95" s="139">
        <f t="shared" si="107"/>
        <v>0</v>
      </c>
      <c r="Y95" s="139">
        <f t="shared" si="107"/>
        <v>0</v>
      </c>
      <c r="Z95" s="142">
        <f t="shared" si="114"/>
        <v>0</v>
      </c>
      <c r="AA95" s="142"/>
      <c r="AB95" s="139"/>
      <c r="AC95" s="139"/>
      <c r="AD95" s="142">
        <f t="shared" si="115"/>
        <v>0</v>
      </c>
      <c r="AE95" s="142"/>
      <c r="AF95" s="139"/>
      <c r="AG95" s="139"/>
      <c r="AH95" s="142"/>
      <c r="AI95" s="139">
        <v>175.99799999999999</v>
      </c>
      <c r="AJ95" s="139"/>
      <c r="AK95" s="142">
        <f t="shared" si="116"/>
        <v>-175.99799999999999</v>
      </c>
      <c r="AL95" s="142">
        <f>AJ95/AI95</f>
        <v>0</v>
      </c>
      <c r="AM95" s="139"/>
      <c r="AN95" s="139"/>
      <c r="AO95" s="142">
        <f t="shared" si="112"/>
        <v>0</v>
      </c>
      <c r="AP95" s="142"/>
      <c r="AQ95" s="142"/>
      <c r="AR95" s="142"/>
      <c r="AS95" s="142"/>
      <c r="AT95" s="142"/>
      <c r="AU95" s="139"/>
      <c r="AV95" s="139"/>
      <c r="AW95" s="142">
        <f t="shared" si="117"/>
        <v>0</v>
      </c>
      <c r="AX95" s="142"/>
      <c r="AY95" s="139"/>
      <c r="AZ95" s="139"/>
      <c r="BA95" s="142">
        <v>0</v>
      </c>
      <c r="BB95" s="142"/>
      <c r="BC95" s="139"/>
      <c r="BD95" s="139"/>
      <c r="BE95" s="142">
        <f t="shared" si="118"/>
        <v>0</v>
      </c>
      <c r="BF95" s="142"/>
      <c r="BG95" s="139"/>
      <c r="BH95" s="139"/>
      <c r="BI95" s="142">
        <f t="shared" si="119"/>
        <v>0</v>
      </c>
      <c r="BJ95" s="142"/>
      <c r="BK95" s="139"/>
      <c r="BL95" s="139"/>
      <c r="BM95" s="142">
        <f t="shared" si="120"/>
        <v>0</v>
      </c>
      <c r="BN95" s="142"/>
      <c r="BO95" s="139"/>
      <c r="BP95" s="139"/>
      <c r="BQ95" s="142">
        <f t="shared" si="121"/>
        <v>0</v>
      </c>
      <c r="BR95" s="142"/>
      <c r="BS95" s="139"/>
      <c r="BT95" s="139"/>
      <c r="BU95" s="142">
        <f t="shared" si="122"/>
        <v>0</v>
      </c>
      <c r="BV95" s="142"/>
      <c r="BW95" s="139"/>
      <c r="BX95" s="139"/>
      <c r="BY95" s="142">
        <f t="shared" si="123"/>
        <v>0</v>
      </c>
      <c r="BZ95" s="142"/>
      <c r="CA95" s="139"/>
      <c r="CB95" s="139"/>
      <c r="CC95" s="142">
        <f t="shared" si="124"/>
        <v>0</v>
      </c>
      <c r="CD95" s="142"/>
      <c r="CE95" s="222">
        <v>2742.8539999999998</v>
      </c>
      <c r="CF95" s="222">
        <v>1105.6220000000001</v>
      </c>
      <c r="CG95" s="142">
        <f t="shared" si="125"/>
        <v>-1637.2319999999997</v>
      </c>
      <c r="CH95" s="142">
        <f>CF95/CE95</f>
        <v>0.40309181604270594</v>
      </c>
      <c r="CI95" s="139"/>
      <c r="CJ95" s="139"/>
      <c r="CK95" s="142">
        <f t="shared" si="126"/>
        <v>0</v>
      </c>
      <c r="CL95" s="208"/>
      <c r="CM95" s="208"/>
      <c r="CN95" s="208"/>
      <c r="CO95" s="208">
        <v>0</v>
      </c>
      <c r="CP95" s="208"/>
      <c r="CQ95" s="14"/>
      <c r="CR95" s="14"/>
      <c r="CS95" s="244"/>
      <c r="CT95" s="245"/>
      <c r="CU95" s="13"/>
      <c r="CV95" s="13"/>
      <c r="CW95" s="244"/>
      <c r="CX95" s="245"/>
      <c r="CY95" s="13"/>
      <c r="CZ95" s="13"/>
      <c r="DA95" s="244">
        <f t="shared" si="127"/>
        <v>0</v>
      </c>
      <c r="DB95" s="245"/>
    </row>
    <row r="96" spans="1:106" ht="14.25" hidden="1" customHeight="1">
      <c r="A96" s="313"/>
      <c r="B96" s="313" t="s">
        <v>536</v>
      </c>
      <c r="C96" s="207"/>
      <c r="D96" s="139">
        <f t="shared" si="106"/>
        <v>0</v>
      </c>
      <c r="E96" s="236">
        <f t="shared" si="106"/>
        <v>0</v>
      </c>
      <c r="F96" s="178">
        <f t="shared" si="108"/>
        <v>0</v>
      </c>
      <c r="G96" s="178" t="e">
        <f t="shared" si="96"/>
        <v>#DIV/0!</v>
      </c>
      <c r="H96" s="139"/>
      <c r="I96" s="139"/>
      <c r="J96" s="142">
        <f t="shared" si="113"/>
        <v>0</v>
      </c>
      <c r="K96" s="142"/>
      <c r="L96" s="139"/>
      <c r="M96" s="139"/>
      <c r="N96" s="142">
        <f t="shared" si="109"/>
        <v>0</v>
      </c>
      <c r="O96" s="142"/>
      <c r="P96" s="139"/>
      <c r="Q96" s="139"/>
      <c r="R96" s="142">
        <f t="shared" si="110"/>
        <v>0</v>
      </c>
      <c r="S96" s="142"/>
      <c r="T96" s="139"/>
      <c r="U96" s="139"/>
      <c r="V96" s="142">
        <f t="shared" si="111"/>
        <v>0</v>
      </c>
      <c r="W96" s="142"/>
      <c r="X96" s="139">
        <f t="shared" si="107"/>
        <v>0</v>
      </c>
      <c r="Y96" s="139">
        <f t="shared" si="107"/>
        <v>0</v>
      </c>
      <c r="Z96" s="142">
        <f t="shared" si="114"/>
        <v>0</v>
      </c>
      <c r="AA96" s="142"/>
      <c r="AB96" s="139"/>
      <c r="AC96" s="139"/>
      <c r="AD96" s="142">
        <f t="shared" si="115"/>
        <v>0</v>
      </c>
      <c r="AE96" s="142"/>
      <c r="AF96" s="139"/>
      <c r="AG96" s="139"/>
      <c r="AH96" s="142"/>
      <c r="AI96" s="139"/>
      <c r="AJ96" s="139"/>
      <c r="AK96" s="142">
        <f t="shared" si="116"/>
        <v>0</v>
      </c>
      <c r="AL96" s="142"/>
      <c r="AM96" s="139"/>
      <c r="AN96" s="139"/>
      <c r="AO96" s="142">
        <f t="shared" si="112"/>
        <v>0</v>
      </c>
      <c r="AP96" s="142"/>
      <c r="AQ96" s="142"/>
      <c r="AR96" s="142"/>
      <c r="AS96" s="142"/>
      <c r="AT96" s="142"/>
      <c r="AU96" s="139"/>
      <c r="AV96" s="139"/>
      <c r="AW96" s="142">
        <f t="shared" si="117"/>
        <v>0</v>
      </c>
      <c r="AX96" s="142"/>
      <c r="AY96" s="139"/>
      <c r="AZ96" s="139"/>
      <c r="BA96" s="142">
        <v>0</v>
      </c>
      <c r="BB96" s="142"/>
      <c r="BC96" s="139"/>
      <c r="BD96" s="139"/>
      <c r="BE96" s="142">
        <f t="shared" si="118"/>
        <v>0</v>
      </c>
      <c r="BF96" s="142"/>
      <c r="BG96" s="139"/>
      <c r="BH96" s="139"/>
      <c r="BI96" s="142">
        <f t="shared" si="119"/>
        <v>0</v>
      </c>
      <c r="BJ96" s="142"/>
      <c r="BK96" s="139"/>
      <c r="BL96" s="139"/>
      <c r="BM96" s="142">
        <f t="shared" si="120"/>
        <v>0</v>
      </c>
      <c r="BN96" s="142"/>
      <c r="BO96" s="139"/>
      <c r="BP96" s="139"/>
      <c r="BQ96" s="142">
        <f t="shared" si="121"/>
        <v>0</v>
      </c>
      <c r="BR96" s="142"/>
      <c r="BS96" s="139"/>
      <c r="BT96" s="139"/>
      <c r="BU96" s="142">
        <f t="shared" si="122"/>
        <v>0</v>
      </c>
      <c r="BV96" s="142"/>
      <c r="BW96" s="139"/>
      <c r="BX96" s="139"/>
      <c r="BY96" s="142">
        <f t="shared" si="123"/>
        <v>0</v>
      </c>
      <c r="BZ96" s="142"/>
      <c r="CA96" s="139"/>
      <c r="CB96" s="139"/>
      <c r="CC96" s="142">
        <f t="shared" si="124"/>
        <v>0</v>
      </c>
      <c r="CD96" s="142"/>
      <c r="CE96" s="139"/>
      <c r="CF96" s="139"/>
      <c r="CG96" s="142">
        <f t="shared" si="125"/>
        <v>0</v>
      </c>
      <c r="CH96" s="142"/>
      <c r="CI96" s="139"/>
      <c r="CJ96" s="139"/>
      <c r="CK96" s="142">
        <f t="shared" si="126"/>
        <v>0</v>
      </c>
      <c r="CL96" s="208"/>
      <c r="CM96" s="208"/>
      <c r="CN96" s="208"/>
      <c r="CO96" s="208">
        <v>0</v>
      </c>
      <c r="CP96" s="208"/>
      <c r="CQ96" s="14"/>
      <c r="CR96" s="14"/>
      <c r="CS96" s="244"/>
      <c r="CT96" s="245"/>
      <c r="CU96" s="13"/>
      <c r="CV96" s="13"/>
      <c r="CW96" s="244"/>
      <c r="CX96" s="245"/>
      <c r="CY96" s="13"/>
      <c r="CZ96" s="13"/>
      <c r="DA96" s="244">
        <f t="shared" si="127"/>
        <v>0</v>
      </c>
      <c r="DB96" s="245"/>
    </row>
    <row r="97" spans="1:106" ht="14.25" customHeight="1">
      <c r="A97" s="313"/>
      <c r="B97" s="313" t="s">
        <v>537</v>
      </c>
      <c r="C97" s="207">
        <v>267.39999999999998</v>
      </c>
      <c r="D97" s="139">
        <f t="shared" si="106"/>
        <v>1131.6659999999999</v>
      </c>
      <c r="E97" s="139">
        <f t="shared" si="106"/>
        <v>1203.596</v>
      </c>
      <c r="F97" s="178">
        <f t="shared" si="108"/>
        <v>71.930000000000064</v>
      </c>
      <c r="G97" s="178">
        <f t="shared" si="96"/>
        <v>1.0635611567370584</v>
      </c>
      <c r="H97" s="139">
        <v>1120.6769999999999</v>
      </c>
      <c r="I97" s="139">
        <v>1191.5830000000001</v>
      </c>
      <c r="J97" s="142">
        <f t="shared" si="113"/>
        <v>70.906000000000176</v>
      </c>
      <c r="K97" s="142"/>
      <c r="L97" s="139">
        <v>1.23</v>
      </c>
      <c r="M97" s="139">
        <v>1.53</v>
      </c>
      <c r="N97" s="142">
        <f t="shared" si="109"/>
        <v>0.30000000000000004</v>
      </c>
      <c r="O97" s="142"/>
      <c r="P97" s="139"/>
      <c r="Q97" s="139"/>
      <c r="R97" s="142">
        <f t="shared" si="110"/>
        <v>0</v>
      </c>
      <c r="S97" s="142"/>
      <c r="T97" s="139"/>
      <c r="U97" s="139"/>
      <c r="V97" s="142">
        <f t="shared" si="111"/>
        <v>0</v>
      </c>
      <c r="W97" s="142"/>
      <c r="X97" s="139">
        <f t="shared" si="107"/>
        <v>0</v>
      </c>
      <c r="Y97" s="139">
        <f t="shared" si="107"/>
        <v>0</v>
      </c>
      <c r="Z97" s="142">
        <f t="shared" si="114"/>
        <v>0</v>
      </c>
      <c r="AA97" s="142"/>
      <c r="AB97" s="139"/>
      <c r="AC97" s="139"/>
      <c r="AD97" s="142">
        <f t="shared" si="115"/>
        <v>0</v>
      </c>
      <c r="AE97" s="142"/>
      <c r="AF97" s="139"/>
      <c r="AG97" s="139"/>
      <c r="AH97" s="142"/>
      <c r="AI97" s="139"/>
      <c r="AJ97" s="139"/>
      <c r="AK97" s="142">
        <f t="shared" si="116"/>
        <v>0</v>
      </c>
      <c r="AL97" s="142"/>
      <c r="AM97" s="139"/>
      <c r="AN97" s="139"/>
      <c r="AO97" s="142">
        <f t="shared" si="112"/>
        <v>0</v>
      </c>
      <c r="AP97" s="142"/>
      <c r="AQ97" s="142"/>
      <c r="AR97" s="142"/>
      <c r="AS97" s="142"/>
      <c r="AT97" s="142"/>
      <c r="AU97" s="139"/>
      <c r="AV97" s="139"/>
      <c r="AW97" s="142">
        <f t="shared" si="117"/>
        <v>0</v>
      </c>
      <c r="AX97" s="142"/>
      <c r="AY97" s="139"/>
      <c r="AZ97" s="139"/>
      <c r="BA97" s="142">
        <v>0</v>
      </c>
      <c r="BB97" s="142"/>
      <c r="BC97" s="139"/>
      <c r="BD97" s="139"/>
      <c r="BE97" s="142">
        <f t="shared" si="118"/>
        <v>0</v>
      </c>
      <c r="BF97" s="142"/>
      <c r="BG97" s="139"/>
      <c r="BH97" s="139"/>
      <c r="BI97" s="142">
        <f t="shared" si="119"/>
        <v>0</v>
      </c>
      <c r="BJ97" s="142"/>
      <c r="BK97" s="139"/>
      <c r="BL97" s="139"/>
      <c r="BM97" s="142">
        <f t="shared" si="120"/>
        <v>0</v>
      </c>
      <c r="BN97" s="142"/>
      <c r="BO97" s="139"/>
      <c r="BP97" s="139"/>
      <c r="BQ97" s="142">
        <f t="shared" si="121"/>
        <v>0</v>
      </c>
      <c r="BR97" s="142"/>
      <c r="BS97" s="139"/>
      <c r="BT97" s="139"/>
      <c r="BU97" s="142">
        <f t="shared" si="122"/>
        <v>0</v>
      </c>
      <c r="BV97" s="142"/>
      <c r="BW97" s="139"/>
      <c r="BX97" s="139"/>
      <c r="BY97" s="142">
        <f t="shared" si="123"/>
        <v>0</v>
      </c>
      <c r="BZ97" s="142"/>
      <c r="CA97" s="139"/>
      <c r="CB97" s="139"/>
      <c r="CC97" s="142">
        <f t="shared" si="124"/>
        <v>0</v>
      </c>
      <c r="CD97" s="142"/>
      <c r="CE97" s="139">
        <v>9.7590000000000003</v>
      </c>
      <c r="CF97" s="139">
        <v>10.483000000000001</v>
      </c>
      <c r="CG97" s="142">
        <f t="shared" si="125"/>
        <v>0.7240000000000002</v>
      </c>
      <c r="CH97" s="142"/>
      <c r="CI97" s="139"/>
      <c r="CJ97" s="139"/>
      <c r="CK97" s="142">
        <f t="shared" si="126"/>
        <v>0</v>
      </c>
      <c r="CL97" s="208"/>
      <c r="CM97" s="208"/>
      <c r="CN97" s="208"/>
      <c r="CO97" s="208">
        <v>0</v>
      </c>
      <c r="CP97" s="208"/>
      <c r="CQ97" s="14"/>
      <c r="CR97" s="14"/>
      <c r="CS97" s="244"/>
      <c r="CT97" s="245"/>
      <c r="CU97" s="13"/>
      <c r="CV97" s="13"/>
      <c r="CW97" s="244"/>
      <c r="CX97" s="245"/>
      <c r="CY97" s="13"/>
      <c r="CZ97" s="13"/>
      <c r="DA97" s="244">
        <f t="shared" si="127"/>
        <v>0</v>
      </c>
      <c r="DB97" s="245"/>
    </row>
    <row r="98" spans="1:106" ht="14.25" hidden="1" customHeight="1">
      <c r="A98" s="313"/>
      <c r="B98" s="313" t="s">
        <v>352</v>
      </c>
      <c r="C98" s="207"/>
      <c r="D98" s="139">
        <f t="shared" si="106"/>
        <v>0</v>
      </c>
      <c r="E98" s="236">
        <f t="shared" si="106"/>
        <v>0</v>
      </c>
      <c r="F98" s="178">
        <f t="shared" si="108"/>
        <v>0</v>
      </c>
      <c r="G98" s="178" t="e">
        <f t="shared" si="96"/>
        <v>#DIV/0!</v>
      </c>
      <c r="H98" s="139"/>
      <c r="I98" s="139"/>
      <c r="J98" s="142">
        <f t="shared" si="113"/>
        <v>0</v>
      </c>
      <c r="K98" s="142" t="e">
        <f>I98/H98</f>
        <v>#DIV/0!</v>
      </c>
      <c r="L98" s="139"/>
      <c r="M98" s="139"/>
      <c r="N98" s="142">
        <f t="shared" si="109"/>
        <v>0</v>
      </c>
      <c r="O98" s="142"/>
      <c r="P98" s="139"/>
      <c r="Q98" s="139"/>
      <c r="R98" s="142">
        <f t="shared" si="110"/>
        <v>0</v>
      </c>
      <c r="S98" s="142"/>
      <c r="T98" s="139"/>
      <c r="U98" s="139"/>
      <c r="V98" s="142">
        <f t="shared" si="111"/>
        <v>0</v>
      </c>
      <c r="W98" s="142"/>
      <c r="X98" s="139">
        <f t="shared" si="107"/>
        <v>0</v>
      </c>
      <c r="Y98" s="139">
        <f t="shared" si="107"/>
        <v>0</v>
      </c>
      <c r="Z98" s="142">
        <f t="shared" si="114"/>
        <v>0</v>
      </c>
      <c r="AA98" s="142"/>
      <c r="AB98" s="139"/>
      <c r="AC98" s="139"/>
      <c r="AD98" s="142">
        <f t="shared" si="115"/>
        <v>0</v>
      </c>
      <c r="AE98" s="142"/>
      <c r="AF98" s="139"/>
      <c r="AG98" s="139"/>
      <c r="AH98" s="142"/>
      <c r="AI98" s="139"/>
      <c r="AJ98" s="139"/>
      <c r="AK98" s="142">
        <f t="shared" si="116"/>
        <v>0</v>
      </c>
      <c r="AL98" s="142"/>
      <c r="AM98" s="139"/>
      <c r="AN98" s="139"/>
      <c r="AO98" s="142">
        <f t="shared" si="112"/>
        <v>0</v>
      </c>
      <c r="AP98" s="142"/>
      <c r="AQ98" s="142"/>
      <c r="AR98" s="142"/>
      <c r="AS98" s="142">
        <f>AR98-AQ98</f>
        <v>0</v>
      </c>
      <c r="AT98" s="142"/>
      <c r="AU98" s="139"/>
      <c r="AV98" s="139"/>
      <c r="AW98" s="142">
        <f t="shared" si="117"/>
        <v>0</v>
      </c>
      <c r="AX98" s="142"/>
      <c r="AY98" s="139"/>
      <c r="AZ98" s="139"/>
      <c r="BA98" s="142">
        <v>0</v>
      </c>
      <c r="BB98" s="142"/>
      <c r="BC98" s="139"/>
      <c r="BD98" s="139"/>
      <c r="BE98" s="142">
        <f t="shared" si="118"/>
        <v>0</v>
      </c>
      <c r="BF98" s="142"/>
      <c r="BG98" s="139"/>
      <c r="BH98" s="139"/>
      <c r="BI98" s="142">
        <f t="shared" si="119"/>
        <v>0</v>
      </c>
      <c r="BJ98" s="142"/>
      <c r="BK98" s="139"/>
      <c r="BL98" s="139"/>
      <c r="BM98" s="142">
        <f t="shared" si="120"/>
        <v>0</v>
      </c>
      <c r="BN98" s="142"/>
      <c r="BO98" s="139"/>
      <c r="BP98" s="139"/>
      <c r="BQ98" s="142">
        <f t="shared" si="121"/>
        <v>0</v>
      </c>
      <c r="BR98" s="142"/>
      <c r="BS98" s="139"/>
      <c r="BT98" s="139"/>
      <c r="BU98" s="142">
        <f t="shared" si="122"/>
        <v>0</v>
      </c>
      <c r="BV98" s="142"/>
      <c r="BW98" s="139"/>
      <c r="BX98" s="139"/>
      <c r="BY98" s="142">
        <f t="shared" si="123"/>
        <v>0</v>
      </c>
      <c r="BZ98" s="142"/>
      <c r="CA98" s="139"/>
      <c r="CB98" s="139"/>
      <c r="CC98" s="142">
        <f t="shared" si="124"/>
        <v>0</v>
      </c>
      <c r="CD98" s="142"/>
      <c r="CE98" s="139"/>
      <c r="CF98" s="139"/>
      <c r="CG98" s="142">
        <f t="shared" si="125"/>
        <v>0</v>
      </c>
      <c r="CH98" s="142"/>
      <c r="CI98" s="139"/>
      <c r="CJ98" s="139"/>
      <c r="CK98" s="142">
        <f t="shared" si="126"/>
        <v>0</v>
      </c>
      <c r="CL98" s="208"/>
      <c r="CM98" s="208"/>
      <c r="CN98" s="208"/>
      <c r="CO98" s="208">
        <v>0</v>
      </c>
      <c r="CP98" s="208"/>
      <c r="CQ98" s="14"/>
      <c r="CR98" s="14"/>
      <c r="CS98" s="244"/>
      <c r="CT98" s="245"/>
      <c r="CU98" s="13"/>
      <c r="CV98" s="13"/>
      <c r="CW98" s="244"/>
      <c r="CX98" s="245"/>
      <c r="CY98" s="13"/>
      <c r="CZ98" s="13"/>
      <c r="DA98" s="244">
        <f t="shared" si="127"/>
        <v>0</v>
      </c>
      <c r="DB98" s="245"/>
    </row>
    <row r="99" spans="1:106" ht="14.25" hidden="1" customHeight="1">
      <c r="A99" s="313"/>
      <c r="B99" s="313" t="s">
        <v>353</v>
      </c>
      <c r="C99" s="207"/>
      <c r="D99" s="139">
        <f t="shared" si="106"/>
        <v>0</v>
      </c>
      <c r="E99" s="236">
        <f t="shared" si="106"/>
        <v>0</v>
      </c>
      <c r="F99" s="178">
        <f t="shared" si="108"/>
        <v>0</v>
      </c>
      <c r="G99" s="178" t="e">
        <f t="shared" si="96"/>
        <v>#DIV/0!</v>
      </c>
      <c r="H99" s="139"/>
      <c r="I99" s="139"/>
      <c r="J99" s="142">
        <f t="shared" si="113"/>
        <v>0</v>
      </c>
      <c r="K99" s="142"/>
      <c r="L99" s="139"/>
      <c r="M99" s="139"/>
      <c r="N99" s="142">
        <f t="shared" si="109"/>
        <v>0</v>
      </c>
      <c r="O99" s="142" t="e">
        <f>M99/L99</f>
        <v>#DIV/0!</v>
      </c>
      <c r="P99" s="139"/>
      <c r="Q99" s="139"/>
      <c r="R99" s="142">
        <f t="shared" si="110"/>
        <v>0</v>
      </c>
      <c r="S99" s="142"/>
      <c r="T99" s="139"/>
      <c r="U99" s="139"/>
      <c r="V99" s="142">
        <f t="shared" si="111"/>
        <v>0</v>
      </c>
      <c r="W99" s="142"/>
      <c r="X99" s="139">
        <f t="shared" si="107"/>
        <v>0</v>
      </c>
      <c r="Y99" s="139">
        <f t="shared" si="107"/>
        <v>0</v>
      </c>
      <c r="Z99" s="142">
        <f t="shared" si="114"/>
        <v>0</v>
      </c>
      <c r="AA99" s="142"/>
      <c r="AB99" s="139"/>
      <c r="AC99" s="139"/>
      <c r="AD99" s="142">
        <f t="shared" si="115"/>
        <v>0</v>
      </c>
      <c r="AE99" s="142"/>
      <c r="AF99" s="139"/>
      <c r="AG99" s="139"/>
      <c r="AH99" s="142"/>
      <c r="AI99" s="139"/>
      <c r="AJ99" s="139"/>
      <c r="AK99" s="142">
        <f t="shared" si="116"/>
        <v>0</v>
      </c>
      <c r="AL99" s="142"/>
      <c r="AM99" s="139"/>
      <c r="AN99" s="139"/>
      <c r="AO99" s="142">
        <f t="shared" si="112"/>
        <v>0</v>
      </c>
      <c r="AP99" s="142"/>
      <c r="AQ99" s="142"/>
      <c r="AR99" s="142"/>
      <c r="AS99" s="142"/>
      <c r="AT99" s="142"/>
      <c r="AU99" s="139"/>
      <c r="AV99" s="139"/>
      <c r="AW99" s="142">
        <f t="shared" si="117"/>
        <v>0</v>
      </c>
      <c r="AX99" s="142"/>
      <c r="AY99" s="139"/>
      <c r="AZ99" s="139"/>
      <c r="BA99" s="142">
        <v>0</v>
      </c>
      <c r="BB99" s="142"/>
      <c r="BC99" s="139"/>
      <c r="BD99" s="139"/>
      <c r="BE99" s="142">
        <f t="shared" si="118"/>
        <v>0</v>
      </c>
      <c r="BF99" s="142"/>
      <c r="BG99" s="139"/>
      <c r="BH99" s="139"/>
      <c r="BI99" s="142">
        <f t="shared" si="119"/>
        <v>0</v>
      </c>
      <c r="BJ99" s="142"/>
      <c r="BK99" s="139"/>
      <c r="BL99" s="139"/>
      <c r="BM99" s="142">
        <f t="shared" si="120"/>
        <v>0</v>
      </c>
      <c r="BN99" s="142"/>
      <c r="BO99" s="139"/>
      <c r="BP99" s="139"/>
      <c r="BQ99" s="142">
        <f t="shared" si="121"/>
        <v>0</v>
      </c>
      <c r="BR99" s="142"/>
      <c r="BS99" s="139"/>
      <c r="BT99" s="139"/>
      <c r="BU99" s="142">
        <f t="shared" si="122"/>
        <v>0</v>
      </c>
      <c r="BV99" s="142"/>
      <c r="BW99" s="139"/>
      <c r="BX99" s="139"/>
      <c r="BY99" s="142">
        <f t="shared" si="123"/>
        <v>0</v>
      </c>
      <c r="BZ99" s="142"/>
      <c r="CA99" s="139"/>
      <c r="CB99" s="139"/>
      <c r="CC99" s="142">
        <f t="shared" si="124"/>
        <v>0</v>
      </c>
      <c r="CD99" s="142"/>
      <c r="CE99" s="139"/>
      <c r="CF99" s="139"/>
      <c r="CG99" s="142">
        <f t="shared" si="125"/>
        <v>0</v>
      </c>
      <c r="CH99" s="142"/>
      <c r="CI99" s="139"/>
      <c r="CJ99" s="139"/>
      <c r="CK99" s="142">
        <f t="shared" si="126"/>
        <v>0</v>
      </c>
      <c r="CL99" s="208"/>
      <c r="CM99" s="208"/>
      <c r="CN99" s="208"/>
      <c r="CO99" s="208">
        <v>0</v>
      </c>
      <c r="CP99" s="208"/>
      <c r="CQ99" s="14"/>
      <c r="CR99" s="14"/>
      <c r="CS99" s="244"/>
      <c r="CT99" s="245"/>
      <c r="CU99" s="13"/>
      <c r="CV99" s="13"/>
      <c r="CW99" s="244"/>
      <c r="CX99" s="245"/>
      <c r="CY99" s="13"/>
      <c r="CZ99" s="13"/>
      <c r="DA99" s="244">
        <f t="shared" si="127"/>
        <v>0</v>
      </c>
      <c r="DB99" s="245"/>
    </row>
    <row r="100" spans="1:106" ht="14.25" hidden="1" customHeight="1">
      <c r="A100" s="313"/>
      <c r="B100" s="313" t="s">
        <v>681</v>
      </c>
      <c r="C100" s="207"/>
      <c r="D100" s="139">
        <f t="shared" si="106"/>
        <v>0</v>
      </c>
      <c r="E100" s="236">
        <f t="shared" si="106"/>
        <v>0</v>
      </c>
      <c r="F100" s="178">
        <f t="shared" si="108"/>
        <v>0</v>
      </c>
      <c r="G100" s="178" t="e">
        <f t="shared" si="96"/>
        <v>#DIV/0!</v>
      </c>
      <c r="H100" s="139"/>
      <c r="I100" s="139"/>
      <c r="J100" s="142">
        <f t="shared" si="113"/>
        <v>0</v>
      </c>
      <c r="K100" s="142"/>
      <c r="L100" s="139"/>
      <c r="M100" s="139"/>
      <c r="N100" s="142">
        <f t="shared" si="109"/>
        <v>0</v>
      </c>
      <c r="O100" s="142" t="e">
        <f>M100/L100</f>
        <v>#DIV/0!</v>
      </c>
      <c r="P100" s="139"/>
      <c r="Q100" s="139"/>
      <c r="R100" s="142">
        <f t="shared" si="110"/>
        <v>0</v>
      </c>
      <c r="S100" s="142"/>
      <c r="T100" s="139"/>
      <c r="U100" s="139"/>
      <c r="V100" s="142">
        <f t="shared" si="111"/>
        <v>0</v>
      </c>
      <c r="W100" s="142"/>
      <c r="X100" s="139">
        <f t="shared" si="107"/>
        <v>0</v>
      </c>
      <c r="Y100" s="139">
        <f t="shared" si="107"/>
        <v>0</v>
      </c>
      <c r="Z100" s="142">
        <f t="shared" si="114"/>
        <v>0</v>
      </c>
      <c r="AA100" s="142"/>
      <c r="AB100" s="139"/>
      <c r="AC100" s="139"/>
      <c r="AD100" s="142">
        <f t="shared" si="115"/>
        <v>0</v>
      </c>
      <c r="AE100" s="142"/>
      <c r="AF100" s="139"/>
      <c r="AG100" s="139"/>
      <c r="AH100" s="142"/>
      <c r="AI100" s="139"/>
      <c r="AJ100" s="139"/>
      <c r="AK100" s="142">
        <f t="shared" si="116"/>
        <v>0</v>
      </c>
      <c r="AL100" s="142"/>
      <c r="AM100" s="139"/>
      <c r="AN100" s="139"/>
      <c r="AO100" s="142">
        <f t="shared" si="112"/>
        <v>0</v>
      </c>
      <c r="AP100" s="142"/>
      <c r="AQ100" s="142"/>
      <c r="AR100" s="142"/>
      <c r="AS100" s="142"/>
      <c r="AT100" s="142"/>
      <c r="AU100" s="139"/>
      <c r="AV100" s="139"/>
      <c r="AW100" s="142">
        <f t="shared" si="117"/>
        <v>0</v>
      </c>
      <c r="AX100" s="142"/>
      <c r="AY100" s="139"/>
      <c r="AZ100" s="139"/>
      <c r="BA100" s="142">
        <v>0</v>
      </c>
      <c r="BB100" s="142"/>
      <c r="BC100" s="139"/>
      <c r="BD100" s="139"/>
      <c r="BE100" s="142">
        <f t="shared" si="118"/>
        <v>0</v>
      </c>
      <c r="BF100" s="142"/>
      <c r="BG100" s="139"/>
      <c r="BH100" s="139"/>
      <c r="BI100" s="142">
        <f t="shared" si="119"/>
        <v>0</v>
      </c>
      <c r="BJ100" s="142"/>
      <c r="BK100" s="139"/>
      <c r="BL100" s="139"/>
      <c r="BM100" s="142">
        <f t="shared" si="120"/>
        <v>0</v>
      </c>
      <c r="BN100" s="142"/>
      <c r="BO100" s="139"/>
      <c r="BP100" s="139"/>
      <c r="BQ100" s="142">
        <f t="shared" si="121"/>
        <v>0</v>
      </c>
      <c r="BR100" s="142"/>
      <c r="BS100" s="139"/>
      <c r="BT100" s="139"/>
      <c r="BU100" s="142">
        <f t="shared" si="122"/>
        <v>0</v>
      </c>
      <c r="BV100" s="142"/>
      <c r="BW100" s="139"/>
      <c r="BX100" s="139"/>
      <c r="BY100" s="142">
        <f t="shared" si="123"/>
        <v>0</v>
      </c>
      <c r="BZ100" s="142"/>
      <c r="CA100" s="139"/>
      <c r="CB100" s="139"/>
      <c r="CC100" s="142">
        <f t="shared" si="124"/>
        <v>0</v>
      </c>
      <c r="CD100" s="142"/>
      <c r="CE100" s="139"/>
      <c r="CF100" s="139"/>
      <c r="CG100" s="142">
        <f t="shared" si="125"/>
        <v>0</v>
      </c>
      <c r="CH100" s="142"/>
      <c r="CI100" s="139"/>
      <c r="CJ100" s="139"/>
      <c r="CK100" s="142">
        <f t="shared" si="126"/>
        <v>0</v>
      </c>
      <c r="CL100" s="208"/>
      <c r="CM100" s="208"/>
      <c r="CN100" s="208"/>
      <c r="CO100" s="208">
        <v>0</v>
      </c>
      <c r="CP100" s="208"/>
      <c r="CQ100" s="14"/>
      <c r="CR100" s="14"/>
      <c r="CS100" s="244"/>
      <c r="CT100" s="245"/>
      <c r="CU100" s="13"/>
      <c r="CV100" s="13"/>
      <c r="CW100" s="244"/>
      <c r="CX100" s="245"/>
      <c r="CY100" s="13"/>
      <c r="CZ100" s="13"/>
      <c r="DA100" s="244">
        <f t="shared" si="127"/>
        <v>0</v>
      </c>
      <c r="DB100" s="245"/>
    </row>
    <row r="101" spans="1:106" ht="14.25" hidden="1" customHeight="1">
      <c r="A101" s="313"/>
      <c r="B101" s="313" t="s">
        <v>682</v>
      </c>
      <c r="C101" s="207">
        <v>0</v>
      </c>
      <c r="D101" s="139">
        <f t="shared" si="106"/>
        <v>1.9550000000000001</v>
      </c>
      <c r="E101" s="236">
        <f>I101+M101+Q101+U101+Y101+AJ101+AN101+AR101+AV101+BD101+BH101+BX101+CF101+CJ101+CN101+CR101+CV101+CZ101+AZ101+BL101+BT101</f>
        <v>0</v>
      </c>
      <c r="F101" s="178">
        <f>E101-D101</f>
        <v>-1.9550000000000001</v>
      </c>
      <c r="G101" s="178">
        <f>E101/D101</f>
        <v>0</v>
      </c>
      <c r="H101" s="139">
        <v>1.9550000000000001</v>
      </c>
      <c r="I101" s="139"/>
      <c r="J101" s="142">
        <f>I101-H101</f>
        <v>-1.9550000000000001</v>
      </c>
      <c r="K101" s="142"/>
      <c r="L101" s="139"/>
      <c r="M101" s="139"/>
      <c r="N101" s="142">
        <f>M101-L101</f>
        <v>0</v>
      </c>
      <c r="O101" s="142" t="e">
        <f>M101/L101</f>
        <v>#DIV/0!</v>
      </c>
      <c r="P101" s="139"/>
      <c r="Q101" s="139"/>
      <c r="R101" s="142">
        <f>Q101-P101</f>
        <v>0</v>
      </c>
      <c r="S101" s="142"/>
      <c r="T101" s="139"/>
      <c r="U101" s="139"/>
      <c r="V101" s="142">
        <f>U101-T101</f>
        <v>0</v>
      </c>
      <c r="W101" s="142"/>
      <c r="X101" s="139">
        <f>AB101</f>
        <v>0</v>
      </c>
      <c r="Y101" s="139">
        <f>AC101</f>
        <v>0</v>
      </c>
      <c r="Z101" s="142">
        <f>Y101-X101</f>
        <v>0</v>
      </c>
      <c r="AA101" s="142"/>
      <c r="AB101" s="139"/>
      <c r="AC101" s="139"/>
      <c r="AD101" s="142">
        <f>AC101-AB101</f>
        <v>0</v>
      </c>
      <c r="AE101" s="142"/>
      <c r="AF101" s="139"/>
      <c r="AG101" s="139"/>
      <c r="AH101" s="142"/>
      <c r="AI101" s="139"/>
      <c r="AJ101" s="139"/>
      <c r="AK101" s="142">
        <f>AJ101-AI101</f>
        <v>0</v>
      </c>
      <c r="AL101" s="142"/>
      <c r="AM101" s="139"/>
      <c r="AN101" s="139"/>
      <c r="AO101" s="142">
        <f>AN101-AM101</f>
        <v>0</v>
      </c>
      <c r="AP101" s="142" t="e">
        <f>AN101/AM101</f>
        <v>#DIV/0!</v>
      </c>
      <c r="AQ101" s="142"/>
      <c r="AR101" s="142"/>
      <c r="AS101" s="142">
        <f>AR101-AQ101</f>
        <v>0</v>
      </c>
      <c r="AT101" s="142"/>
      <c r="AU101" s="139"/>
      <c r="AV101" s="139"/>
      <c r="AW101" s="142">
        <f>AV101-AU101</f>
        <v>0</v>
      </c>
      <c r="AX101" s="142"/>
      <c r="AY101" s="139"/>
      <c r="AZ101" s="139"/>
      <c r="BA101" s="142">
        <v>0</v>
      </c>
      <c r="BB101" s="142"/>
      <c r="BC101" s="139"/>
      <c r="BD101" s="139"/>
      <c r="BE101" s="142">
        <f>BD101-BC101</f>
        <v>0</v>
      </c>
      <c r="BF101" s="142"/>
      <c r="BG101" s="139"/>
      <c r="BH101" s="139"/>
      <c r="BI101" s="142">
        <f>BH101-BG101</f>
        <v>0</v>
      </c>
      <c r="BJ101" s="142"/>
      <c r="BK101" s="139"/>
      <c r="BL101" s="139"/>
      <c r="BM101" s="142">
        <f>BL101-BK101</f>
        <v>0</v>
      </c>
      <c r="BN101" s="142"/>
      <c r="BO101" s="139"/>
      <c r="BP101" s="139"/>
      <c r="BQ101" s="142">
        <f>BP101-BO101</f>
        <v>0</v>
      </c>
      <c r="BR101" s="142"/>
      <c r="BS101" s="139"/>
      <c r="BT101" s="139"/>
      <c r="BU101" s="142">
        <f>BT101-BS101</f>
        <v>0</v>
      </c>
      <c r="BV101" s="142"/>
      <c r="BW101" s="139"/>
      <c r="BX101" s="139"/>
      <c r="BY101" s="142">
        <f>BX101-BW101</f>
        <v>0</v>
      </c>
      <c r="BZ101" s="142"/>
      <c r="CA101" s="139"/>
      <c r="CB101" s="139"/>
      <c r="CC101" s="142">
        <f>CB101-CA101</f>
        <v>0</v>
      </c>
      <c r="CD101" s="142"/>
      <c r="CE101" s="139"/>
      <c r="CF101" s="139"/>
      <c r="CG101" s="142">
        <f>CF101-CE101</f>
        <v>0</v>
      </c>
      <c r="CH101" s="142"/>
      <c r="CI101" s="139"/>
      <c r="CJ101" s="139"/>
      <c r="CK101" s="142">
        <f>CJ101-CI101</f>
        <v>0</v>
      </c>
      <c r="CL101" s="208"/>
      <c r="CM101" s="208"/>
      <c r="CN101" s="208"/>
      <c r="CO101" s="208">
        <v>0</v>
      </c>
      <c r="CP101" s="208"/>
      <c r="CQ101" s="14"/>
      <c r="CR101" s="14"/>
      <c r="CS101" s="244"/>
      <c r="CT101" s="245"/>
      <c r="CU101" s="13"/>
      <c r="CV101" s="13"/>
      <c r="CW101" s="244"/>
      <c r="CX101" s="245"/>
      <c r="CY101" s="13"/>
      <c r="CZ101" s="13"/>
      <c r="DA101" s="244">
        <f>CZ101-CY101</f>
        <v>0</v>
      </c>
      <c r="DB101" s="245"/>
    </row>
    <row r="102" spans="1:106" ht="14.25" hidden="1" customHeight="1">
      <c r="A102" s="313"/>
      <c r="B102" s="313" t="s">
        <v>355</v>
      </c>
      <c r="C102" s="207"/>
      <c r="D102" s="139">
        <f t="shared" si="106"/>
        <v>0</v>
      </c>
      <c r="E102" s="236">
        <f t="shared" si="106"/>
        <v>0</v>
      </c>
      <c r="F102" s="178">
        <f t="shared" si="108"/>
        <v>0</v>
      </c>
      <c r="G102" s="178" t="e">
        <f t="shared" si="96"/>
        <v>#DIV/0!</v>
      </c>
      <c r="H102" s="139"/>
      <c r="I102" s="139"/>
      <c r="J102" s="142">
        <f t="shared" si="113"/>
        <v>0</v>
      </c>
      <c r="K102" s="142"/>
      <c r="L102" s="139"/>
      <c r="M102" s="139"/>
      <c r="N102" s="142">
        <f t="shared" si="109"/>
        <v>0</v>
      </c>
      <c r="O102" s="142" t="e">
        <f>M102/L102</f>
        <v>#DIV/0!</v>
      </c>
      <c r="P102" s="139"/>
      <c r="Q102" s="139"/>
      <c r="R102" s="142">
        <f t="shared" si="110"/>
        <v>0</v>
      </c>
      <c r="S102" s="142"/>
      <c r="T102" s="139"/>
      <c r="U102" s="139"/>
      <c r="V102" s="142">
        <f t="shared" si="111"/>
        <v>0</v>
      </c>
      <c r="W102" s="142"/>
      <c r="X102" s="139">
        <f t="shared" si="107"/>
        <v>0</v>
      </c>
      <c r="Y102" s="139">
        <f t="shared" si="107"/>
        <v>0</v>
      </c>
      <c r="Z102" s="142">
        <f t="shared" si="114"/>
        <v>0</v>
      </c>
      <c r="AA102" s="142"/>
      <c r="AB102" s="139"/>
      <c r="AC102" s="139"/>
      <c r="AD102" s="142">
        <f t="shared" si="115"/>
        <v>0</v>
      </c>
      <c r="AE102" s="142"/>
      <c r="AF102" s="139"/>
      <c r="AG102" s="139"/>
      <c r="AH102" s="142"/>
      <c r="AI102" s="139"/>
      <c r="AJ102" s="139"/>
      <c r="AK102" s="142">
        <f t="shared" si="116"/>
        <v>0</v>
      </c>
      <c r="AL102" s="142"/>
      <c r="AM102" s="139"/>
      <c r="AN102" s="139"/>
      <c r="AO102" s="142">
        <f t="shared" si="112"/>
        <v>0</v>
      </c>
      <c r="AP102" s="142" t="e">
        <f>AN102/AM102</f>
        <v>#DIV/0!</v>
      </c>
      <c r="AQ102" s="142"/>
      <c r="AR102" s="142"/>
      <c r="AS102" s="142">
        <f>AR102-AQ102</f>
        <v>0</v>
      </c>
      <c r="AT102" s="142"/>
      <c r="AU102" s="139"/>
      <c r="AV102" s="139"/>
      <c r="AW102" s="142">
        <f t="shared" si="117"/>
        <v>0</v>
      </c>
      <c r="AX102" s="142"/>
      <c r="AY102" s="139"/>
      <c r="AZ102" s="139"/>
      <c r="BA102" s="142">
        <v>0</v>
      </c>
      <c r="BB102" s="142"/>
      <c r="BC102" s="139"/>
      <c r="BD102" s="139"/>
      <c r="BE102" s="142">
        <f t="shared" si="118"/>
        <v>0</v>
      </c>
      <c r="BF102" s="142"/>
      <c r="BG102" s="139"/>
      <c r="BH102" s="139"/>
      <c r="BI102" s="142">
        <f t="shared" si="119"/>
        <v>0</v>
      </c>
      <c r="BJ102" s="142"/>
      <c r="BK102" s="139"/>
      <c r="BL102" s="139"/>
      <c r="BM102" s="142">
        <f t="shared" si="120"/>
        <v>0</v>
      </c>
      <c r="BN102" s="142"/>
      <c r="BO102" s="139"/>
      <c r="BP102" s="139"/>
      <c r="BQ102" s="142">
        <f t="shared" si="121"/>
        <v>0</v>
      </c>
      <c r="BR102" s="142"/>
      <c r="BS102" s="139"/>
      <c r="BT102" s="139"/>
      <c r="BU102" s="142">
        <f t="shared" si="122"/>
        <v>0</v>
      </c>
      <c r="BV102" s="142"/>
      <c r="BW102" s="139"/>
      <c r="BX102" s="139"/>
      <c r="BY102" s="142">
        <f t="shared" si="123"/>
        <v>0</v>
      </c>
      <c r="BZ102" s="142"/>
      <c r="CA102" s="139"/>
      <c r="CB102" s="139"/>
      <c r="CC102" s="142">
        <f t="shared" si="124"/>
        <v>0</v>
      </c>
      <c r="CD102" s="142"/>
      <c r="CE102" s="139"/>
      <c r="CF102" s="139"/>
      <c r="CG102" s="142">
        <f t="shared" si="125"/>
        <v>0</v>
      </c>
      <c r="CH102" s="142"/>
      <c r="CI102" s="139"/>
      <c r="CJ102" s="139"/>
      <c r="CK102" s="142">
        <f t="shared" si="126"/>
        <v>0</v>
      </c>
      <c r="CL102" s="208"/>
      <c r="CM102" s="208"/>
      <c r="CN102" s="208"/>
      <c r="CO102" s="208">
        <v>0</v>
      </c>
      <c r="CP102" s="208"/>
      <c r="CQ102" s="14"/>
      <c r="CR102" s="14"/>
      <c r="CS102" s="244"/>
      <c r="CT102" s="245"/>
      <c r="CU102" s="13"/>
      <c r="CV102" s="13"/>
      <c r="CW102" s="244"/>
      <c r="CX102" s="245"/>
      <c r="CY102" s="13"/>
      <c r="CZ102" s="13"/>
      <c r="DA102" s="244">
        <f t="shared" si="127"/>
        <v>0</v>
      </c>
      <c r="DB102" s="245"/>
    </row>
    <row r="103" spans="1:106" ht="14.25" hidden="1" customHeight="1">
      <c r="A103" s="313"/>
      <c r="B103" s="313" t="s">
        <v>356</v>
      </c>
      <c r="C103" s="207"/>
      <c r="D103" s="139">
        <f t="shared" si="106"/>
        <v>0</v>
      </c>
      <c r="E103" s="236">
        <f t="shared" si="106"/>
        <v>0</v>
      </c>
      <c r="F103" s="178">
        <f t="shared" si="108"/>
        <v>0</v>
      </c>
      <c r="G103" s="178" t="e">
        <f t="shared" si="96"/>
        <v>#DIV/0!</v>
      </c>
      <c r="H103" s="139"/>
      <c r="I103" s="139"/>
      <c r="J103" s="142">
        <f t="shared" si="113"/>
        <v>0</v>
      </c>
      <c r="K103" s="142"/>
      <c r="L103" s="139"/>
      <c r="M103" s="139"/>
      <c r="N103" s="142">
        <f t="shared" si="109"/>
        <v>0</v>
      </c>
      <c r="O103" s="142"/>
      <c r="P103" s="139"/>
      <c r="Q103" s="139"/>
      <c r="R103" s="142">
        <f t="shared" si="110"/>
        <v>0</v>
      </c>
      <c r="S103" s="142"/>
      <c r="T103" s="139"/>
      <c r="U103" s="139"/>
      <c r="V103" s="142">
        <f t="shared" si="111"/>
        <v>0</v>
      </c>
      <c r="W103" s="142"/>
      <c r="X103" s="139">
        <f t="shared" si="107"/>
        <v>0</v>
      </c>
      <c r="Y103" s="139">
        <f t="shared" si="107"/>
        <v>0</v>
      </c>
      <c r="Z103" s="142">
        <f t="shared" si="114"/>
        <v>0</v>
      </c>
      <c r="AA103" s="142"/>
      <c r="AB103" s="139"/>
      <c r="AC103" s="139"/>
      <c r="AD103" s="142">
        <f t="shared" si="115"/>
        <v>0</v>
      </c>
      <c r="AE103" s="142"/>
      <c r="AF103" s="139"/>
      <c r="AG103" s="139"/>
      <c r="AH103" s="142"/>
      <c r="AI103" s="139"/>
      <c r="AJ103" s="139"/>
      <c r="AK103" s="142">
        <f t="shared" si="116"/>
        <v>0</v>
      </c>
      <c r="AL103" s="142"/>
      <c r="AM103" s="139"/>
      <c r="AN103" s="139"/>
      <c r="AO103" s="142">
        <f t="shared" si="112"/>
        <v>0</v>
      </c>
      <c r="AP103" s="142"/>
      <c r="AQ103" s="142"/>
      <c r="AR103" s="142"/>
      <c r="AS103" s="142"/>
      <c r="AT103" s="142"/>
      <c r="AU103" s="139"/>
      <c r="AV103" s="139"/>
      <c r="AW103" s="142">
        <f t="shared" si="117"/>
        <v>0</v>
      </c>
      <c r="AX103" s="142"/>
      <c r="AY103" s="139"/>
      <c r="AZ103" s="139"/>
      <c r="BA103" s="142">
        <v>0</v>
      </c>
      <c r="BB103" s="142"/>
      <c r="BC103" s="139"/>
      <c r="BD103" s="139"/>
      <c r="BE103" s="142">
        <f t="shared" si="118"/>
        <v>0</v>
      </c>
      <c r="BF103" s="142"/>
      <c r="BG103" s="139"/>
      <c r="BH103" s="139"/>
      <c r="BI103" s="142">
        <f t="shared" si="119"/>
        <v>0</v>
      </c>
      <c r="BJ103" s="142"/>
      <c r="BK103" s="139"/>
      <c r="BL103" s="139"/>
      <c r="BM103" s="142">
        <f t="shared" si="120"/>
        <v>0</v>
      </c>
      <c r="BN103" s="142"/>
      <c r="BO103" s="139"/>
      <c r="BP103" s="139"/>
      <c r="BQ103" s="142">
        <f t="shared" si="121"/>
        <v>0</v>
      </c>
      <c r="BR103" s="142"/>
      <c r="BS103" s="139"/>
      <c r="BT103" s="139"/>
      <c r="BU103" s="142">
        <f t="shared" si="122"/>
        <v>0</v>
      </c>
      <c r="BV103" s="142"/>
      <c r="BW103" s="139"/>
      <c r="BX103" s="139"/>
      <c r="BY103" s="142">
        <f t="shared" si="123"/>
        <v>0</v>
      </c>
      <c r="BZ103" s="142"/>
      <c r="CA103" s="139"/>
      <c r="CB103" s="139"/>
      <c r="CC103" s="142">
        <f t="shared" si="124"/>
        <v>0</v>
      </c>
      <c r="CD103" s="142"/>
      <c r="CE103" s="139"/>
      <c r="CF103" s="139"/>
      <c r="CG103" s="142">
        <f t="shared" si="125"/>
        <v>0</v>
      </c>
      <c r="CH103" s="142"/>
      <c r="CI103" s="139"/>
      <c r="CJ103" s="139"/>
      <c r="CK103" s="142">
        <f t="shared" si="126"/>
        <v>0</v>
      </c>
      <c r="CL103" s="208"/>
      <c r="CM103" s="208"/>
      <c r="CN103" s="208"/>
      <c r="CO103" s="208">
        <v>0</v>
      </c>
      <c r="CP103" s="208"/>
      <c r="CQ103" s="14"/>
      <c r="CR103" s="14"/>
      <c r="CS103" s="244"/>
      <c r="CT103" s="245"/>
      <c r="CU103" s="13"/>
      <c r="CV103" s="13"/>
      <c r="CW103" s="244"/>
      <c r="CX103" s="245"/>
      <c r="CY103" s="13"/>
      <c r="CZ103" s="13"/>
      <c r="DA103" s="244">
        <f t="shared" si="127"/>
        <v>0</v>
      </c>
      <c r="DB103" s="245"/>
    </row>
    <row r="104" spans="1:106" ht="14.25" customHeight="1">
      <c r="A104" s="313"/>
      <c r="B104" s="313" t="s">
        <v>580</v>
      </c>
      <c r="C104" s="207">
        <v>113.3</v>
      </c>
      <c r="D104" s="139">
        <f t="shared" si="106"/>
        <v>123.706</v>
      </c>
      <c r="E104" s="139">
        <f t="shared" si="106"/>
        <v>128.733</v>
      </c>
      <c r="F104" s="178">
        <f t="shared" si="108"/>
        <v>5.027000000000001</v>
      </c>
      <c r="G104" s="178">
        <f t="shared" si="96"/>
        <v>1.0406366708162902</v>
      </c>
      <c r="H104" s="139"/>
      <c r="I104" s="139"/>
      <c r="J104" s="142">
        <f t="shared" si="113"/>
        <v>0</v>
      </c>
      <c r="K104" s="142"/>
      <c r="L104" s="139">
        <v>32.5</v>
      </c>
      <c r="M104" s="139">
        <v>37.527000000000001</v>
      </c>
      <c r="N104" s="142">
        <f t="shared" si="109"/>
        <v>5.027000000000001</v>
      </c>
      <c r="O104" s="142"/>
      <c r="P104" s="139"/>
      <c r="Q104" s="139"/>
      <c r="R104" s="142">
        <f t="shared" si="110"/>
        <v>0</v>
      </c>
      <c r="S104" s="142"/>
      <c r="T104" s="139">
        <v>91.206000000000003</v>
      </c>
      <c r="U104" s="139">
        <v>91.206000000000003</v>
      </c>
      <c r="V104" s="142">
        <f t="shared" si="111"/>
        <v>0</v>
      </c>
      <c r="W104" s="142"/>
      <c r="X104" s="139">
        <f t="shared" si="107"/>
        <v>0</v>
      </c>
      <c r="Y104" s="139">
        <f t="shared" si="107"/>
        <v>0</v>
      </c>
      <c r="Z104" s="142">
        <f t="shared" si="114"/>
        <v>0</v>
      </c>
      <c r="AA104" s="142"/>
      <c r="AB104" s="139"/>
      <c r="AC104" s="139"/>
      <c r="AD104" s="142">
        <f t="shared" si="115"/>
        <v>0</v>
      </c>
      <c r="AE104" s="142"/>
      <c r="AF104" s="139"/>
      <c r="AG104" s="139"/>
      <c r="AH104" s="142"/>
      <c r="AI104" s="139"/>
      <c r="AJ104" s="139"/>
      <c r="AK104" s="142">
        <f t="shared" si="116"/>
        <v>0</v>
      </c>
      <c r="AL104" s="142"/>
      <c r="AM104" s="139"/>
      <c r="AN104" s="139"/>
      <c r="AO104" s="142">
        <f t="shared" si="112"/>
        <v>0</v>
      </c>
      <c r="AP104" s="142"/>
      <c r="AQ104" s="142"/>
      <c r="AR104" s="142"/>
      <c r="AS104" s="142"/>
      <c r="AT104" s="142"/>
      <c r="AU104" s="139"/>
      <c r="AV104" s="139"/>
      <c r="AW104" s="142">
        <f t="shared" si="117"/>
        <v>0</v>
      </c>
      <c r="AX104" s="142"/>
      <c r="AY104" s="139"/>
      <c r="AZ104" s="139"/>
      <c r="BA104" s="142">
        <v>0</v>
      </c>
      <c r="BB104" s="142"/>
      <c r="BC104" s="139"/>
      <c r="BD104" s="139"/>
      <c r="BE104" s="142">
        <f t="shared" si="118"/>
        <v>0</v>
      </c>
      <c r="BF104" s="142"/>
      <c r="BG104" s="139"/>
      <c r="BH104" s="139"/>
      <c r="BI104" s="142">
        <f t="shared" si="119"/>
        <v>0</v>
      </c>
      <c r="BJ104" s="142"/>
      <c r="BK104" s="139"/>
      <c r="BL104" s="139"/>
      <c r="BM104" s="142">
        <f t="shared" si="120"/>
        <v>0</v>
      </c>
      <c r="BN104" s="142"/>
      <c r="BO104" s="139"/>
      <c r="BP104" s="139"/>
      <c r="BQ104" s="142">
        <f t="shared" si="121"/>
        <v>0</v>
      </c>
      <c r="BR104" s="142"/>
      <c r="BS104" s="139"/>
      <c r="BT104" s="139"/>
      <c r="BU104" s="142">
        <f t="shared" si="122"/>
        <v>0</v>
      </c>
      <c r="BV104" s="142"/>
      <c r="BW104" s="139"/>
      <c r="BX104" s="139"/>
      <c r="BY104" s="142">
        <f t="shared" si="123"/>
        <v>0</v>
      </c>
      <c r="BZ104" s="142"/>
      <c r="CA104" s="139"/>
      <c r="CB104" s="139"/>
      <c r="CC104" s="142">
        <f t="shared" si="124"/>
        <v>0</v>
      </c>
      <c r="CD104" s="142"/>
      <c r="CE104" s="139"/>
      <c r="CF104" s="139"/>
      <c r="CG104" s="142">
        <f t="shared" si="125"/>
        <v>0</v>
      </c>
      <c r="CH104" s="142"/>
      <c r="CI104" s="139"/>
      <c r="CJ104" s="139"/>
      <c r="CK104" s="142">
        <f t="shared" si="126"/>
        <v>0</v>
      </c>
      <c r="CL104" s="208"/>
      <c r="CM104" s="208"/>
      <c r="CN104" s="208"/>
      <c r="CO104" s="208">
        <v>0</v>
      </c>
      <c r="CP104" s="208"/>
      <c r="CQ104" s="14"/>
      <c r="CR104" s="14"/>
      <c r="CS104" s="244"/>
      <c r="CT104" s="245"/>
      <c r="CU104" s="13"/>
      <c r="CV104" s="13"/>
      <c r="CW104" s="244"/>
      <c r="CX104" s="245"/>
      <c r="CY104" s="13"/>
      <c r="CZ104" s="13"/>
      <c r="DA104" s="244">
        <f t="shared" si="127"/>
        <v>0</v>
      </c>
      <c r="DB104" s="245"/>
    </row>
    <row r="105" spans="1:106" ht="14.25" customHeight="1">
      <c r="A105" s="313"/>
      <c r="B105" s="313" t="s">
        <v>538</v>
      </c>
      <c r="C105" s="207">
        <v>3.01</v>
      </c>
      <c r="D105" s="139">
        <f>H105+L105+P105+T105+X105+AI105+AM105+AQ105+AU105+BC105+BG105+BW105+CE105+CI105+CM105+CQ105+CU105+CY105+AY105+BK105+BS105+BO105</f>
        <v>3</v>
      </c>
      <c r="E105" s="139">
        <f>I105+M105+Q105+U105+Y105+AJ105+AN105+AR105+AV105+BD105+BH105+BX105+CF105+CJ105+CN105+CR105+CV105+CZ105+AZ105+BL105+BT105+BP105</f>
        <v>3</v>
      </c>
      <c r="F105" s="178">
        <f t="shared" si="108"/>
        <v>0</v>
      </c>
      <c r="G105" s="178"/>
      <c r="H105" s="139"/>
      <c r="I105" s="139"/>
      <c r="J105" s="142">
        <f t="shared" si="113"/>
        <v>0</v>
      </c>
      <c r="K105" s="142"/>
      <c r="L105" s="139"/>
      <c r="M105" s="139"/>
      <c r="N105" s="142">
        <f t="shared" si="109"/>
        <v>0</v>
      </c>
      <c r="O105" s="142"/>
      <c r="P105" s="139"/>
      <c r="Q105" s="139"/>
      <c r="R105" s="142">
        <f t="shared" si="110"/>
        <v>0</v>
      </c>
      <c r="S105" s="142"/>
      <c r="T105" s="139"/>
      <c r="U105" s="139"/>
      <c r="V105" s="142">
        <f t="shared" si="111"/>
        <v>0</v>
      </c>
      <c r="W105" s="142"/>
      <c r="X105" s="139">
        <f t="shared" si="107"/>
        <v>0</v>
      </c>
      <c r="Y105" s="139">
        <f t="shared" si="107"/>
        <v>0</v>
      </c>
      <c r="Z105" s="142">
        <f t="shared" si="114"/>
        <v>0</v>
      </c>
      <c r="AA105" s="142"/>
      <c r="AB105" s="139"/>
      <c r="AC105" s="139"/>
      <c r="AD105" s="142">
        <f t="shared" si="115"/>
        <v>0</v>
      </c>
      <c r="AE105" s="142"/>
      <c r="AF105" s="139"/>
      <c r="AG105" s="139"/>
      <c r="AH105" s="142"/>
      <c r="AI105" s="139"/>
      <c r="AJ105" s="139"/>
      <c r="AK105" s="142">
        <f t="shared" si="116"/>
        <v>0</v>
      </c>
      <c r="AL105" s="142"/>
      <c r="AM105" s="139"/>
      <c r="AN105" s="139"/>
      <c r="AO105" s="142">
        <f t="shared" si="112"/>
        <v>0</v>
      </c>
      <c r="AP105" s="142"/>
      <c r="AQ105" s="142"/>
      <c r="AR105" s="142"/>
      <c r="AS105" s="142"/>
      <c r="AT105" s="142"/>
      <c r="AU105" s="139"/>
      <c r="AV105" s="139"/>
      <c r="AW105" s="142">
        <f t="shared" si="117"/>
        <v>0</v>
      </c>
      <c r="AX105" s="142"/>
      <c r="AY105" s="139"/>
      <c r="AZ105" s="139"/>
      <c r="BA105" s="142">
        <v>0</v>
      </c>
      <c r="BB105" s="142"/>
      <c r="BC105" s="139"/>
      <c r="BD105" s="139"/>
      <c r="BE105" s="142">
        <f t="shared" si="118"/>
        <v>0</v>
      </c>
      <c r="BF105" s="142"/>
      <c r="BG105" s="139"/>
      <c r="BH105" s="139"/>
      <c r="BI105" s="142">
        <f t="shared" si="119"/>
        <v>0</v>
      </c>
      <c r="BJ105" s="142"/>
      <c r="BK105" s="139"/>
      <c r="BL105" s="139"/>
      <c r="BM105" s="142">
        <f t="shared" si="120"/>
        <v>0</v>
      </c>
      <c r="BN105" s="142"/>
      <c r="BO105" s="139">
        <v>3</v>
      </c>
      <c r="BP105" s="139">
        <v>3</v>
      </c>
      <c r="BQ105" s="142">
        <f t="shared" si="121"/>
        <v>0</v>
      </c>
      <c r="BR105" s="142"/>
      <c r="BS105" s="139"/>
      <c r="BT105" s="139"/>
      <c r="BU105" s="142">
        <f t="shared" si="122"/>
        <v>0</v>
      </c>
      <c r="BV105" s="142"/>
      <c r="BW105" s="139"/>
      <c r="BX105" s="139"/>
      <c r="BY105" s="142">
        <f t="shared" si="123"/>
        <v>0</v>
      </c>
      <c r="BZ105" s="142"/>
      <c r="CA105" s="139"/>
      <c r="CB105" s="139"/>
      <c r="CC105" s="142">
        <f t="shared" si="124"/>
        <v>0</v>
      </c>
      <c r="CD105" s="142"/>
      <c r="CE105" s="139"/>
      <c r="CF105" s="139"/>
      <c r="CG105" s="142">
        <f t="shared" si="125"/>
        <v>0</v>
      </c>
      <c r="CH105" s="142"/>
      <c r="CI105" s="139"/>
      <c r="CJ105" s="139"/>
      <c r="CK105" s="142">
        <f t="shared" si="126"/>
        <v>0</v>
      </c>
      <c r="CL105" s="208"/>
      <c r="CM105" s="208"/>
      <c r="CN105" s="208"/>
      <c r="CO105" s="208">
        <v>0</v>
      </c>
      <c r="CP105" s="208"/>
      <c r="CQ105" s="14"/>
      <c r="CR105" s="14"/>
      <c r="CS105" s="244"/>
      <c r="CT105" s="245"/>
      <c r="CU105" s="13"/>
      <c r="CV105" s="13"/>
      <c r="CW105" s="244"/>
      <c r="CX105" s="245"/>
      <c r="CY105" s="13"/>
      <c r="CZ105" s="13"/>
      <c r="DA105" s="244">
        <f t="shared" si="127"/>
        <v>0</v>
      </c>
      <c r="DB105" s="245"/>
    </row>
    <row r="106" spans="1:106" ht="14.25" hidden="1" customHeight="1">
      <c r="A106" s="313"/>
      <c r="B106" s="313" t="s">
        <v>539</v>
      </c>
      <c r="C106" s="207">
        <v>3.5</v>
      </c>
      <c r="D106" s="139">
        <f t="shared" si="106"/>
        <v>0</v>
      </c>
      <c r="E106" s="139">
        <f t="shared" si="106"/>
        <v>0</v>
      </c>
      <c r="F106" s="178">
        <f t="shared" si="108"/>
        <v>0</v>
      </c>
      <c r="G106" s="178" t="e">
        <f t="shared" ref="G106:G128" si="128">E106/D106</f>
        <v>#DIV/0!</v>
      </c>
      <c r="H106" s="139"/>
      <c r="I106" s="139"/>
      <c r="J106" s="142">
        <f t="shared" si="113"/>
        <v>0</v>
      </c>
      <c r="K106" s="142" t="e">
        <f>I106/H106</f>
        <v>#DIV/0!</v>
      </c>
      <c r="L106" s="139"/>
      <c r="M106" s="139"/>
      <c r="N106" s="142">
        <f t="shared" si="109"/>
        <v>0</v>
      </c>
      <c r="O106" s="142"/>
      <c r="P106" s="139"/>
      <c r="Q106" s="139"/>
      <c r="R106" s="142">
        <f t="shared" si="110"/>
        <v>0</v>
      </c>
      <c r="S106" s="142"/>
      <c r="T106" s="139"/>
      <c r="U106" s="139"/>
      <c r="V106" s="142">
        <f t="shared" si="111"/>
        <v>0</v>
      </c>
      <c r="W106" s="142"/>
      <c r="X106" s="139">
        <f t="shared" si="107"/>
        <v>0</v>
      </c>
      <c r="Y106" s="139">
        <f t="shared" si="107"/>
        <v>0</v>
      </c>
      <c r="Z106" s="142">
        <f t="shared" si="114"/>
        <v>0</v>
      </c>
      <c r="AA106" s="142"/>
      <c r="AB106" s="139"/>
      <c r="AC106" s="139"/>
      <c r="AD106" s="142">
        <f t="shared" si="115"/>
        <v>0</v>
      </c>
      <c r="AE106" s="142"/>
      <c r="AF106" s="139"/>
      <c r="AG106" s="139"/>
      <c r="AH106" s="142"/>
      <c r="AI106" s="139"/>
      <c r="AJ106" s="139"/>
      <c r="AK106" s="142">
        <f t="shared" si="116"/>
        <v>0</v>
      </c>
      <c r="AL106" s="142"/>
      <c r="AM106" s="139"/>
      <c r="AN106" s="139"/>
      <c r="AO106" s="142">
        <f t="shared" si="112"/>
        <v>0</v>
      </c>
      <c r="AP106" s="142"/>
      <c r="AQ106" s="142"/>
      <c r="AR106" s="142"/>
      <c r="AS106" s="142">
        <f>AR106-AQ106</f>
        <v>0</v>
      </c>
      <c r="AT106" s="142"/>
      <c r="AU106" s="139"/>
      <c r="AV106" s="139"/>
      <c r="AW106" s="142">
        <f t="shared" si="117"/>
        <v>0</v>
      </c>
      <c r="AX106" s="142"/>
      <c r="AY106" s="139"/>
      <c r="AZ106" s="139"/>
      <c r="BA106" s="142">
        <v>0</v>
      </c>
      <c r="BB106" s="142"/>
      <c r="BC106" s="139"/>
      <c r="BD106" s="139"/>
      <c r="BE106" s="142">
        <f t="shared" si="118"/>
        <v>0</v>
      </c>
      <c r="BF106" s="142"/>
      <c r="BG106" s="139"/>
      <c r="BH106" s="139"/>
      <c r="BI106" s="142">
        <f t="shared" si="119"/>
        <v>0</v>
      </c>
      <c r="BJ106" s="142"/>
      <c r="BK106" s="139"/>
      <c r="BL106" s="139"/>
      <c r="BM106" s="142">
        <f t="shared" si="120"/>
        <v>0</v>
      </c>
      <c r="BN106" s="142"/>
      <c r="BO106" s="139"/>
      <c r="BP106" s="139"/>
      <c r="BQ106" s="142">
        <f t="shared" si="121"/>
        <v>0</v>
      </c>
      <c r="BR106" s="142"/>
      <c r="BS106" s="139"/>
      <c r="BT106" s="139"/>
      <c r="BU106" s="142">
        <f t="shared" si="122"/>
        <v>0</v>
      </c>
      <c r="BV106" s="142"/>
      <c r="BW106" s="139"/>
      <c r="BX106" s="139"/>
      <c r="BY106" s="142">
        <f t="shared" si="123"/>
        <v>0</v>
      </c>
      <c r="BZ106" s="142"/>
      <c r="CA106" s="139"/>
      <c r="CB106" s="139"/>
      <c r="CC106" s="142">
        <f t="shared" si="124"/>
        <v>0</v>
      </c>
      <c r="CD106" s="142"/>
      <c r="CE106" s="139"/>
      <c r="CF106" s="139"/>
      <c r="CG106" s="142">
        <f t="shared" si="125"/>
        <v>0</v>
      </c>
      <c r="CH106" s="142"/>
      <c r="CI106" s="139"/>
      <c r="CJ106" s="139"/>
      <c r="CK106" s="142">
        <f t="shared" si="126"/>
        <v>0</v>
      </c>
      <c r="CL106" s="208"/>
      <c r="CM106" s="208"/>
      <c r="CN106" s="208"/>
      <c r="CO106" s="208">
        <v>0</v>
      </c>
      <c r="CP106" s="208"/>
      <c r="CQ106" s="14"/>
      <c r="CR106" s="14"/>
      <c r="CS106" s="244"/>
      <c r="CT106" s="245"/>
      <c r="CU106" s="13"/>
      <c r="CV106" s="13"/>
      <c r="CW106" s="244"/>
      <c r="CX106" s="245"/>
      <c r="CY106" s="13"/>
      <c r="CZ106" s="13"/>
      <c r="DA106" s="244">
        <f t="shared" si="127"/>
        <v>0</v>
      </c>
      <c r="DB106" s="245"/>
    </row>
    <row r="107" spans="1:106" ht="14.25" hidden="1" customHeight="1">
      <c r="A107" s="313"/>
      <c r="B107" s="313" t="s">
        <v>357</v>
      </c>
      <c r="C107" s="207"/>
      <c r="D107" s="139">
        <f t="shared" si="106"/>
        <v>0</v>
      </c>
      <c r="E107" s="236">
        <f t="shared" si="106"/>
        <v>0</v>
      </c>
      <c r="F107" s="178">
        <f t="shared" si="108"/>
        <v>0</v>
      </c>
      <c r="G107" s="178" t="e">
        <f t="shared" si="128"/>
        <v>#DIV/0!</v>
      </c>
      <c r="H107" s="139"/>
      <c r="I107" s="139"/>
      <c r="J107" s="142">
        <f t="shared" si="113"/>
        <v>0</v>
      </c>
      <c r="K107" s="142"/>
      <c r="L107" s="139"/>
      <c r="M107" s="139"/>
      <c r="N107" s="142">
        <f t="shared" si="109"/>
        <v>0</v>
      </c>
      <c r="O107" s="142"/>
      <c r="P107" s="139"/>
      <c r="Q107" s="139"/>
      <c r="R107" s="142">
        <f t="shared" si="110"/>
        <v>0</v>
      </c>
      <c r="S107" s="142"/>
      <c r="T107" s="139"/>
      <c r="U107" s="139"/>
      <c r="V107" s="142">
        <f t="shared" si="111"/>
        <v>0</v>
      </c>
      <c r="W107" s="142"/>
      <c r="X107" s="139">
        <f t="shared" si="107"/>
        <v>0</v>
      </c>
      <c r="Y107" s="139">
        <f t="shared" si="107"/>
        <v>0</v>
      </c>
      <c r="Z107" s="142">
        <f t="shared" si="114"/>
        <v>0</v>
      </c>
      <c r="AA107" s="142"/>
      <c r="AB107" s="139"/>
      <c r="AC107" s="139"/>
      <c r="AD107" s="142">
        <f t="shared" si="115"/>
        <v>0</v>
      </c>
      <c r="AE107" s="142"/>
      <c r="AF107" s="139"/>
      <c r="AG107" s="139"/>
      <c r="AH107" s="142"/>
      <c r="AI107" s="139"/>
      <c r="AJ107" s="139"/>
      <c r="AK107" s="142">
        <f t="shared" si="116"/>
        <v>0</v>
      </c>
      <c r="AL107" s="142"/>
      <c r="AM107" s="139"/>
      <c r="AN107" s="139"/>
      <c r="AO107" s="142">
        <f t="shared" si="112"/>
        <v>0</v>
      </c>
      <c r="AP107" s="142"/>
      <c r="AQ107" s="142"/>
      <c r="AR107" s="142"/>
      <c r="AS107" s="142">
        <f>AR107-AQ107</f>
        <v>0</v>
      </c>
      <c r="AT107" s="142"/>
      <c r="AU107" s="139"/>
      <c r="AV107" s="139"/>
      <c r="AW107" s="142">
        <f t="shared" si="117"/>
        <v>0</v>
      </c>
      <c r="AX107" s="142"/>
      <c r="AY107" s="139"/>
      <c r="AZ107" s="139"/>
      <c r="BA107" s="142">
        <v>0</v>
      </c>
      <c r="BB107" s="142"/>
      <c r="BC107" s="139"/>
      <c r="BD107" s="139"/>
      <c r="BE107" s="142">
        <f t="shared" si="118"/>
        <v>0</v>
      </c>
      <c r="BF107" s="142"/>
      <c r="BG107" s="139"/>
      <c r="BH107" s="139"/>
      <c r="BI107" s="142">
        <f t="shared" si="119"/>
        <v>0</v>
      </c>
      <c r="BJ107" s="142"/>
      <c r="BK107" s="139"/>
      <c r="BL107" s="139"/>
      <c r="BM107" s="142">
        <f t="shared" si="120"/>
        <v>0</v>
      </c>
      <c r="BN107" s="142"/>
      <c r="BO107" s="139"/>
      <c r="BP107" s="139"/>
      <c r="BQ107" s="142">
        <f t="shared" si="121"/>
        <v>0</v>
      </c>
      <c r="BR107" s="142"/>
      <c r="BS107" s="139"/>
      <c r="BT107" s="139"/>
      <c r="BU107" s="142">
        <f t="shared" si="122"/>
        <v>0</v>
      </c>
      <c r="BV107" s="142"/>
      <c r="BW107" s="139"/>
      <c r="BX107" s="139"/>
      <c r="BY107" s="142">
        <f t="shared" si="123"/>
        <v>0</v>
      </c>
      <c r="BZ107" s="142"/>
      <c r="CA107" s="139"/>
      <c r="CB107" s="139"/>
      <c r="CC107" s="142">
        <f t="shared" si="124"/>
        <v>0</v>
      </c>
      <c r="CD107" s="142"/>
      <c r="CE107" s="139"/>
      <c r="CF107" s="139"/>
      <c r="CG107" s="142">
        <f t="shared" si="125"/>
        <v>0</v>
      </c>
      <c r="CH107" s="142"/>
      <c r="CI107" s="139"/>
      <c r="CJ107" s="139"/>
      <c r="CK107" s="142">
        <f t="shared" si="126"/>
        <v>0</v>
      </c>
      <c r="CL107" s="208"/>
      <c r="CM107" s="208"/>
      <c r="CN107" s="208"/>
      <c r="CO107" s="208">
        <v>0</v>
      </c>
      <c r="CP107" s="208"/>
      <c r="CQ107" s="14"/>
      <c r="CR107" s="14"/>
      <c r="CS107" s="244"/>
      <c r="CT107" s="245"/>
      <c r="CU107" s="13"/>
      <c r="CV107" s="13"/>
      <c r="CW107" s="244"/>
      <c r="CX107" s="245"/>
      <c r="CY107" s="13"/>
      <c r="CZ107" s="13"/>
      <c r="DA107" s="244">
        <f t="shared" si="127"/>
        <v>0</v>
      </c>
      <c r="DB107" s="245"/>
    </row>
    <row r="108" spans="1:106" ht="14.25" customHeight="1">
      <c r="A108" s="313"/>
      <c r="B108" s="313" t="s">
        <v>625</v>
      </c>
      <c r="C108" s="207"/>
      <c r="D108" s="139">
        <f>H108+L108+P108+T108+X108+AI108+AM108+AQ108+AU108+BC108+BG108+BW108+CE108+CI108+CM108+CQ108+CU108+CY108+AY108+BK108+BS108</f>
        <v>0</v>
      </c>
      <c r="E108" s="236">
        <f>I108+M108+Q108+U108+Y108+AJ108+AN108+AR108+AV108+BD108+BH108+BX108+CF108+CJ108+CN108+CR108+CV108+CZ108+AZ108+BL108+BT108</f>
        <v>0.11799999999999999</v>
      </c>
      <c r="F108" s="178">
        <f>E108-D108</f>
        <v>0.11799999999999999</v>
      </c>
      <c r="G108" s="178" t="e">
        <f>E108/D108</f>
        <v>#DIV/0!</v>
      </c>
      <c r="H108" s="139"/>
      <c r="I108" s="139">
        <v>0.11799999999999999</v>
      </c>
      <c r="J108" s="142">
        <f>I108-H108</f>
        <v>0.11799999999999999</v>
      </c>
      <c r="K108" s="142"/>
      <c r="L108" s="139"/>
      <c r="M108" s="139"/>
      <c r="N108" s="142">
        <f>M108-L108</f>
        <v>0</v>
      </c>
      <c r="O108" s="142"/>
      <c r="P108" s="139"/>
      <c r="Q108" s="139"/>
      <c r="R108" s="142">
        <f>Q108-P108</f>
        <v>0</v>
      </c>
      <c r="S108" s="142"/>
      <c r="T108" s="139"/>
      <c r="U108" s="139"/>
      <c r="V108" s="142">
        <f>U108-T108</f>
        <v>0</v>
      </c>
      <c r="W108" s="142"/>
      <c r="X108" s="139">
        <f>AB108</f>
        <v>0</v>
      </c>
      <c r="Y108" s="139">
        <f>AC108</f>
        <v>0</v>
      </c>
      <c r="Z108" s="142">
        <f>Y108-X108</f>
        <v>0</v>
      </c>
      <c r="AA108" s="142"/>
      <c r="AB108" s="139"/>
      <c r="AC108" s="139"/>
      <c r="AD108" s="142">
        <f>AC108-AB108</f>
        <v>0</v>
      </c>
      <c r="AE108" s="142"/>
      <c r="AF108" s="139"/>
      <c r="AG108" s="139"/>
      <c r="AH108" s="142"/>
      <c r="AI108" s="139"/>
      <c r="AJ108" s="139"/>
      <c r="AK108" s="142">
        <f>AJ108-AI108</f>
        <v>0</v>
      </c>
      <c r="AL108" s="142"/>
      <c r="AM108" s="139"/>
      <c r="AN108" s="139"/>
      <c r="AO108" s="142">
        <f>AN108-AM108</f>
        <v>0</v>
      </c>
      <c r="AP108" s="142"/>
      <c r="AQ108" s="142"/>
      <c r="AR108" s="142"/>
      <c r="AS108" s="142">
        <f>AR108-AQ108</f>
        <v>0</v>
      </c>
      <c r="AT108" s="142"/>
      <c r="AU108" s="139"/>
      <c r="AV108" s="139"/>
      <c r="AW108" s="142">
        <f>AV108-AU108</f>
        <v>0</v>
      </c>
      <c r="AX108" s="142"/>
      <c r="AY108" s="139"/>
      <c r="AZ108" s="139"/>
      <c r="BA108" s="142">
        <v>0</v>
      </c>
      <c r="BB108" s="142"/>
      <c r="BC108" s="139"/>
      <c r="BD108" s="139"/>
      <c r="BE108" s="142">
        <f>BD108-BC108</f>
        <v>0</v>
      </c>
      <c r="BF108" s="142"/>
      <c r="BG108" s="139"/>
      <c r="BH108" s="139"/>
      <c r="BI108" s="142">
        <f>BH108-BG108</f>
        <v>0</v>
      </c>
      <c r="BJ108" s="142"/>
      <c r="BK108" s="139"/>
      <c r="BL108" s="139"/>
      <c r="BM108" s="142">
        <f>BL108-BK108</f>
        <v>0</v>
      </c>
      <c r="BN108" s="142"/>
      <c r="BO108" s="139"/>
      <c r="BP108" s="139"/>
      <c r="BQ108" s="142">
        <f>BP108-BO108</f>
        <v>0</v>
      </c>
      <c r="BR108" s="142"/>
      <c r="BS108" s="139"/>
      <c r="BT108" s="139"/>
      <c r="BU108" s="142">
        <f>BT108-BS108</f>
        <v>0</v>
      </c>
      <c r="BV108" s="142"/>
      <c r="BW108" s="139"/>
      <c r="BX108" s="139"/>
      <c r="BY108" s="142">
        <f>BX108-BW108</f>
        <v>0</v>
      </c>
      <c r="BZ108" s="142"/>
      <c r="CA108" s="139"/>
      <c r="CB108" s="139"/>
      <c r="CC108" s="142">
        <f>CB108-CA108</f>
        <v>0</v>
      </c>
      <c r="CD108" s="142"/>
      <c r="CE108" s="139"/>
      <c r="CF108" s="139"/>
      <c r="CG108" s="142">
        <f>CF108-CE108</f>
        <v>0</v>
      </c>
      <c r="CH108" s="142"/>
      <c r="CI108" s="139"/>
      <c r="CJ108" s="139"/>
      <c r="CK108" s="142">
        <f>CJ108-CI108</f>
        <v>0</v>
      </c>
      <c r="CL108" s="208"/>
      <c r="CM108" s="208"/>
      <c r="CN108" s="208"/>
      <c r="CO108" s="208">
        <v>0</v>
      </c>
      <c r="CP108" s="208"/>
      <c r="CQ108" s="14"/>
      <c r="CR108" s="14"/>
      <c r="CS108" s="244"/>
      <c r="CT108" s="245"/>
      <c r="CU108" s="13"/>
      <c r="CV108" s="13"/>
      <c r="CW108" s="244"/>
      <c r="CX108" s="245"/>
      <c r="CY108" s="13"/>
      <c r="CZ108" s="13"/>
      <c r="DA108" s="244">
        <f>CZ108-CY108</f>
        <v>0</v>
      </c>
      <c r="DB108" s="245"/>
    </row>
    <row r="109" spans="1:106" ht="14.25" customHeight="1">
      <c r="A109" s="313"/>
      <c r="B109" s="313" t="s">
        <v>585</v>
      </c>
      <c r="C109" s="207"/>
      <c r="D109" s="139">
        <f t="shared" si="106"/>
        <v>2.23</v>
      </c>
      <c r="E109" s="236">
        <f>I109+M109+Q109+U109+Y109+AJ109+AN109+AR109+AV109+BD109+BH109+BX109+CF109+CJ109+CN109+CR109+CV109+CZ109+AZ109+BL109+BT109</f>
        <v>0</v>
      </c>
      <c r="F109" s="178">
        <f>E109-D109</f>
        <v>-2.23</v>
      </c>
      <c r="G109" s="178">
        <f>E109/D109</f>
        <v>0</v>
      </c>
      <c r="H109" s="139">
        <v>2.23</v>
      </c>
      <c r="I109" s="139"/>
      <c r="J109" s="142">
        <f>I109-H109</f>
        <v>-2.23</v>
      </c>
      <c r="K109" s="142"/>
      <c r="L109" s="139"/>
      <c r="M109" s="139"/>
      <c r="N109" s="142">
        <f>M109-L109</f>
        <v>0</v>
      </c>
      <c r="O109" s="142"/>
      <c r="P109" s="139"/>
      <c r="Q109" s="139"/>
      <c r="R109" s="142">
        <f>Q109-P109</f>
        <v>0</v>
      </c>
      <c r="S109" s="142"/>
      <c r="T109" s="139"/>
      <c r="U109" s="139"/>
      <c r="V109" s="142">
        <f>U109-T109</f>
        <v>0</v>
      </c>
      <c r="W109" s="142"/>
      <c r="X109" s="139">
        <f>AB109</f>
        <v>0</v>
      </c>
      <c r="Y109" s="139">
        <f>AC109</f>
        <v>0</v>
      </c>
      <c r="Z109" s="142">
        <f>Y109-X109</f>
        <v>0</v>
      </c>
      <c r="AA109" s="142"/>
      <c r="AB109" s="139"/>
      <c r="AC109" s="139"/>
      <c r="AD109" s="142">
        <f>AC109-AB109</f>
        <v>0</v>
      </c>
      <c r="AE109" s="142"/>
      <c r="AF109" s="139"/>
      <c r="AG109" s="139"/>
      <c r="AH109" s="142"/>
      <c r="AI109" s="139"/>
      <c r="AJ109" s="139"/>
      <c r="AK109" s="142">
        <f>AJ109-AI109</f>
        <v>0</v>
      </c>
      <c r="AL109" s="142"/>
      <c r="AM109" s="139"/>
      <c r="AN109" s="139"/>
      <c r="AO109" s="142">
        <f>AN109-AM109</f>
        <v>0</v>
      </c>
      <c r="AP109" s="142"/>
      <c r="AQ109" s="142"/>
      <c r="AR109" s="142"/>
      <c r="AS109" s="142">
        <f>AR109-AQ109</f>
        <v>0</v>
      </c>
      <c r="AT109" s="142"/>
      <c r="AU109" s="139"/>
      <c r="AV109" s="139"/>
      <c r="AW109" s="142">
        <f>AV109-AU109</f>
        <v>0</v>
      </c>
      <c r="AX109" s="142"/>
      <c r="AY109" s="139"/>
      <c r="AZ109" s="139"/>
      <c r="BA109" s="142">
        <v>0</v>
      </c>
      <c r="BB109" s="142"/>
      <c r="BC109" s="139"/>
      <c r="BD109" s="139"/>
      <c r="BE109" s="142">
        <f>BD109-BC109</f>
        <v>0</v>
      </c>
      <c r="BF109" s="142"/>
      <c r="BG109" s="139"/>
      <c r="BH109" s="139"/>
      <c r="BI109" s="142">
        <f>BH109-BG109</f>
        <v>0</v>
      </c>
      <c r="BJ109" s="142"/>
      <c r="BK109" s="139"/>
      <c r="BL109" s="139"/>
      <c r="BM109" s="142">
        <f>BL109-BK109</f>
        <v>0</v>
      </c>
      <c r="BN109" s="142"/>
      <c r="BO109" s="139"/>
      <c r="BP109" s="139">
        <v>15.329000000000001</v>
      </c>
      <c r="BQ109" s="142">
        <f>BP109-BO109</f>
        <v>15.329000000000001</v>
      </c>
      <c r="BR109" s="142"/>
      <c r="BS109" s="139"/>
      <c r="BT109" s="139"/>
      <c r="BU109" s="142">
        <f>BT109-BS109</f>
        <v>0</v>
      </c>
      <c r="BV109" s="142"/>
      <c r="BW109" s="139"/>
      <c r="BX109" s="139"/>
      <c r="BY109" s="142">
        <f>BX109-BW109</f>
        <v>0</v>
      </c>
      <c r="BZ109" s="142"/>
      <c r="CA109" s="139"/>
      <c r="CB109" s="139"/>
      <c r="CC109" s="142">
        <f>CB109-CA109</f>
        <v>0</v>
      </c>
      <c r="CD109" s="142"/>
      <c r="CE109" s="139"/>
      <c r="CF109" s="139"/>
      <c r="CG109" s="142">
        <f>CF109-CE109</f>
        <v>0</v>
      </c>
      <c r="CH109" s="142"/>
      <c r="CI109" s="139"/>
      <c r="CJ109" s="139"/>
      <c r="CK109" s="142">
        <f>CJ109-CI109</f>
        <v>0</v>
      </c>
      <c r="CL109" s="208"/>
      <c r="CM109" s="208"/>
      <c r="CN109" s="208"/>
      <c r="CO109" s="208">
        <v>0</v>
      </c>
      <c r="CP109" s="208"/>
      <c r="CQ109" s="14"/>
      <c r="CR109" s="14"/>
      <c r="CS109" s="244"/>
      <c r="CT109" s="245"/>
      <c r="CU109" s="13"/>
      <c r="CV109" s="13"/>
      <c r="CW109" s="244"/>
      <c r="CX109" s="245"/>
      <c r="CY109" s="13"/>
      <c r="CZ109" s="13"/>
      <c r="DA109" s="244">
        <f>CZ109-CY109</f>
        <v>0</v>
      </c>
      <c r="DB109" s="245"/>
    </row>
    <row r="110" spans="1:106" ht="14.25" customHeight="1">
      <c r="A110" s="313"/>
      <c r="B110" s="313" t="s">
        <v>358</v>
      </c>
      <c r="C110" s="207"/>
      <c r="D110" s="139">
        <f t="shared" si="106"/>
        <v>1.677</v>
      </c>
      <c r="E110" s="236">
        <f t="shared" si="106"/>
        <v>3.2989999999999999</v>
      </c>
      <c r="F110" s="178">
        <f t="shared" si="108"/>
        <v>1.6219999999999999</v>
      </c>
      <c r="G110" s="178">
        <f t="shared" si="128"/>
        <v>1.9672033392963624</v>
      </c>
      <c r="H110" s="139">
        <v>1.677</v>
      </c>
      <c r="I110" s="139"/>
      <c r="J110" s="142">
        <f t="shared" si="113"/>
        <v>-1.677</v>
      </c>
      <c r="K110" s="142">
        <f t="shared" ref="K110:K115" si="129">I110/H110</f>
        <v>0</v>
      </c>
      <c r="L110" s="139"/>
      <c r="M110" s="139"/>
      <c r="N110" s="142">
        <f t="shared" si="109"/>
        <v>0</v>
      </c>
      <c r="O110" s="142"/>
      <c r="P110" s="139"/>
      <c r="Q110" s="139">
        <v>3.2989999999999999</v>
      </c>
      <c r="R110" s="142">
        <f t="shared" si="110"/>
        <v>3.2989999999999999</v>
      </c>
      <c r="S110" s="142"/>
      <c r="T110" s="139"/>
      <c r="U110" s="139"/>
      <c r="V110" s="142">
        <f t="shared" si="111"/>
        <v>0</v>
      </c>
      <c r="W110" s="142"/>
      <c r="X110" s="139">
        <f t="shared" si="107"/>
        <v>0</v>
      </c>
      <c r="Y110" s="139">
        <f t="shared" si="107"/>
        <v>0</v>
      </c>
      <c r="Z110" s="142">
        <f t="shared" si="114"/>
        <v>0</v>
      </c>
      <c r="AA110" s="142"/>
      <c r="AB110" s="139"/>
      <c r="AC110" s="139"/>
      <c r="AD110" s="142">
        <f t="shared" si="115"/>
        <v>0</v>
      </c>
      <c r="AE110" s="142"/>
      <c r="AF110" s="139"/>
      <c r="AG110" s="139"/>
      <c r="AH110" s="142"/>
      <c r="AI110" s="139"/>
      <c r="AJ110" s="139"/>
      <c r="AK110" s="142">
        <f t="shared" si="116"/>
        <v>0</v>
      </c>
      <c r="AL110" s="142"/>
      <c r="AM110" s="139"/>
      <c r="AN110" s="139"/>
      <c r="AO110" s="142">
        <f t="shared" si="112"/>
        <v>0</v>
      </c>
      <c r="AP110" s="142"/>
      <c r="AQ110" s="142"/>
      <c r="AR110" s="142"/>
      <c r="AS110" s="142"/>
      <c r="AT110" s="142"/>
      <c r="AU110" s="139"/>
      <c r="AV110" s="139"/>
      <c r="AW110" s="142">
        <f t="shared" si="117"/>
        <v>0</v>
      </c>
      <c r="AX110" s="142"/>
      <c r="AY110" s="139"/>
      <c r="AZ110" s="139"/>
      <c r="BA110" s="142">
        <v>0</v>
      </c>
      <c r="BB110" s="142"/>
      <c r="BC110" s="139"/>
      <c r="BD110" s="139"/>
      <c r="BE110" s="142">
        <f t="shared" si="118"/>
        <v>0</v>
      </c>
      <c r="BF110" s="142"/>
      <c r="BG110" s="139"/>
      <c r="BH110" s="139"/>
      <c r="BI110" s="142">
        <f t="shared" si="119"/>
        <v>0</v>
      </c>
      <c r="BJ110" s="142"/>
      <c r="BK110" s="139"/>
      <c r="BL110" s="139"/>
      <c r="BM110" s="142">
        <f t="shared" si="120"/>
        <v>0</v>
      </c>
      <c r="BN110" s="142"/>
      <c r="BO110" s="139"/>
      <c r="BP110" s="139"/>
      <c r="BQ110" s="142">
        <f t="shared" si="121"/>
        <v>0</v>
      </c>
      <c r="BR110" s="142"/>
      <c r="BS110" s="139"/>
      <c r="BT110" s="139"/>
      <c r="BU110" s="142">
        <f t="shared" si="122"/>
        <v>0</v>
      </c>
      <c r="BV110" s="142"/>
      <c r="BW110" s="139"/>
      <c r="BX110" s="139"/>
      <c r="BY110" s="142">
        <f t="shared" si="123"/>
        <v>0</v>
      </c>
      <c r="BZ110" s="142"/>
      <c r="CA110" s="139"/>
      <c r="CB110" s="139"/>
      <c r="CC110" s="142">
        <f t="shared" si="124"/>
        <v>0</v>
      </c>
      <c r="CD110" s="142"/>
      <c r="CE110" s="139"/>
      <c r="CF110" s="139"/>
      <c r="CG110" s="142">
        <f t="shared" si="125"/>
        <v>0</v>
      </c>
      <c r="CH110" s="142"/>
      <c r="CI110" s="139"/>
      <c r="CJ110" s="139"/>
      <c r="CK110" s="142">
        <f t="shared" si="126"/>
        <v>0</v>
      </c>
      <c r="CL110" s="208"/>
      <c r="CM110" s="208"/>
      <c r="CN110" s="208"/>
      <c r="CO110" s="208">
        <v>0</v>
      </c>
      <c r="CP110" s="208"/>
      <c r="CQ110" s="14"/>
      <c r="CR110" s="14"/>
      <c r="CS110" s="244"/>
      <c r="CT110" s="245"/>
      <c r="CU110" s="13"/>
      <c r="CV110" s="13"/>
      <c r="CW110" s="244"/>
      <c r="CX110" s="245"/>
      <c r="CY110" s="13"/>
      <c r="CZ110" s="13"/>
      <c r="DA110" s="244">
        <f t="shared" si="127"/>
        <v>0</v>
      </c>
      <c r="DB110" s="245"/>
    </row>
    <row r="111" spans="1:106" ht="14.25" hidden="1" customHeight="1">
      <c r="A111" s="313"/>
      <c r="B111" s="313" t="s">
        <v>683</v>
      </c>
      <c r="C111" s="207"/>
      <c r="D111" s="139">
        <f>H111+L111+P111+T111+X111+AI111+AM111+AQ111+AU111+BC111+BG111+BW111+CE111+CI111+CM111+CQ111+CU111+CY111+AY111+BK111+BS111</f>
        <v>0</v>
      </c>
      <c r="E111" s="236">
        <f>I111+M111+Q111+U111+Y111+AJ111+AN111+AR111+AV111+BD111+BH111+BX111+CF111+CJ111+CN111+CR111+CV111+CZ111+AZ111+BL111+BT111</f>
        <v>0</v>
      </c>
      <c r="F111" s="178">
        <f>E111-D111</f>
        <v>0</v>
      </c>
      <c r="G111" s="178" t="e">
        <f>E111/D111</f>
        <v>#DIV/0!</v>
      </c>
      <c r="H111" s="139"/>
      <c r="I111" s="139"/>
      <c r="J111" s="142">
        <f>I111-H111</f>
        <v>0</v>
      </c>
      <c r="K111" s="142" t="e">
        <f t="shared" si="129"/>
        <v>#DIV/0!</v>
      </c>
      <c r="L111" s="139"/>
      <c r="M111" s="139"/>
      <c r="N111" s="142">
        <f>M111-L111</f>
        <v>0</v>
      </c>
      <c r="O111" s="142"/>
      <c r="P111" s="139"/>
      <c r="Q111" s="139"/>
      <c r="R111" s="142">
        <f>Q111-P111</f>
        <v>0</v>
      </c>
      <c r="S111" s="142"/>
      <c r="T111" s="139"/>
      <c r="U111" s="139"/>
      <c r="V111" s="142">
        <f>U111-T111</f>
        <v>0</v>
      </c>
      <c r="W111" s="142"/>
      <c r="X111" s="139">
        <f>AB111</f>
        <v>0</v>
      </c>
      <c r="Y111" s="139">
        <f>AC111</f>
        <v>0</v>
      </c>
      <c r="Z111" s="142">
        <f>Y111-X111</f>
        <v>0</v>
      </c>
      <c r="AA111" s="142"/>
      <c r="AB111" s="139"/>
      <c r="AC111" s="139"/>
      <c r="AD111" s="142">
        <f>AC111-AB111</f>
        <v>0</v>
      </c>
      <c r="AE111" s="142"/>
      <c r="AF111" s="139"/>
      <c r="AG111" s="139"/>
      <c r="AH111" s="142"/>
      <c r="AI111" s="139"/>
      <c r="AJ111" s="139"/>
      <c r="AK111" s="142">
        <f>AJ111-AI111</f>
        <v>0</v>
      </c>
      <c r="AL111" s="142"/>
      <c r="AM111" s="139"/>
      <c r="AN111" s="139"/>
      <c r="AO111" s="142">
        <f>AN111-AM111</f>
        <v>0</v>
      </c>
      <c r="AP111" s="142"/>
      <c r="AQ111" s="142"/>
      <c r="AR111" s="142"/>
      <c r="AS111" s="142"/>
      <c r="AT111" s="142"/>
      <c r="AU111" s="139"/>
      <c r="AV111" s="139"/>
      <c r="AW111" s="142">
        <f>AV111-AU111</f>
        <v>0</v>
      </c>
      <c r="AX111" s="142"/>
      <c r="AY111" s="139"/>
      <c r="AZ111" s="139"/>
      <c r="BA111" s="142">
        <v>0</v>
      </c>
      <c r="BB111" s="142"/>
      <c r="BC111" s="139"/>
      <c r="BD111" s="139"/>
      <c r="BE111" s="142">
        <f>BD111-BC111</f>
        <v>0</v>
      </c>
      <c r="BF111" s="142"/>
      <c r="BG111" s="139"/>
      <c r="BH111" s="139"/>
      <c r="BI111" s="142">
        <f>BH111-BG111</f>
        <v>0</v>
      </c>
      <c r="BJ111" s="142"/>
      <c r="BK111" s="139"/>
      <c r="BL111" s="139"/>
      <c r="BM111" s="142">
        <f>BL111-BK111</f>
        <v>0</v>
      </c>
      <c r="BN111" s="142"/>
      <c r="BO111" s="139"/>
      <c r="BP111" s="139"/>
      <c r="BQ111" s="142">
        <f>BP111-BO111</f>
        <v>0</v>
      </c>
      <c r="BR111" s="142"/>
      <c r="BS111" s="139"/>
      <c r="BT111" s="139"/>
      <c r="BU111" s="142">
        <f>BT111-BS111</f>
        <v>0</v>
      </c>
      <c r="BV111" s="142"/>
      <c r="BW111" s="139"/>
      <c r="BX111" s="139"/>
      <c r="BY111" s="142">
        <f>BX111-BW111</f>
        <v>0</v>
      </c>
      <c r="BZ111" s="142"/>
      <c r="CA111" s="139"/>
      <c r="CB111" s="139"/>
      <c r="CC111" s="142">
        <f>CB111-CA111</f>
        <v>0</v>
      </c>
      <c r="CD111" s="142"/>
      <c r="CE111" s="139"/>
      <c r="CF111" s="139"/>
      <c r="CG111" s="142">
        <f>CF111-CE111</f>
        <v>0</v>
      </c>
      <c r="CH111" s="142"/>
      <c r="CI111" s="139"/>
      <c r="CJ111" s="139"/>
      <c r="CK111" s="142">
        <f>CJ111-CI111</f>
        <v>0</v>
      </c>
      <c r="CL111" s="208"/>
      <c r="CM111" s="208"/>
      <c r="CN111" s="208"/>
      <c r="CO111" s="208">
        <v>0</v>
      </c>
      <c r="CP111" s="208"/>
      <c r="CQ111" s="14"/>
      <c r="CR111" s="14"/>
      <c r="CS111" s="244"/>
      <c r="CT111" s="245"/>
      <c r="CU111" s="13"/>
      <c r="CV111" s="13"/>
      <c r="CW111" s="244"/>
      <c r="CX111" s="245"/>
      <c r="CY111" s="13"/>
      <c r="CZ111" s="13"/>
      <c r="DA111" s="244">
        <f>CZ111-CY111</f>
        <v>0</v>
      </c>
      <c r="DB111" s="245"/>
    </row>
    <row r="112" spans="1:106" ht="14.25" hidden="1" customHeight="1">
      <c r="A112" s="313"/>
      <c r="B112" s="313" t="s">
        <v>550</v>
      </c>
      <c r="C112" s="207">
        <v>0</v>
      </c>
      <c r="D112" s="139">
        <f t="shared" si="106"/>
        <v>0</v>
      </c>
      <c r="E112" s="236">
        <f t="shared" si="106"/>
        <v>0</v>
      </c>
      <c r="F112" s="178">
        <f t="shared" si="108"/>
        <v>0</v>
      </c>
      <c r="G112" s="178" t="e">
        <f t="shared" si="128"/>
        <v>#DIV/0!</v>
      </c>
      <c r="H112" s="139"/>
      <c r="I112" s="139"/>
      <c r="J112" s="142">
        <f t="shared" si="113"/>
        <v>0</v>
      </c>
      <c r="K112" s="142" t="e">
        <f t="shared" si="129"/>
        <v>#DIV/0!</v>
      </c>
      <c r="L112" s="139"/>
      <c r="M112" s="139"/>
      <c r="N112" s="142">
        <f t="shared" si="109"/>
        <v>0</v>
      </c>
      <c r="O112" s="142"/>
      <c r="P112" s="139"/>
      <c r="Q112" s="139"/>
      <c r="R112" s="142">
        <f t="shared" si="110"/>
        <v>0</v>
      </c>
      <c r="S112" s="142"/>
      <c r="T112" s="139"/>
      <c r="U112" s="139"/>
      <c r="V112" s="142">
        <f t="shared" si="111"/>
        <v>0</v>
      </c>
      <c r="W112" s="142"/>
      <c r="X112" s="139">
        <f t="shared" si="107"/>
        <v>0</v>
      </c>
      <c r="Y112" s="139">
        <f t="shared" si="107"/>
        <v>0</v>
      </c>
      <c r="Z112" s="142">
        <f t="shared" si="114"/>
        <v>0</v>
      </c>
      <c r="AA112" s="142"/>
      <c r="AB112" s="139"/>
      <c r="AC112" s="139"/>
      <c r="AD112" s="142">
        <f t="shared" si="115"/>
        <v>0</v>
      </c>
      <c r="AE112" s="142"/>
      <c r="AF112" s="139"/>
      <c r="AG112" s="139"/>
      <c r="AH112" s="142"/>
      <c r="AI112" s="139"/>
      <c r="AJ112" s="139"/>
      <c r="AK112" s="142">
        <f t="shared" si="116"/>
        <v>0</v>
      </c>
      <c r="AL112" s="142"/>
      <c r="AM112" s="139"/>
      <c r="AN112" s="139"/>
      <c r="AO112" s="142">
        <f t="shared" si="112"/>
        <v>0</v>
      </c>
      <c r="AP112" s="142"/>
      <c r="AQ112" s="142"/>
      <c r="AR112" s="142"/>
      <c r="AS112" s="142"/>
      <c r="AT112" s="142"/>
      <c r="AU112" s="139"/>
      <c r="AV112" s="139"/>
      <c r="AW112" s="142">
        <f t="shared" si="117"/>
        <v>0</v>
      </c>
      <c r="AX112" s="142"/>
      <c r="AY112" s="139"/>
      <c r="AZ112" s="139"/>
      <c r="BA112" s="142">
        <v>0</v>
      </c>
      <c r="BB112" s="142"/>
      <c r="BC112" s="139"/>
      <c r="BD112" s="139"/>
      <c r="BE112" s="142">
        <f t="shared" si="118"/>
        <v>0</v>
      </c>
      <c r="BF112" s="142"/>
      <c r="BG112" s="139"/>
      <c r="BH112" s="139"/>
      <c r="BI112" s="142">
        <f t="shared" si="119"/>
        <v>0</v>
      </c>
      <c r="BJ112" s="142"/>
      <c r="BK112" s="139"/>
      <c r="BL112" s="139"/>
      <c r="BM112" s="142">
        <f t="shared" si="120"/>
        <v>0</v>
      </c>
      <c r="BN112" s="142"/>
      <c r="BO112" s="139"/>
      <c r="BP112" s="139"/>
      <c r="BQ112" s="142">
        <f t="shared" si="121"/>
        <v>0</v>
      </c>
      <c r="BR112" s="142"/>
      <c r="BS112" s="139"/>
      <c r="BT112" s="139"/>
      <c r="BU112" s="142">
        <f t="shared" si="122"/>
        <v>0</v>
      </c>
      <c r="BV112" s="142"/>
      <c r="BW112" s="139"/>
      <c r="BX112" s="139"/>
      <c r="BY112" s="142">
        <f t="shared" si="123"/>
        <v>0</v>
      </c>
      <c r="BZ112" s="142"/>
      <c r="CA112" s="139"/>
      <c r="CB112" s="139"/>
      <c r="CC112" s="142">
        <f t="shared" si="124"/>
        <v>0</v>
      </c>
      <c r="CD112" s="142"/>
      <c r="CE112" s="139"/>
      <c r="CF112" s="139"/>
      <c r="CG112" s="142">
        <f t="shared" si="125"/>
        <v>0</v>
      </c>
      <c r="CH112" s="142"/>
      <c r="CI112" s="139"/>
      <c r="CJ112" s="139"/>
      <c r="CK112" s="142">
        <f t="shared" si="126"/>
        <v>0</v>
      </c>
      <c r="CL112" s="208"/>
      <c r="CM112" s="208"/>
      <c r="CN112" s="208"/>
      <c r="CO112" s="208">
        <v>0</v>
      </c>
      <c r="CP112" s="208"/>
      <c r="CQ112" s="14"/>
      <c r="CR112" s="14"/>
      <c r="CS112" s="244"/>
      <c r="CT112" s="245"/>
      <c r="CU112" s="13"/>
      <c r="CV112" s="13"/>
      <c r="CW112" s="244"/>
      <c r="CX112" s="245"/>
      <c r="CY112" s="13"/>
      <c r="CZ112" s="13"/>
      <c r="DA112" s="244">
        <f t="shared" si="127"/>
        <v>0</v>
      </c>
      <c r="DB112" s="245"/>
    </row>
    <row r="113" spans="1:106" ht="14.25" hidden="1" customHeight="1">
      <c r="A113" s="313"/>
      <c r="B113" s="313" t="s">
        <v>684</v>
      </c>
      <c r="C113" s="207">
        <v>107.4</v>
      </c>
      <c r="D113" s="139">
        <f t="shared" si="106"/>
        <v>0</v>
      </c>
      <c r="E113" s="139">
        <f t="shared" si="106"/>
        <v>0</v>
      </c>
      <c r="F113" s="178">
        <f t="shared" si="108"/>
        <v>0</v>
      </c>
      <c r="G113" s="178" t="e">
        <f t="shared" si="128"/>
        <v>#DIV/0!</v>
      </c>
      <c r="H113" s="139"/>
      <c r="I113" s="139"/>
      <c r="J113" s="142">
        <f t="shared" si="113"/>
        <v>0</v>
      </c>
      <c r="K113" s="142" t="e">
        <f t="shared" si="129"/>
        <v>#DIV/0!</v>
      </c>
      <c r="L113" s="139"/>
      <c r="M113" s="139"/>
      <c r="N113" s="142">
        <f t="shared" si="109"/>
        <v>0</v>
      </c>
      <c r="O113" s="142"/>
      <c r="P113" s="139"/>
      <c r="Q113" s="139"/>
      <c r="R113" s="142">
        <f t="shared" si="110"/>
        <v>0</v>
      </c>
      <c r="S113" s="142"/>
      <c r="T113" s="139"/>
      <c r="U113" s="139"/>
      <c r="V113" s="142">
        <f t="shared" si="111"/>
        <v>0</v>
      </c>
      <c r="W113" s="142"/>
      <c r="X113" s="139">
        <f t="shared" si="107"/>
        <v>0</v>
      </c>
      <c r="Y113" s="139">
        <f t="shared" si="107"/>
        <v>0</v>
      </c>
      <c r="Z113" s="142">
        <f t="shared" si="114"/>
        <v>0</v>
      </c>
      <c r="AA113" s="142"/>
      <c r="AB113" s="139"/>
      <c r="AC113" s="139"/>
      <c r="AD113" s="142">
        <f t="shared" si="115"/>
        <v>0</v>
      </c>
      <c r="AE113" s="142"/>
      <c r="AF113" s="139"/>
      <c r="AG113" s="139"/>
      <c r="AH113" s="142"/>
      <c r="AI113" s="139"/>
      <c r="AJ113" s="139"/>
      <c r="AK113" s="142">
        <f t="shared" si="116"/>
        <v>0</v>
      </c>
      <c r="AL113" s="142"/>
      <c r="AM113" s="139"/>
      <c r="AN113" s="139"/>
      <c r="AO113" s="142">
        <f t="shared" si="112"/>
        <v>0</v>
      </c>
      <c r="AP113" s="142"/>
      <c r="AQ113" s="142"/>
      <c r="AR113" s="142"/>
      <c r="AS113" s="142"/>
      <c r="AT113" s="142"/>
      <c r="AU113" s="139"/>
      <c r="AV113" s="139"/>
      <c r="AW113" s="142">
        <f t="shared" si="117"/>
        <v>0</v>
      </c>
      <c r="AX113" s="142"/>
      <c r="AY113" s="139"/>
      <c r="AZ113" s="139"/>
      <c r="BA113" s="142">
        <v>0</v>
      </c>
      <c r="BB113" s="142"/>
      <c r="BC113" s="139"/>
      <c r="BD113" s="139"/>
      <c r="BE113" s="142">
        <f t="shared" si="118"/>
        <v>0</v>
      </c>
      <c r="BF113" s="142"/>
      <c r="BG113" s="139"/>
      <c r="BH113" s="139"/>
      <c r="BI113" s="142">
        <f t="shared" si="119"/>
        <v>0</v>
      </c>
      <c r="BJ113" s="142"/>
      <c r="BK113" s="139"/>
      <c r="BL113" s="139"/>
      <c r="BM113" s="142">
        <f t="shared" si="120"/>
        <v>0</v>
      </c>
      <c r="BN113" s="142"/>
      <c r="BO113" s="139"/>
      <c r="BP113" s="139"/>
      <c r="BQ113" s="142">
        <f t="shared" si="121"/>
        <v>0</v>
      </c>
      <c r="BR113" s="142"/>
      <c r="BS113" s="139"/>
      <c r="BT113" s="139"/>
      <c r="BU113" s="142">
        <f t="shared" si="122"/>
        <v>0</v>
      </c>
      <c r="BV113" s="142"/>
      <c r="BW113" s="139"/>
      <c r="BX113" s="139"/>
      <c r="BY113" s="142">
        <f t="shared" si="123"/>
        <v>0</v>
      </c>
      <c r="BZ113" s="142"/>
      <c r="CA113" s="139"/>
      <c r="CB113" s="139"/>
      <c r="CC113" s="142">
        <f t="shared" si="124"/>
        <v>0</v>
      </c>
      <c r="CD113" s="142"/>
      <c r="CE113" s="139"/>
      <c r="CF113" s="139"/>
      <c r="CG113" s="142">
        <f t="shared" si="125"/>
        <v>0</v>
      </c>
      <c r="CH113" s="142"/>
      <c r="CI113" s="139"/>
      <c r="CJ113" s="139"/>
      <c r="CK113" s="142">
        <f t="shared" si="126"/>
        <v>0</v>
      </c>
      <c r="CL113" s="208"/>
      <c r="CM113" s="208"/>
      <c r="CN113" s="208"/>
      <c r="CO113" s="208">
        <v>0</v>
      </c>
      <c r="CP113" s="208"/>
      <c r="CQ113" s="14"/>
      <c r="CR113" s="14"/>
      <c r="CS113" s="244"/>
      <c r="CT113" s="245"/>
      <c r="CU113" s="13"/>
      <c r="CV113" s="13"/>
      <c r="CW113" s="244"/>
      <c r="CX113" s="245"/>
      <c r="CY113" s="13"/>
      <c r="CZ113" s="13"/>
      <c r="DA113" s="244">
        <f t="shared" si="127"/>
        <v>0</v>
      </c>
      <c r="DB113" s="245"/>
    </row>
    <row r="114" spans="1:106" ht="14.25" hidden="1" customHeight="1">
      <c r="A114" s="313"/>
      <c r="B114" s="313" t="s">
        <v>624</v>
      </c>
      <c r="C114" s="207"/>
      <c r="D114" s="139">
        <f t="shared" si="106"/>
        <v>0</v>
      </c>
      <c r="E114" s="236">
        <f>I114+M114+Q114+U114+Y114+AJ114+AN114+AR114+AV114+BD114+BH114+BX114+CF114+CJ114+CN114+CR114+CV114+CZ114+AZ114+BL114+BT114+BP114</f>
        <v>0</v>
      </c>
      <c r="F114" s="178">
        <f t="shared" si="108"/>
        <v>0</v>
      </c>
      <c r="G114" s="178" t="e">
        <f t="shared" si="128"/>
        <v>#DIV/0!</v>
      </c>
      <c r="H114" s="139"/>
      <c r="I114" s="139"/>
      <c r="J114" s="142">
        <f t="shared" si="113"/>
        <v>0</v>
      </c>
      <c r="K114" s="142" t="e">
        <f t="shared" si="129"/>
        <v>#DIV/0!</v>
      </c>
      <c r="L114" s="139"/>
      <c r="M114" s="139"/>
      <c r="N114" s="142">
        <f t="shared" si="109"/>
        <v>0</v>
      </c>
      <c r="O114" s="142"/>
      <c r="P114" s="139"/>
      <c r="Q114" s="139"/>
      <c r="R114" s="142">
        <f t="shared" si="110"/>
        <v>0</v>
      </c>
      <c r="S114" s="142"/>
      <c r="T114" s="139"/>
      <c r="U114" s="139"/>
      <c r="V114" s="142">
        <f t="shared" si="111"/>
        <v>0</v>
      </c>
      <c r="W114" s="142"/>
      <c r="X114" s="139">
        <f t="shared" si="107"/>
        <v>0</v>
      </c>
      <c r="Y114" s="139">
        <f t="shared" si="107"/>
        <v>0</v>
      </c>
      <c r="Z114" s="142">
        <f t="shared" si="114"/>
        <v>0</v>
      </c>
      <c r="AA114" s="142"/>
      <c r="AB114" s="139"/>
      <c r="AC114" s="139"/>
      <c r="AD114" s="142">
        <f t="shared" si="115"/>
        <v>0</v>
      </c>
      <c r="AE114" s="142"/>
      <c r="AF114" s="139"/>
      <c r="AG114" s="139"/>
      <c r="AH114" s="142"/>
      <c r="AI114" s="139"/>
      <c r="AJ114" s="139"/>
      <c r="AK114" s="142">
        <f t="shared" si="116"/>
        <v>0</v>
      </c>
      <c r="AL114" s="142"/>
      <c r="AM114" s="139"/>
      <c r="AN114" s="139"/>
      <c r="AO114" s="142">
        <f t="shared" si="112"/>
        <v>0</v>
      </c>
      <c r="AP114" s="142"/>
      <c r="AQ114" s="142"/>
      <c r="AR114" s="142"/>
      <c r="AS114" s="142">
        <f>AR114-AQ114</f>
        <v>0</v>
      </c>
      <c r="AT114" s="142"/>
      <c r="AU114" s="139"/>
      <c r="AV114" s="139"/>
      <c r="AW114" s="142">
        <f t="shared" si="117"/>
        <v>0</v>
      </c>
      <c r="AX114" s="142"/>
      <c r="AY114" s="139"/>
      <c r="AZ114" s="139"/>
      <c r="BA114" s="142">
        <v>0</v>
      </c>
      <c r="BB114" s="142"/>
      <c r="BC114" s="139"/>
      <c r="BD114" s="139"/>
      <c r="BE114" s="142">
        <f t="shared" si="118"/>
        <v>0</v>
      </c>
      <c r="BF114" s="142"/>
      <c r="BG114" s="139"/>
      <c r="BH114" s="139"/>
      <c r="BI114" s="142">
        <f t="shared" si="119"/>
        <v>0</v>
      </c>
      <c r="BJ114" s="142"/>
      <c r="BK114" s="139"/>
      <c r="BL114" s="139"/>
      <c r="BM114" s="142">
        <f t="shared" si="120"/>
        <v>0</v>
      </c>
      <c r="BN114" s="142"/>
      <c r="BO114" s="139"/>
      <c r="BP114" s="139"/>
      <c r="BQ114" s="142">
        <f t="shared" si="121"/>
        <v>0</v>
      </c>
      <c r="BR114" s="142"/>
      <c r="BS114" s="139"/>
      <c r="BT114" s="139"/>
      <c r="BU114" s="142">
        <f t="shared" si="122"/>
        <v>0</v>
      </c>
      <c r="BV114" s="142" t="e">
        <f>BT114/BS114</f>
        <v>#DIV/0!</v>
      </c>
      <c r="BW114" s="139"/>
      <c r="BX114" s="139"/>
      <c r="BY114" s="142">
        <f t="shared" si="123"/>
        <v>0</v>
      </c>
      <c r="BZ114" s="142"/>
      <c r="CA114" s="139"/>
      <c r="CB114" s="139"/>
      <c r="CC114" s="142">
        <f t="shared" si="124"/>
        <v>0</v>
      </c>
      <c r="CD114" s="142"/>
      <c r="CE114" s="139"/>
      <c r="CF114" s="139"/>
      <c r="CG114" s="142">
        <f t="shared" si="125"/>
        <v>0</v>
      </c>
      <c r="CH114" s="142"/>
      <c r="CI114" s="139"/>
      <c r="CJ114" s="139"/>
      <c r="CK114" s="142">
        <f t="shared" si="126"/>
        <v>0</v>
      </c>
      <c r="CL114" s="208"/>
      <c r="CM114" s="208"/>
      <c r="CN114" s="208"/>
      <c r="CO114" s="208">
        <v>0</v>
      </c>
      <c r="CP114" s="208"/>
      <c r="CQ114" s="14"/>
      <c r="CR114" s="14"/>
      <c r="CS114" s="244"/>
      <c r="CT114" s="245"/>
      <c r="CU114" s="13"/>
      <c r="CV114" s="13"/>
      <c r="CW114" s="244"/>
      <c r="CX114" s="245"/>
      <c r="CY114" s="13"/>
      <c r="CZ114" s="13"/>
      <c r="DA114" s="244">
        <f t="shared" si="127"/>
        <v>0</v>
      </c>
      <c r="DB114" s="245"/>
    </row>
    <row r="115" spans="1:106" ht="14.25" hidden="1" customHeight="1">
      <c r="A115" s="313"/>
      <c r="B115" s="313" t="s">
        <v>540</v>
      </c>
      <c r="C115" s="207"/>
      <c r="D115" s="139">
        <f>H115+L115+P115+T115+X115+AI115+AM115+AQ115+AU115+BC115+BG115+BW115+CE115+CI115+CM115+CQ115+CU115+CY115+AY115+BK115+BS115</f>
        <v>0</v>
      </c>
      <c r="E115" s="236">
        <f>I115+M115+Q115+U115+Y115+AJ115+AN115+AR115+AV115+BD115+BH115+BX115+CF115+CJ115+CN115+CR115+CV115+CZ115+AZ115+BL115+BT115+BP115</f>
        <v>0</v>
      </c>
      <c r="F115" s="178">
        <f>E115-D115</f>
        <v>0</v>
      </c>
      <c r="G115" s="178" t="e">
        <f>E115/D115</f>
        <v>#DIV/0!</v>
      </c>
      <c r="H115" s="139"/>
      <c r="I115" s="139"/>
      <c r="J115" s="142">
        <f>I115-H115</f>
        <v>0</v>
      </c>
      <c r="K115" s="142" t="e">
        <f t="shared" si="129"/>
        <v>#DIV/0!</v>
      </c>
      <c r="L115" s="139"/>
      <c r="M115" s="139"/>
      <c r="N115" s="142">
        <f>M115-L115</f>
        <v>0</v>
      </c>
      <c r="O115" s="142"/>
      <c r="P115" s="139"/>
      <c r="Q115" s="139"/>
      <c r="R115" s="142">
        <f>Q115-P115</f>
        <v>0</v>
      </c>
      <c r="S115" s="142"/>
      <c r="T115" s="139"/>
      <c r="U115" s="139"/>
      <c r="V115" s="142">
        <f>U115-T115</f>
        <v>0</v>
      </c>
      <c r="W115" s="142"/>
      <c r="X115" s="139">
        <f>AB115</f>
        <v>0</v>
      </c>
      <c r="Y115" s="139">
        <f>AC115</f>
        <v>0</v>
      </c>
      <c r="Z115" s="142">
        <f>Y115-X115</f>
        <v>0</v>
      </c>
      <c r="AA115" s="142"/>
      <c r="AB115" s="139"/>
      <c r="AC115" s="139"/>
      <c r="AD115" s="142">
        <f>AC115-AB115</f>
        <v>0</v>
      </c>
      <c r="AE115" s="142"/>
      <c r="AF115" s="139"/>
      <c r="AG115" s="139"/>
      <c r="AH115" s="142"/>
      <c r="AI115" s="139"/>
      <c r="AJ115" s="139"/>
      <c r="AK115" s="142">
        <f>AJ115-AI115</f>
        <v>0</v>
      </c>
      <c r="AL115" s="142"/>
      <c r="AM115" s="139"/>
      <c r="AN115" s="139"/>
      <c r="AO115" s="142">
        <f>AN115-AM115</f>
        <v>0</v>
      </c>
      <c r="AP115" s="142"/>
      <c r="AQ115" s="142"/>
      <c r="AR115" s="142"/>
      <c r="AS115" s="142">
        <f>AR115-AQ115</f>
        <v>0</v>
      </c>
      <c r="AT115" s="142"/>
      <c r="AU115" s="139"/>
      <c r="AV115" s="139"/>
      <c r="AW115" s="142">
        <f>AV115-AU115</f>
        <v>0</v>
      </c>
      <c r="AX115" s="142"/>
      <c r="AY115" s="139"/>
      <c r="AZ115" s="139"/>
      <c r="BA115" s="142">
        <v>0</v>
      </c>
      <c r="BB115" s="142"/>
      <c r="BC115" s="139"/>
      <c r="BD115" s="139"/>
      <c r="BE115" s="142">
        <f>BD115-BC115</f>
        <v>0</v>
      </c>
      <c r="BF115" s="142"/>
      <c r="BG115" s="139"/>
      <c r="BH115" s="139"/>
      <c r="BI115" s="142">
        <f>BH115-BG115</f>
        <v>0</v>
      </c>
      <c r="BJ115" s="142"/>
      <c r="BK115" s="139"/>
      <c r="BL115" s="139"/>
      <c r="BM115" s="142">
        <f>BL115-BK115</f>
        <v>0</v>
      </c>
      <c r="BN115" s="142"/>
      <c r="BO115" s="139"/>
      <c r="BP115" s="139"/>
      <c r="BQ115" s="142">
        <f>BP115-BO115</f>
        <v>0</v>
      </c>
      <c r="BR115" s="142"/>
      <c r="BS115" s="139"/>
      <c r="BT115" s="139"/>
      <c r="BU115" s="142">
        <f>BT115-BS115</f>
        <v>0</v>
      </c>
      <c r="BV115" s="142" t="e">
        <f>BT115/BS115</f>
        <v>#DIV/0!</v>
      </c>
      <c r="BW115" s="139"/>
      <c r="BX115" s="139"/>
      <c r="BY115" s="142">
        <f>BX115-BW115</f>
        <v>0</v>
      </c>
      <c r="BZ115" s="142"/>
      <c r="CA115" s="139"/>
      <c r="CB115" s="139"/>
      <c r="CC115" s="142">
        <f>CB115-CA115</f>
        <v>0</v>
      </c>
      <c r="CD115" s="142"/>
      <c r="CE115" s="139"/>
      <c r="CF115" s="139"/>
      <c r="CG115" s="142">
        <f>CF115-CE115</f>
        <v>0</v>
      </c>
      <c r="CH115" s="142"/>
      <c r="CI115" s="139"/>
      <c r="CJ115" s="139"/>
      <c r="CK115" s="142">
        <f>CJ115-CI115</f>
        <v>0</v>
      </c>
      <c r="CL115" s="208"/>
      <c r="CM115" s="208"/>
      <c r="CN115" s="208"/>
      <c r="CO115" s="208">
        <v>0</v>
      </c>
      <c r="CP115" s="208"/>
      <c r="CQ115" s="14"/>
      <c r="CR115" s="14"/>
      <c r="CS115" s="244"/>
      <c r="CT115" s="245"/>
      <c r="CU115" s="13"/>
      <c r="CV115" s="13"/>
      <c r="CW115" s="244"/>
      <c r="CX115" s="245"/>
      <c r="CY115" s="13"/>
      <c r="CZ115" s="13"/>
      <c r="DA115" s="244">
        <f>CZ115-CY115</f>
        <v>0</v>
      </c>
      <c r="DB115" s="245"/>
    </row>
    <row r="116" spans="1:106" ht="14.25" hidden="1" customHeight="1">
      <c r="A116" s="313"/>
      <c r="B116" s="313" t="s">
        <v>541</v>
      </c>
      <c r="C116" s="207">
        <v>2.9</v>
      </c>
      <c r="D116" s="139">
        <f t="shared" si="106"/>
        <v>0</v>
      </c>
      <c r="E116" s="139">
        <f t="shared" si="106"/>
        <v>0</v>
      </c>
      <c r="F116" s="178">
        <f t="shared" si="108"/>
        <v>0</v>
      </c>
      <c r="G116" s="178" t="e">
        <f t="shared" si="128"/>
        <v>#DIV/0!</v>
      </c>
      <c r="H116" s="139"/>
      <c r="I116" s="139"/>
      <c r="J116" s="142">
        <f t="shared" si="113"/>
        <v>0</v>
      </c>
      <c r="K116" s="142"/>
      <c r="L116" s="139"/>
      <c r="M116" s="139"/>
      <c r="N116" s="142">
        <f t="shared" si="109"/>
        <v>0</v>
      </c>
      <c r="O116" s="142"/>
      <c r="P116" s="139"/>
      <c r="Q116" s="139"/>
      <c r="R116" s="142">
        <f t="shared" si="110"/>
        <v>0</v>
      </c>
      <c r="S116" s="142"/>
      <c r="T116" s="139"/>
      <c r="U116" s="139"/>
      <c r="V116" s="142">
        <f t="shared" si="111"/>
        <v>0</v>
      </c>
      <c r="W116" s="142"/>
      <c r="X116" s="139">
        <f t="shared" si="107"/>
        <v>0</v>
      </c>
      <c r="Y116" s="139">
        <f t="shared" si="107"/>
        <v>0</v>
      </c>
      <c r="Z116" s="142">
        <f t="shared" si="114"/>
        <v>0</v>
      </c>
      <c r="AA116" s="142"/>
      <c r="AB116" s="139"/>
      <c r="AC116" s="139"/>
      <c r="AD116" s="142">
        <f t="shared" si="115"/>
        <v>0</v>
      </c>
      <c r="AE116" s="142"/>
      <c r="AF116" s="139"/>
      <c r="AG116" s="139"/>
      <c r="AH116" s="142"/>
      <c r="AI116" s="139"/>
      <c r="AJ116" s="139"/>
      <c r="AK116" s="142">
        <f t="shared" si="116"/>
        <v>0</v>
      </c>
      <c r="AL116" s="142"/>
      <c r="AM116" s="139"/>
      <c r="AN116" s="139"/>
      <c r="AO116" s="142">
        <f t="shared" si="112"/>
        <v>0</v>
      </c>
      <c r="AP116" s="142"/>
      <c r="AQ116" s="142"/>
      <c r="AR116" s="142"/>
      <c r="AS116" s="142">
        <f>AR116-AQ116</f>
        <v>0</v>
      </c>
      <c r="AT116" s="142"/>
      <c r="AU116" s="139"/>
      <c r="AV116" s="139"/>
      <c r="AW116" s="142">
        <f t="shared" si="117"/>
        <v>0</v>
      </c>
      <c r="AX116" s="142"/>
      <c r="AY116" s="139"/>
      <c r="AZ116" s="139"/>
      <c r="BA116" s="142">
        <v>0</v>
      </c>
      <c r="BB116" s="142"/>
      <c r="BC116" s="139"/>
      <c r="BD116" s="139"/>
      <c r="BE116" s="142">
        <f t="shared" si="118"/>
        <v>0</v>
      </c>
      <c r="BF116" s="142"/>
      <c r="BG116" s="139"/>
      <c r="BH116" s="139"/>
      <c r="BI116" s="142">
        <f t="shared" si="119"/>
        <v>0</v>
      </c>
      <c r="BJ116" s="142"/>
      <c r="BK116" s="139"/>
      <c r="BL116" s="139"/>
      <c r="BM116" s="142">
        <f t="shared" si="120"/>
        <v>0</v>
      </c>
      <c r="BN116" s="142"/>
      <c r="BO116" s="139"/>
      <c r="BP116" s="139"/>
      <c r="BQ116" s="142">
        <f t="shared" si="121"/>
        <v>0</v>
      </c>
      <c r="BR116" s="142"/>
      <c r="BS116" s="139"/>
      <c r="BT116" s="139"/>
      <c r="BU116" s="142">
        <f t="shared" si="122"/>
        <v>0</v>
      </c>
      <c r="BV116" s="142" t="e">
        <f t="shared" ref="BV116:BV127" si="130">BT116/BS116</f>
        <v>#DIV/0!</v>
      </c>
      <c r="BW116" s="139"/>
      <c r="BX116" s="139"/>
      <c r="BY116" s="142">
        <f t="shared" si="123"/>
        <v>0</v>
      </c>
      <c r="BZ116" s="142"/>
      <c r="CA116" s="139"/>
      <c r="CB116" s="139"/>
      <c r="CC116" s="142">
        <f t="shared" si="124"/>
        <v>0</v>
      </c>
      <c r="CD116" s="142"/>
      <c r="CE116" s="139"/>
      <c r="CF116" s="139"/>
      <c r="CG116" s="142">
        <f t="shared" si="125"/>
        <v>0</v>
      </c>
      <c r="CH116" s="142"/>
      <c r="CI116" s="139"/>
      <c r="CJ116" s="139"/>
      <c r="CK116" s="142">
        <f t="shared" si="126"/>
        <v>0</v>
      </c>
      <c r="CL116" s="208"/>
      <c r="CM116" s="208"/>
      <c r="CN116" s="208"/>
      <c r="CO116" s="208">
        <v>0</v>
      </c>
      <c r="CP116" s="208"/>
      <c r="CQ116" s="14"/>
      <c r="CR116" s="14"/>
      <c r="CS116" s="244"/>
      <c r="CT116" s="245"/>
      <c r="CU116" s="13"/>
      <c r="CV116" s="13"/>
      <c r="CW116" s="244"/>
      <c r="CX116" s="245"/>
      <c r="CY116" s="13"/>
      <c r="CZ116" s="13"/>
      <c r="DA116" s="244">
        <f t="shared" si="127"/>
        <v>0</v>
      </c>
      <c r="DB116" s="245"/>
    </row>
    <row r="117" spans="1:106" ht="14.25" customHeight="1">
      <c r="A117" s="313"/>
      <c r="B117" s="313" t="s">
        <v>542</v>
      </c>
      <c r="C117" s="207"/>
      <c r="D117" s="139">
        <f t="shared" si="106"/>
        <v>0</v>
      </c>
      <c r="E117" s="236">
        <f t="shared" si="106"/>
        <v>151.904</v>
      </c>
      <c r="F117" s="178">
        <f t="shared" si="108"/>
        <v>151.904</v>
      </c>
      <c r="G117" s="178" t="e">
        <f t="shared" si="128"/>
        <v>#DIV/0!</v>
      </c>
      <c r="H117" s="139"/>
      <c r="I117" s="139">
        <v>151.904</v>
      </c>
      <c r="J117" s="142">
        <f t="shared" si="113"/>
        <v>151.904</v>
      </c>
      <c r="K117" s="142"/>
      <c r="L117" s="139"/>
      <c r="M117" s="139"/>
      <c r="N117" s="142">
        <f t="shared" si="109"/>
        <v>0</v>
      </c>
      <c r="O117" s="142"/>
      <c r="P117" s="139"/>
      <c r="Q117" s="139"/>
      <c r="R117" s="142">
        <f t="shared" si="110"/>
        <v>0</v>
      </c>
      <c r="S117" s="142"/>
      <c r="T117" s="139"/>
      <c r="U117" s="139"/>
      <c r="V117" s="142">
        <f t="shared" si="111"/>
        <v>0</v>
      </c>
      <c r="W117" s="142"/>
      <c r="X117" s="139">
        <f t="shared" si="107"/>
        <v>0</v>
      </c>
      <c r="Y117" s="139">
        <f t="shared" si="107"/>
        <v>0</v>
      </c>
      <c r="Z117" s="142">
        <f t="shared" si="114"/>
        <v>0</v>
      </c>
      <c r="AA117" s="142"/>
      <c r="AB117" s="139"/>
      <c r="AC117" s="139"/>
      <c r="AD117" s="142">
        <f t="shared" si="115"/>
        <v>0</v>
      </c>
      <c r="AE117" s="142"/>
      <c r="AF117" s="139"/>
      <c r="AG117" s="139"/>
      <c r="AH117" s="142"/>
      <c r="AI117" s="139"/>
      <c r="AJ117" s="139"/>
      <c r="AK117" s="142">
        <f t="shared" si="116"/>
        <v>0</v>
      </c>
      <c r="AL117" s="142"/>
      <c r="AM117" s="139"/>
      <c r="AN117" s="139"/>
      <c r="AO117" s="142">
        <f t="shared" si="112"/>
        <v>0</v>
      </c>
      <c r="AP117" s="142"/>
      <c r="AQ117" s="142"/>
      <c r="AR117" s="142"/>
      <c r="AS117" s="142"/>
      <c r="AT117" s="142"/>
      <c r="AU117" s="139"/>
      <c r="AV117" s="139"/>
      <c r="AW117" s="142">
        <f t="shared" si="117"/>
        <v>0</v>
      </c>
      <c r="AX117" s="142"/>
      <c r="AY117" s="139"/>
      <c r="AZ117" s="139"/>
      <c r="BA117" s="142">
        <v>0</v>
      </c>
      <c r="BB117" s="142"/>
      <c r="BC117" s="139"/>
      <c r="BD117" s="139"/>
      <c r="BE117" s="142">
        <f t="shared" si="118"/>
        <v>0</v>
      </c>
      <c r="BF117" s="142"/>
      <c r="BG117" s="139"/>
      <c r="BH117" s="139"/>
      <c r="BI117" s="142">
        <f t="shared" si="119"/>
        <v>0</v>
      </c>
      <c r="BJ117" s="142"/>
      <c r="BK117" s="139"/>
      <c r="BL117" s="139"/>
      <c r="BM117" s="142">
        <f t="shared" si="120"/>
        <v>0</v>
      </c>
      <c r="BN117" s="142"/>
      <c r="BO117" s="139"/>
      <c r="BP117" s="139"/>
      <c r="BQ117" s="142">
        <f t="shared" si="121"/>
        <v>0</v>
      </c>
      <c r="BR117" s="142"/>
      <c r="BS117" s="139"/>
      <c r="BT117" s="139"/>
      <c r="BU117" s="142">
        <f t="shared" si="122"/>
        <v>0</v>
      </c>
      <c r="BV117" s="142"/>
      <c r="BW117" s="139"/>
      <c r="BX117" s="139"/>
      <c r="BY117" s="142">
        <f t="shared" si="123"/>
        <v>0</v>
      </c>
      <c r="BZ117" s="142"/>
      <c r="CA117" s="139"/>
      <c r="CB117" s="139"/>
      <c r="CC117" s="142">
        <f t="shared" si="124"/>
        <v>0</v>
      </c>
      <c r="CD117" s="142"/>
      <c r="CE117" s="139"/>
      <c r="CF117" s="139"/>
      <c r="CG117" s="142">
        <f t="shared" si="125"/>
        <v>0</v>
      </c>
      <c r="CH117" s="142"/>
      <c r="CI117" s="139"/>
      <c r="CJ117" s="139"/>
      <c r="CK117" s="142">
        <f t="shared" si="126"/>
        <v>0</v>
      </c>
      <c r="CL117" s="208"/>
      <c r="CM117" s="208"/>
      <c r="CN117" s="208"/>
      <c r="CO117" s="208">
        <v>0</v>
      </c>
      <c r="CP117" s="208"/>
      <c r="CQ117" s="14"/>
      <c r="CR117" s="14"/>
      <c r="CS117" s="244"/>
      <c r="CT117" s="245"/>
      <c r="CU117" s="13"/>
      <c r="CV117" s="13"/>
      <c r="CW117" s="244"/>
      <c r="CX117" s="245"/>
      <c r="CY117" s="13"/>
      <c r="CZ117" s="13"/>
      <c r="DA117" s="244">
        <f t="shared" si="127"/>
        <v>0</v>
      </c>
      <c r="DB117" s="245"/>
    </row>
    <row r="118" spans="1:106" ht="14.25" customHeight="1">
      <c r="A118" s="313"/>
      <c r="B118" s="313" t="s">
        <v>543</v>
      </c>
      <c r="C118" s="207">
        <v>0.5</v>
      </c>
      <c r="D118" s="139">
        <f>H118+L118+P118+T118+X118+AI118+AM118+AQ118+AU118+BC118+BG118+BW118+CE118+CI118+CM118+CQ118+CU118+CY118+AY118+BK118+BS118+BO118</f>
        <v>9.5948000000000011</v>
      </c>
      <c r="E118" s="139">
        <f>I118+M118+Q118+U118+Y118+AJ118+AN118+AR118+AV118+BD118+BH118+BX118+CF118+CJ118+CN118+CR118+CV118+CZ118+AZ118+BL118+BT118+BP118</f>
        <v>72.766469999999998</v>
      </c>
      <c r="F118" s="178">
        <f t="shared" si="108"/>
        <v>63.171669999999999</v>
      </c>
      <c r="G118" s="178">
        <f t="shared" si="128"/>
        <v>7.5839485971567919</v>
      </c>
      <c r="H118" s="139">
        <v>9.1948000000000008</v>
      </c>
      <c r="I118" s="139">
        <v>9.1948000000000008</v>
      </c>
      <c r="J118" s="142">
        <f t="shared" si="113"/>
        <v>0</v>
      </c>
      <c r="K118" s="142"/>
      <c r="L118" s="139"/>
      <c r="M118" s="139"/>
      <c r="N118" s="142">
        <f t="shared" si="109"/>
        <v>0</v>
      </c>
      <c r="O118" s="142"/>
      <c r="P118" s="139"/>
      <c r="Q118" s="139"/>
      <c r="R118" s="142">
        <f t="shared" si="110"/>
        <v>0</v>
      </c>
      <c r="S118" s="142"/>
      <c r="T118" s="139"/>
      <c r="U118" s="139"/>
      <c r="V118" s="142">
        <f t="shared" si="111"/>
        <v>0</v>
      </c>
      <c r="W118" s="142"/>
      <c r="X118" s="139">
        <f t="shared" si="107"/>
        <v>0</v>
      </c>
      <c r="Y118" s="139">
        <f t="shared" si="107"/>
        <v>0</v>
      </c>
      <c r="Z118" s="142">
        <f t="shared" si="114"/>
        <v>0</v>
      </c>
      <c r="AA118" s="142"/>
      <c r="AB118" s="139"/>
      <c r="AC118" s="139"/>
      <c r="AD118" s="142">
        <f t="shared" si="115"/>
        <v>0</v>
      </c>
      <c r="AE118" s="142" t="e">
        <f>AC118/AB118</f>
        <v>#DIV/0!</v>
      </c>
      <c r="AF118" s="139"/>
      <c r="AG118" s="139"/>
      <c r="AH118" s="142"/>
      <c r="AI118" s="139"/>
      <c r="AJ118" s="139"/>
      <c r="AK118" s="142">
        <f t="shared" si="116"/>
        <v>0</v>
      </c>
      <c r="AL118" s="142"/>
      <c r="AM118" s="139"/>
      <c r="AN118" s="139"/>
      <c r="AO118" s="142">
        <f t="shared" si="112"/>
        <v>0</v>
      </c>
      <c r="AP118" s="142"/>
      <c r="AQ118" s="142"/>
      <c r="AR118" s="142"/>
      <c r="AS118" s="142">
        <f>AR118-AQ118</f>
        <v>0</v>
      </c>
      <c r="AT118" s="142"/>
      <c r="AU118" s="139"/>
      <c r="AV118" s="139"/>
      <c r="AW118" s="142">
        <f t="shared" si="117"/>
        <v>0</v>
      </c>
      <c r="AX118" s="142"/>
      <c r="AY118" s="139"/>
      <c r="AZ118" s="139"/>
      <c r="BA118" s="142">
        <v>0</v>
      </c>
      <c r="BB118" s="142"/>
      <c r="BC118" s="139"/>
      <c r="BD118" s="139"/>
      <c r="BE118" s="142">
        <f t="shared" si="118"/>
        <v>0</v>
      </c>
      <c r="BF118" s="142"/>
      <c r="BG118" s="139"/>
      <c r="BH118" s="139"/>
      <c r="BI118" s="142">
        <f t="shared" si="119"/>
        <v>0</v>
      </c>
      <c r="BJ118" s="142"/>
      <c r="BK118" s="139"/>
      <c r="BL118" s="139">
        <v>63.171669999999999</v>
      </c>
      <c r="BM118" s="142">
        <f t="shared" si="120"/>
        <v>63.171669999999999</v>
      </c>
      <c r="BN118" s="142"/>
      <c r="BO118" s="139">
        <v>0.4</v>
      </c>
      <c r="BP118" s="139">
        <v>0.4</v>
      </c>
      <c r="BQ118" s="142">
        <f t="shared" si="121"/>
        <v>0</v>
      </c>
      <c r="BR118" s="142"/>
      <c r="BS118" s="139"/>
      <c r="BT118" s="139"/>
      <c r="BU118" s="142">
        <f t="shared" si="122"/>
        <v>0</v>
      </c>
      <c r="BV118" s="142" t="e">
        <f t="shared" si="130"/>
        <v>#DIV/0!</v>
      </c>
      <c r="BW118" s="139"/>
      <c r="BX118" s="139"/>
      <c r="BY118" s="142">
        <f t="shared" si="123"/>
        <v>0</v>
      </c>
      <c r="BZ118" s="142"/>
      <c r="CA118" s="139"/>
      <c r="CB118" s="139"/>
      <c r="CC118" s="142">
        <f t="shared" si="124"/>
        <v>0</v>
      </c>
      <c r="CD118" s="142"/>
      <c r="CE118" s="139"/>
      <c r="CF118" s="139"/>
      <c r="CG118" s="142">
        <f t="shared" si="125"/>
        <v>0</v>
      </c>
      <c r="CH118" s="142"/>
      <c r="CI118" s="139"/>
      <c r="CJ118" s="139"/>
      <c r="CK118" s="142">
        <f t="shared" si="126"/>
        <v>0</v>
      </c>
      <c r="CL118" s="208"/>
      <c r="CM118" s="208"/>
      <c r="CN118" s="208"/>
      <c r="CO118" s="208">
        <v>0</v>
      </c>
      <c r="CP118" s="208"/>
      <c r="CQ118" s="14"/>
      <c r="CR118" s="14"/>
      <c r="CS118" s="244">
        <f>CR118-CQ118</f>
        <v>0</v>
      </c>
      <c r="CT118" s="245"/>
      <c r="CU118" s="13"/>
      <c r="CV118" s="13"/>
      <c r="CW118" s="244"/>
      <c r="CX118" s="245"/>
      <c r="CY118" s="13"/>
      <c r="CZ118" s="13"/>
      <c r="DA118" s="244">
        <f t="shared" si="127"/>
        <v>0</v>
      </c>
      <c r="DB118" s="245"/>
    </row>
    <row r="119" spans="1:106" ht="14.25" customHeight="1">
      <c r="A119" s="313"/>
      <c r="B119" s="313" t="s">
        <v>685</v>
      </c>
      <c r="C119" s="207"/>
      <c r="D119" s="139">
        <f>H119+L119+P119+T119+X119+AI119+AM119+AQ119+AU119+BC119+BG119+BW119+CE119+CI119+CM119+CQ119+CU119+CY119+AY119+BK119+BS119</f>
        <v>0</v>
      </c>
      <c r="E119" s="236">
        <f>I119+M119+Q119+U119+Y119+AJ119+AN119+AR119+AV119+BD119+BH119+BX119+CF119+CJ119+CN119+CR119+CV119+CZ119+AZ119+BL119+BT119</f>
        <v>2.528</v>
      </c>
      <c r="F119" s="178">
        <f t="shared" si="108"/>
        <v>2.528</v>
      </c>
      <c r="G119" s="178" t="e">
        <f>E119/D119</f>
        <v>#DIV/0!</v>
      </c>
      <c r="H119" s="139"/>
      <c r="I119" s="139"/>
      <c r="J119" s="142">
        <f>I119-H119</f>
        <v>0</v>
      </c>
      <c r="K119" s="142"/>
      <c r="L119" s="139"/>
      <c r="M119" s="139">
        <v>2.528</v>
      </c>
      <c r="N119" s="142">
        <f>M119-L119</f>
        <v>2.528</v>
      </c>
      <c r="O119" s="142"/>
      <c r="P119" s="139"/>
      <c r="Q119" s="139"/>
      <c r="R119" s="142">
        <f>Q119-P119</f>
        <v>0</v>
      </c>
      <c r="S119" s="142"/>
      <c r="T119" s="139"/>
      <c r="U119" s="139"/>
      <c r="V119" s="142">
        <f>U119-T119</f>
        <v>0</v>
      </c>
      <c r="W119" s="142"/>
      <c r="X119" s="139">
        <f>AB119</f>
        <v>0</v>
      </c>
      <c r="Y119" s="139">
        <f>AC119</f>
        <v>0</v>
      </c>
      <c r="Z119" s="142">
        <f>Y119-X119</f>
        <v>0</v>
      </c>
      <c r="AA119" s="142"/>
      <c r="AB119" s="139"/>
      <c r="AC119" s="139"/>
      <c r="AD119" s="142">
        <f>AC119-AB119</f>
        <v>0</v>
      </c>
      <c r="AE119" s="142" t="e">
        <f>AC119/AB119</f>
        <v>#DIV/0!</v>
      </c>
      <c r="AF119" s="139"/>
      <c r="AG119" s="139"/>
      <c r="AH119" s="142"/>
      <c r="AI119" s="139"/>
      <c r="AJ119" s="139"/>
      <c r="AK119" s="142">
        <f>AJ119-AI119</f>
        <v>0</v>
      </c>
      <c r="AL119" s="142"/>
      <c r="AM119" s="139"/>
      <c r="AN119" s="139"/>
      <c r="AO119" s="142">
        <f>AN119-AM119</f>
        <v>0</v>
      </c>
      <c r="AP119" s="142"/>
      <c r="AQ119" s="142"/>
      <c r="AR119" s="142"/>
      <c r="AS119" s="142"/>
      <c r="AT119" s="142"/>
      <c r="AU119" s="139"/>
      <c r="AV119" s="139"/>
      <c r="AW119" s="142">
        <f>AV119-AU119</f>
        <v>0</v>
      </c>
      <c r="AX119" s="142"/>
      <c r="AY119" s="139"/>
      <c r="AZ119" s="139"/>
      <c r="BA119" s="142">
        <v>0</v>
      </c>
      <c r="BB119" s="142"/>
      <c r="BC119" s="139"/>
      <c r="BD119" s="139"/>
      <c r="BE119" s="142">
        <f>BD119-BC119</f>
        <v>0</v>
      </c>
      <c r="BF119" s="142"/>
      <c r="BG119" s="139"/>
      <c r="BH119" s="139"/>
      <c r="BI119" s="142">
        <f>BH119-BG119</f>
        <v>0</v>
      </c>
      <c r="BJ119" s="142"/>
      <c r="BK119" s="139"/>
      <c r="BL119" s="139"/>
      <c r="BM119" s="142">
        <f>BL119-BK119</f>
        <v>0</v>
      </c>
      <c r="BN119" s="142"/>
      <c r="BO119" s="139"/>
      <c r="BP119" s="139"/>
      <c r="BQ119" s="142">
        <f>BP119-BO119</f>
        <v>0</v>
      </c>
      <c r="BR119" s="142"/>
      <c r="BS119" s="139"/>
      <c r="BT119" s="139"/>
      <c r="BU119" s="142">
        <f>BT119-BS119</f>
        <v>0</v>
      </c>
      <c r="BV119" s="142" t="e">
        <f>BT119/BS119</f>
        <v>#DIV/0!</v>
      </c>
      <c r="BW119" s="139"/>
      <c r="BX119" s="139"/>
      <c r="BY119" s="142">
        <f>BX119-BW119</f>
        <v>0</v>
      </c>
      <c r="BZ119" s="142"/>
      <c r="CA119" s="139"/>
      <c r="CB119" s="139"/>
      <c r="CC119" s="142">
        <f>CB119-CA119</f>
        <v>0</v>
      </c>
      <c r="CD119" s="142"/>
      <c r="CE119" s="139"/>
      <c r="CF119" s="139"/>
      <c r="CG119" s="142">
        <f>CF119-CE119</f>
        <v>0</v>
      </c>
      <c r="CH119" s="142"/>
      <c r="CI119" s="139"/>
      <c r="CJ119" s="139"/>
      <c r="CK119" s="142">
        <f>CJ119-CI119</f>
        <v>0</v>
      </c>
      <c r="CL119" s="208"/>
      <c r="CM119" s="208"/>
      <c r="CN119" s="208"/>
      <c r="CO119" s="208">
        <v>0</v>
      </c>
      <c r="CP119" s="208"/>
      <c r="CQ119" s="14"/>
      <c r="CR119" s="14"/>
      <c r="CS119" s="244"/>
      <c r="CT119" s="245"/>
      <c r="CU119" s="13"/>
      <c r="CV119" s="13"/>
      <c r="CW119" s="244"/>
      <c r="CX119" s="245"/>
      <c r="CY119" s="13"/>
      <c r="CZ119" s="13"/>
      <c r="DA119" s="244">
        <f>CZ119-CY119</f>
        <v>0</v>
      </c>
      <c r="DB119" s="245"/>
    </row>
    <row r="120" spans="1:106" ht="14.25" customHeight="1">
      <c r="A120" s="313"/>
      <c r="B120" s="313" t="s">
        <v>686</v>
      </c>
      <c r="C120" s="207"/>
      <c r="D120" s="139">
        <f>H120+L120+P120+T120+X120+AI120+AM120+AQ120+AU120+BC120+BG120+BW120+CE120+CI120+CM120+CQ120+CU120+CY120+AY120+BK120+BS120</f>
        <v>0</v>
      </c>
      <c r="E120" s="236">
        <f>I120+M120+Q120+U120+Y120+AJ120+AN120+AR120+AV120+BD120+BH120+BX120+CF120+CJ120+CN120+CR120+CV120+CZ120+AZ120+BL120+BT120</f>
        <v>6.4349999999999996</v>
      </c>
      <c r="F120" s="178">
        <f t="shared" si="108"/>
        <v>6.4349999999999996</v>
      </c>
      <c r="G120" s="178" t="e">
        <f>E120/D120</f>
        <v>#DIV/0!</v>
      </c>
      <c r="H120" s="139"/>
      <c r="I120" s="139">
        <v>6.4349999999999996</v>
      </c>
      <c r="J120" s="142">
        <f>I120-H120</f>
        <v>6.4349999999999996</v>
      </c>
      <c r="K120" s="142"/>
      <c r="L120" s="139"/>
      <c r="M120" s="139"/>
      <c r="N120" s="142">
        <f>M120-L120</f>
        <v>0</v>
      </c>
      <c r="O120" s="142"/>
      <c r="P120" s="139"/>
      <c r="Q120" s="139"/>
      <c r="R120" s="142">
        <f>Q120-P120</f>
        <v>0</v>
      </c>
      <c r="S120" s="142"/>
      <c r="T120" s="139"/>
      <c r="U120" s="139"/>
      <c r="V120" s="142">
        <f>U120-T120</f>
        <v>0</v>
      </c>
      <c r="W120" s="142"/>
      <c r="X120" s="139">
        <f>AB120</f>
        <v>0</v>
      </c>
      <c r="Y120" s="139">
        <f>AC120</f>
        <v>0</v>
      </c>
      <c r="Z120" s="142">
        <f>Y120-X120</f>
        <v>0</v>
      </c>
      <c r="AA120" s="142"/>
      <c r="AB120" s="139"/>
      <c r="AC120" s="139"/>
      <c r="AD120" s="142">
        <f>AC120-AB120</f>
        <v>0</v>
      </c>
      <c r="AE120" s="142" t="e">
        <f>AC120/AB120</f>
        <v>#DIV/0!</v>
      </c>
      <c r="AF120" s="139"/>
      <c r="AG120" s="139"/>
      <c r="AH120" s="142"/>
      <c r="AI120" s="139"/>
      <c r="AJ120" s="139"/>
      <c r="AK120" s="142">
        <f>AJ120-AI120</f>
        <v>0</v>
      </c>
      <c r="AL120" s="142"/>
      <c r="AM120" s="139"/>
      <c r="AN120" s="139"/>
      <c r="AO120" s="142">
        <f>AN120-AM120</f>
        <v>0</v>
      </c>
      <c r="AP120" s="142"/>
      <c r="AQ120" s="142"/>
      <c r="AR120" s="142"/>
      <c r="AS120" s="142"/>
      <c r="AT120" s="142"/>
      <c r="AU120" s="139"/>
      <c r="AV120" s="139"/>
      <c r="AW120" s="142">
        <f>AV120-AU120</f>
        <v>0</v>
      </c>
      <c r="AX120" s="142"/>
      <c r="AY120" s="139"/>
      <c r="AZ120" s="139"/>
      <c r="BA120" s="142">
        <v>0</v>
      </c>
      <c r="BB120" s="142"/>
      <c r="BC120" s="139"/>
      <c r="BD120" s="139"/>
      <c r="BE120" s="142">
        <f>BD120-BC120</f>
        <v>0</v>
      </c>
      <c r="BF120" s="142"/>
      <c r="BG120" s="139"/>
      <c r="BH120" s="139"/>
      <c r="BI120" s="142">
        <f>BH120-BG120</f>
        <v>0</v>
      </c>
      <c r="BJ120" s="142"/>
      <c r="BK120" s="139"/>
      <c r="BL120" s="139"/>
      <c r="BM120" s="142">
        <f>BL120-BK120</f>
        <v>0</v>
      </c>
      <c r="BN120" s="142"/>
      <c r="BO120" s="139"/>
      <c r="BP120" s="139"/>
      <c r="BQ120" s="142">
        <f>BP120-BO120</f>
        <v>0</v>
      </c>
      <c r="BR120" s="142"/>
      <c r="BS120" s="139"/>
      <c r="BT120" s="139"/>
      <c r="BU120" s="142">
        <f>BT120-BS120</f>
        <v>0</v>
      </c>
      <c r="BV120" s="142" t="e">
        <f>BT120/BS120</f>
        <v>#DIV/0!</v>
      </c>
      <c r="BW120" s="139"/>
      <c r="BX120" s="139"/>
      <c r="BY120" s="142">
        <f>BX120-BW120</f>
        <v>0</v>
      </c>
      <c r="BZ120" s="142"/>
      <c r="CA120" s="139"/>
      <c r="CB120" s="139"/>
      <c r="CC120" s="142">
        <f>CB120-CA120</f>
        <v>0</v>
      </c>
      <c r="CD120" s="142"/>
      <c r="CE120" s="139"/>
      <c r="CF120" s="139"/>
      <c r="CG120" s="142">
        <f>CF120-CE120</f>
        <v>0</v>
      </c>
      <c r="CH120" s="142"/>
      <c r="CI120" s="139"/>
      <c r="CJ120" s="139"/>
      <c r="CK120" s="142">
        <f>CJ120-CI120</f>
        <v>0</v>
      </c>
      <c r="CL120" s="208"/>
      <c r="CM120" s="208"/>
      <c r="CN120" s="208"/>
      <c r="CO120" s="208">
        <v>0</v>
      </c>
      <c r="CP120" s="208"/>
      <c r="CQ120" s="14"/>
      <c r="CR120" s="14"/>
      <c r="CS120" s="244"/>
      <c r="CT120" s="245"/>
      <c r="CU120" s="13"/>
      <c r="CV120" s="13"/>
      <c r="CW120" s="244"/>
      <c r="CX120" s="245"/>
      <c r="CY120" s="13"/>
      <c r="CZ120" s="13"/>
      <c r="DA120" s="244">
        <f>CZ120-CY120</f>
        <v>0</v>
      </c>
      <c r="DB120" s="245"/>
    </row>
    <row r="121" spans="1:106" ht="14.25" hidden="1" customHeight="1">
      <c r="A121" s="313"/>
      <c r="B121" s="313" t="s">
        <v>544</v>
      </c>
      <c r="C121" s="207"/>
      <c r="D121" s="139">
        <f t="shared" si="106"/>
        <v>0</v>
      </c>
      <c r="E121" s="236">
        <f t="shared" si="106"/>
        <v>0</v>
      </c>
      <c r="F121" s="178">
        <f t="shared" si="108"/>
        <v>0</v>
      </c>
      <c r="G121" s="178" t="e">
        <f t="shared" si="128"/>
        <v>#DIV/0!</v>
      </c>
      <c r="H121" s="139"/>
      <c r="I121" s="139"/>
      <c r="J121" s="142">
        <f t="shared" si="113"/>
        <v>0</v>
      </c>
      <c r="K121" s="142"/>
      <c r="L121" s="139"/>
      <c r="M121" s="139"/>
      <c r="N121" s="142">
        <f t="shared" si="109"/>
        <v>0</v>
      </c>
      <c r="O121" s="142"/>
      <c r="P121" s="139"/>
      <c r="Q121" s="139"/>
      <c r="R121" s="142">
        <f t="shared" si="110"/>
        <v>0</v>
      </c>
      <c r="S121" s="142"/>
      <c r="T121" s="139"/>
      <c r="U121" s="139"/>
      <c r="V121" s="142">
        <f t="shared" si="111"/>
        <v>0</v>
      </c>
      <c r="W121" s="142"/>
      <c r="X121" s="139">
        <f t="shared" si="107"/>
        <v>0</v>
      </c>
      <c r="Y121" s="139">
        <f t="shared" si="107"/>
        <v>0</v>
      </c>
      <c r="Z121" s="142">
        <f t="shared" si="114"/>
        <v>0</v>
      </c>
      <c r="AA121" s="142"/>
      <c r="AB121" s="139"/>
      <c r="AC121" s="139"/>
      <c r="AD121" s="142">
        <f t="shared" si="115"/>
        <v>0</v>
      </c>
      <c r="AE121" s="142" t="e">
        <f>AC121/AB121</f>
        <v>#DIV/0!</v>
      </c>
      <c r="AF121" s="139"/>
      <c r="AG121" s="139"/>
      <c r="AH121" s="142"/>
      <c r="AI121" s="139"/>
      <c r="AJ121" s="139"/>
      <c r="AK121" s="142">
        <f t="shared" si="116"/>
        <v>0</v>
      </c>
      <c r="AL121" s="142"/>
      <c r="AM121" s="139"/>
      <c r="AN121" s="139"/>
      <c r="AO121" s="142">
        <f t="shared" si="112"/>
        <v>0</v>
      </c>
      <c r="AP121" s="142"/>
      <c r="AQ121" s="142"/>
      <c r="AR121" s="142"/>
      <c r="AS121" s="142"/>
      <c r="AT121" s="142"/>
      <c r="AU121" s="139"/>
      <c r="AV121" s="139"/>
      <c r="AW121" s="142">
        <f t="shared" si="117"/>
        <v>0</v>
      </c>
      <c r="AX121" s="142"/>
      <c r="AY121" s="139"/>
      <c r="AZ121" s="139"/>
      <c r="BA121" s="142">
        <v>0</v>
      </c>
      <c r="BB121" s="142"/>
      <c r="BC121" s="139"/>
      <c r="BD121" s="139"/>
      <c r="BE121" s="142">
        <f t="shared" si="118"/>
        <v>0</v>
      </c>
      <c r="BF121" s="142"/>
      <c r="BG121" s="139"/>
      <c r="BH121" s="139"/>
      <c r="BI121" s="142">
        <f t="shared" si="119"/>
        <v>0</v>
      </c>
      <c r="BJ121" s="142"/>
      <c r="BK121" s="139"/>
      <c r="BL121" s="139"/>
      <c r="BM121" s="142">
        <f t="shared" si="120"/>
        <v>0</v>
      </c>
      <c r="BN121" s="142"/>
      <c r="BO121" s="139"/>
      <c r="BP121" s="139"/>
      <c r="BQ121" s="142">
        <f t="shared" si="121"/>
        <v>0</v>
      </c>
      <c r="BR121" s="142"/>
      <c r="BS121" s="139"/>
      <c r="BT121" s="139"/>
      <c r="BU121" s="142">
        <f t="shared" si="122"/>
        <v>0</v>
      </c>
      <c r="BV121" s="142" t="e">
        <f t="shared" si="130"/>
        <v>#DIV/0!</v>
      </c>
      <c r="BW121" s="139"/>
      <c r="BX121" s="139"/>
      <c r="BY121" s="142">
        <f t="shared" si="123"/>
        <v>0</v>
      </c>
      <c r="BZ121" s="142"/>
      <c r="CA121" s="139"/>
      <c r="CB121" s="139"/>
      <c r="CC121" s="142">
        <f t="shared" si="124"/>
        <v>0</v>
      </c>
      <c r="CD121" s="142"/>
      <c r="CE121" s="139"/>
      <c r="CF121" s="139"/>
      <c r="CG121" s="142">
        <f t="shared" si="125"/>
        <v>0</v>
      </c>
      <c r="CH121" s="142"/>
      <c r="CI121" s="139"/>
      <c r="CJ121" s="139"/>
      <c r="CK121" s="142">
        <f t="shared" si="126"/>
        <v>0</v>
      </c>
      <c r="CL121" s="208"/>
      <c r="CM121" s="208"/>
      <c r="CN121" s="208"/>
      <c r="CO121" s="208">
        <v>0</v>
      </c>
      <c r="CP121" s="208"/>
      <c r="CQ121" s="14"/>
      <c r="CR121" s="14"/>
      <c r="CS121" s="244"/>
      <c r="CT121" s="245"/>
      <c r="CU121" s="13"/>
      <c r="CV121" s="13"/>
      <c r="CW121" s="244"/>
      <c r="CX121" s="245"/>
      <c r="CY121" s="13"/>
      <c r="CZ121" s="13"/>
      <c r="DA121" s="244">
        <f t="shared" si="127"/>
        <v>0</v>
      </c>
      <c r="DB121" s="245"/>
    </row>
    <row r="122" spans="1:106" ht="14.25" hidden="1" customHeight="1">
      <c r="A122" s="313"/>
      <c r="B122" s="313" t="s">
        <v>545</v>
      </c>
      <c r="C122" s="207"/>
      <c r="D122" s="139">
        <f t="shared" si="106"/>
        <v>0</v>
      </c>
      <c r="E122" s="236">
        <f t="shared" si="106"/>
        <v>0</v>
      </c>
      <c r="F122" s="178">
        <f t="shared" si="108"/>
        <v>0</v>
      </c>
      <c r="G122" s="178" t="e">
        <f t="shared" si="128"/>
        <v>#DIV/0!</v>
      </c>
      <c r="H122" s="139"/>
      <c r="I122" s="139"/>
      <c r="J122" s="142">
        <f t="shared" si="113"/>
        <v>0</v>
      </c>
      <c r="K122" s="142" t="e">
        <f t="shared" ref="K122:K128" si="131">I122/H122</f>
        <v>#DIV/0!</v>
      </c>
      <c r="L122" s="139"/>
      <c r="M122" s="139"/>
      <c r="N122" s="142">
        <f t="shared" si="109"/>
        <v>0</v>
      </c>
      <c r="O122" s="142"/>
      <c r="P122" s="139"/>
      <c r="Q122" s="139"/>
      <c r="R122" s="142">
        <f t="shared" si="110"/>
        <v>0</v>
      </c>
      <c r="S122" s="142"/>
      <c r="T122" s="139"/>
      <c r="U122" s="139"/>
      <c r="V122" s="142">
        <f t="shared" si="111"/>
        <v>0</v>
      </c>
      <c r="W122" s="142"/>
      <c r="X122" s="139">
        <f t="shared" si="107"/>
        <v>0</v>
      </c>
      <c r="Y122" s="139">
        <f t="shared" si="107"/>
        <v>0</v>
      </c>
      <c r="Z122" s="142">
        <f t="shared" si="114"/>
        <v>0</v>
      </c>
      <c r="AA122" s="142"/>
      <c r="AB122" s="139"/>
      <c r="AC122" s="139"/>
      <c r="AD122" s="142">
        <f t="shared" si="115"/>
        <v>0</v>
      </c>
      <c r="AE122" s="142"/>
      <c r="AF122" s="139"/>
      <c r="AG122" s="139"/>
      <c r="AH122" s="142"/>
      <c r="AI122" s="139"/>
      <c r="AJ122" s="139"/>
      <c r="AK122" s="142">
        <f t="shared" si="116"/>
        <v>0</v>
      </c>
      <c r="AL122" s="142"/>
      <c r="AM122" s="139"/>
      <c r="AN122" s="139"/>
      <c r="AO122" s="142">
        <f t="shared" si="112"/>
        <v>0</v>
      </c>
      <c r="AP122" s="142"/>
      <c r="AQ122" s="142"/>
      <c r="AR122" s="142"/>
      <c r="AS122" s="142">
        <f>AR122-AQ122</f>
        <v>0</v>
      </c>
      <c r="AT122" s="142"/>
      <c r="AU122" s="139"/>
      <c r="AV122" s="139"/>
      <c r="AW122" s="142">
        <f t="shared" si="117"/>
        <v>0</v>
      </c>
      <c r="AX122" s="142"/>
      <c r="AY122" s="139"/>
      <c r="AZ122" s="139"/>
      <c r="BA122" s="142">
        <v>0</v>
      </c>
      <c r="BB122" s="142"/>
      <c r="BC122" s="139"/>
      <c r="BD122" s="139"/>
      <c r="BE122" s="142">
        <f t="shared" si="118"/>
        <v>0</v>
      </c>
      <c r="BF122" s="142"/>
      <c r="BG122" s="139"/>
      <c r="BH122" s="139"/>
      <c r="BI122" s="142">
        <f t="shared" si="119"/>
        <v>0</v>
      </c>
      <c r="BJ122" s="142"/>
      <c r="BK122" s="139"/>
      <c r="BL122" s="139"/>
      <c r="BM122" s="142">
        <f t="shared" si="120"/>
        <v>0</v>
      </c>
      <c r="BN122" s="142"/>
      <c r="BO122" s="139"/>
      <c r="BP122" s="139"/>
      <c r="BQ122" s="142">
        <f t="shared" si="121"/>
        <v>0</v>
      </c>
      <c r="BR122" s="142"/>
      <c r="BS122" s="139"/>
      <c r="BT122" s="139"/>
      <c r="BU122" s="142">
        <f t="shared" si="122"/>
        <v>0</v>
      </c>
      <c r="BV122" s="142" t="e">
        <f t="shared" si="130"/>
        <v>#DIV/0!</v>
      </c>
      <c r="BW122" s="139"/>
      <c r="BX122" s="139"/>
      <c r="BY122" s="142">
        <f t="shared" si="123"/>
        <v>0</v>
      </c>
      <c r="BZ122" s="142"/>
      <c r="CA122" s="139"/>
      <c r="CB122" s="139"/>
      <c r="CC122" s="142">
        <f t="shared" si="124"/>
        <v>0</v>
      </c>
      <c r="CD122" s="142"/>
      <c r="CE122" s="139"/>
      <c r="CF122" s="139"/>
      <c r="CG122" s="142">
        <f t="shared" si="125"/>
        <v>0</v>
      </c>
      <c r="CH122" s="142"/>
      <c r="CI122" s="139"/>
      <c r="CJ122" s="139"/>
      <c r="CK122" s="142">
        <f t="shared" si="126"/>
        <v>0</v>
      </c>
      <c r="CL122" s="208"/>
      <c r="CM122" s="208"/>
      <c r="CN122" s="208"/>
      <c r="CO122" s="208">
        <v>0</v>
      </c>
      <c r="CP122" s="208"/>
      <c r="CQ122" s="14"/>
      <c r="CR122" s="14"/>
      <c r="CS122" s="244">
        <f>CR122-CQ122</f>
        <v>0</v>
      </c>
      <c r="CT122" s="245"/>
      <c r="CU122" s="13"/>
      <c r="CV122" s="13"/>
      <c r="CW122" s="244"/>
      <c r="CX122" s="245"/>
      <c r="CY122" s="13"/>
      <c r="CZ122" s="13"/>
      <c r="DA122" s="244">
        <f t="shared" si="127"/>
        <v>0</v>
      </c>
      <c r="DB122" s="245"/>
    </row>
    <row r="123" spans="1:106" ht="14.25" hidden="1" customHeight="1">
      <c r="A123" s="313"/>
      <c r="B123" s="313" t="s">
        <v>361</v>
      </c>
      <c r="C123" s="207"/>
      <c r="D123" s="139">
        <f t="shared" si="106"/>
        <v>0</v>
      </c>
      <c r="E123" s="236">
        <f>I123+M123+Q123+U123+Y123+AJ123+AN123+AR123+AV123+BD123+BH123+BX123+CF123+CJ123+CN123+CR123+CV123+CZ123+AZ123+BL123+BT123+BP123</f>
        <v>0</v>
      </c>
      <c r="F123" s="178">
        <f t="shared" si="108"/>
        <v>0</v>
      </c>
      <c r="G123" s="178" t="e">
        <f t="shared" si="128"/>
        <v>#DIV/0!</v>
      </c>
      <c r="H123" s="139"/>
      <c r="I123" s="139"/>
      <c r="J123" s="142">
        <f t="shared" si="113"/>
        <v>0</v>
      </c>
      <c r="K123" s="142" t="e">
        <f t="shared" si="131"/>
        <v>#DIV/0!</v>
      </c>
      <c r="L123" s="139"/>
      <c r="M123" s="139"/>
      <c r="N123" s="142">
        <f t="shared" si="109"/>
        <v>0</v>
      </c>
      <c r="O123" s="142"/>
      <c r="P123" s="139"/>
      <c r="Q123" s="139"/>
      <c r="R123" s="142">
        <f t="shared" si="110"/>
        <v>0</v>
      </c>
      <c r="S123" s="142"/>
      <c r="T123" s="139"/>
      <c r="U123" s="139"/>
      <c r="V123" s="142">
        <f t="shared" si="111"/>
        <v>0</v>
      </c>
      <c r="W123" s="142"/>
      <c r="X123" s="139">
        <f t="shared" si="107"/>
        <v>0</v>
      </c>
      <c r="Y123" s="139">
        <f t="shared" si="107"/>
        <v>0</v>
      </c>
      <c r="Z123" s="142">
        <f t="shared" si="114"/>
        <v>0</v>
      </c>
      <c r="AA123" s="142"/>
      <c r="AB123" s="139"/>
      <c r="AC123" s="139"/>
      <c r="AD123" s="142">
        <f t="shared" si="115"/>
        <v>0</v>
      </c>
      <c r="AE123" s="142"/>
      <c r="AF123" s="139"/>
      <c r="AG123" s="139"/>
      <c r="AH123" s="142"/>
      <c r="AI123" s="139"/>
      <c r="AJ123" s="139"/>
      <c r="AK123" s="142">
        <f t="shared" si="116"/>
        <v>0</v>
      </c>
      <c r="AL123" s="142"/>
      <c r="AM123" s="139"/>
      <c r="AN123" s="139"/>
      <c r="AO123" s="142">
        <f t="shared" si="112"/>
        <v>0</v>
      </c>
      <c r="AP123" s="142"/>
      <c r="AQ123" s="142"/>
      <c r="AR123" s="142"/>
      <c r="AS123" s="142">
        <f>AR123-AQ123</f>
        <v>0</v>
      </c>
      <c r="AT123" s="142"/>
      <c r="AU123" s="139"/>
      <c r="AV123" s="139"/>
      <c r="AW123" s="142">
        <f t="shared" si="117"/>
        <v>0</v>
      </c>
      <c r="AX123" s="142"/>
      <c r="AY123" s="139"/>
      <c r="AZ123" s="139"/>
      <c r="BA123" s="142">
        <v>0</v>
      </c>
      <c r="BB123" s="142"/>
      <c r="BC123" s="139"/>
      <c r="BD123" s="139"/>
      <c r="BE123" s="142">
        <f t="shared" si="118"/>
        <v>0</v>
      </c>
      <c r="BF123" s="142"/>
      <c r="BG123" s="139"/>
      <c r="BH123" s="139"/>
      <c r="BI123" s="142">
        <f t="shared" si="119"/>
        <v>0</v>
      </c>
      <c r="BJ123" s="142"/>
      <c r="BK123" s="139"/>
      <c r="BL123" s="139"/>
      <c r="BM123" s="142">
        <f t="shared" si="120"/>
        <v>0</v>
      </c>
      <c r="BN123" s="142"/>
      <c r="BO123" s="139"/>
      <c r="BP123" s="139"/>
      <c r="BQ123" s="142">
        <f t="shared" si="121"/>
        <v>0</v>
      </c>
      <c r="BR123" s="142"/>
      <c r="BS123" s="139"/>
      <c r="BT123" s="139"/>
      <c r="BU123" s="142">
        <f t="shared" si="122"/>
        <v>0</v>
      </c>
      <c r="BV123" s="142" t="e">
        <f t="shared" si="130"/>
        <v>#DIV/0!</v>
      </c>
      <c r="BW123" s="139"/>
      <c r="BX123" s="139"/>
      <c r="BY123" s="142">
        <f t="shared" si="123"/>
        <v>0</v>
      </c>
      <c r="BZ123" s="142"/>
      <c r="CA123" s="139"/>
      <c r="CB123" s="139"/>
      <c r="CC123" s="142">
        <f t="shared" si="124"/>
        <v>0</v>
      </c>
      <c r="CD123" s="142"/>
      <c r="CE123" s="139"/>
      <c r="CF123" s="139"/>
      <c r="CG123" s="142">
        <f t="shared" si="125"/>
        <v>0</v>
      </c>
      <c r="CH123" s="142"/>
      <c r="CI123" s="139"/>
      <c r="CJ123" s="139"/>
      <c r="CK123" s="142">
        <f t="shared" si="126"/>
        <v>0</v>
      </c>
      <c r="CL123" s="208"/>
      <c r="CM123" s="208"/>
      <c r="CN123" s="208"/>
      <c r="CO123" s="208">
        <v>0</v>
      </c>
      <c r="CP123" s="208"/>
      <c r="CQ123" s="14"/>
      <c r="CR123" s="14"/>
      <c r="CS123" s="244">
        <f>CR123-CQ123</f>
        <v>0</v>
      </c>
      <c r="CT123" s="245"/>
      <c r="CU123" s="13"/>
      <c r="CV123" s="13"/>
      <c r="CW123" s="244"/>
      <c r="CX123" s="245"/>
      <c r="CY123" s="13"/>
      <c r="CZ123" s="13"/>
      <c r="DA123" s="244">
        <f t="shared" si="127"/>
        <v>0</v>
      </c>
      <c r="DB123" s="245"/>
    </row>
    <row r="124" spans="1:106" ht="14.25" hidden="1" customHeight="1">
      <c r="A124" s="313"/>
      <c r="B124" s="313" t="s">
        <v>687</v>
      </c>
      <c r="C124" s="207"/>
      <c r="D124" s="139">
        <f t="shared" si="106"/>
        <v>0</v>
      </c>
      <c r="E124" s="236">
        <f t="shared" si="106"/>
        <v>0</v>
      </c>
      <c r="F124" s="178"/>
      <c r="G124" s="178" t="e">
        <f t="shared" si="128"/>
        <v>#DIV/0!</v>
      </c>
      <c r="H124" s="139"/>
      <c r="I124" s="139"/>
      <c r="J124" s="142">
        <f t="shared" si="113"/>
        <v>0</v>
      </c>
      <c r="K124" s="142" t="e">
        <f t="shared" si="131"/>
        <v>#DIV/0!</v>
      </c>
      <c r="L124" s="139"/>
      <c r="M124" s="139"/>
      <c r="N124" s="142">
        <f t="shared" si="109"/>
        <v>0</v>
      </c>
      <c r="O124" s="142"/>
      <c r="P124" s="139"/>
      <c r="Q124" s="139"/>
      <c r="R124" s="142">
        <f t="shared" si="110"/>
        <v>0</v>
      </c>
      <c r="S124" s="142"/>
      <c r="T124" s="139"/>
      <c r="U124" s="139"/>
      <c r="V124" s="142">
        <f t="shared" si="111"/>
        <v>0</v>
      </c>
      <c r="W124" s="142"/>
      <c r="X124" s="139">
        <f t="shared" si="107"/>
        <v>0</v>
      </c>
      <c r="Y124" s="139">
        <f t="shared" si="107"/>
        <v>0</v>
      </c>
      <c r="Z124" s="142">
        <f t="shared" si="114"/>
        <v>0</v>
      </c>
      <c r="AA124" s="142"/>
      <c r="AB124" s="139"/>
      <c r="AC124" s="139"/>
      <c r="AD124" s="142">
        <f t="shared" si="115"/>
        <v>0</v>
      </c>
      <c r="AE124" s="142"/>
      <c r="AF124" s="139"/>
      <c r="AG124" s="139"/>
      <c r="AH124" s="142"/>
      <c r="AI124" s="139"/>
      <c r="AJ124" s="139"/>
      <c r="AK124" s="142">
        <f t="shared" si="116"/>
        <v>0</v>
      </c>
      <c r="AL124" s="142"/>
      <c r="AM124" s="139"/>
      <c r="AN124" s="139"/>
      <c r="AO124" s="142">
        <f t="shared" si="112"/>
        <v>0</v>
      </c>
      <c r="AP124" s="142"/>
      <c r="AQ124" s="142"/>
      <c r="AR124" s="142"/>
      <c r="AS124" s="142"/>
      <c r="AT124" s="142"/>
      <c r="AU124" s="139"/>
      <c r="AV124" s="139"/>
      <c r="AW124" s="142">
        <f t="shared" si="117"/>
        <v>0</v>
      </c>
      <c r="AX124" s="142"/>
      <c r="AY124" s="139"/>
      <c r="AZ124" s="139"/>
      <c r="BA124" s="142">
        <v>0</v>
      </c>
      <c r="BB124" s="142"/>
      <c r="BC124" s="139"/>
      <c r="BD124" s="139"/>
      <c r="BE124" s="142">
        <f t="shared" si="118"/>
        <v>0</v>
      </c>
      <c r="BF124" s="142"/>
      <c r="BG124" s="139"/>
      <c r="BH124" s="139"/>
      <c r="BI124" s="142">
        <f t="shared" si="119"/>
        <v>0</v>
      </c>
      <c r="BJ124" s="142"/>
      <c r="BK124" s="139"/>
      <c r="BL124" s="139"/>
      <c r="BM124" s="142">
        <f t="shared" si="120"/>
        <v>0</v>
      </c>
      <c r="BN124" s="142"/>
      <c r="BO124" s="139"/>
      <c r="BP124" s="139"/>
      <c r="BQ124" s="142">
        <f t="shared" si="121"/>
        <v>0</v>
      </c>
      <c r="BR124" s="142"/>
      <c r="BS124" s="139"/>
      <c r="BT124" s="139"/>
      <c r="BU124" s="142">
        <f t="shared" si="122"/>
        <v>0</v>
      </c>
      <c r="BV124" s="142" t="e">
        <f t="shared" si="130"/>
        <v>#DIV/0!</v>
      </c>
      <c r="BW124" s="139"/>
      <c r="BX124" s="139"/>
      <c r="BY124" s="142">
        <f t="shared" si="123"/>
        <v>0</v>
      </c>
      <c r="BZ124" s="142"/>
      <c r="CA124" s="139"/>
      <c r="CB124" s="139"/>
      <c r="CC124" s="142">
        <f t="shared" si="124"/>
        <v>0</v>
      </c>
      <c r="CD124" s="142"/>
      <c r="CE124" s="139"/>
      <c r="CF124" s="139"/>
      <c r="CG124" s="142">
        <f t="shared" si="125"/>
        <v>0</v>
      </c>
      <c r="CH124" s="142"/>
      <c r="CI124" s="139"/>
      <c r="CJ124" s="139"/>
      <c r="CK124" s="142">
        <f t="shared" si="126"/>
        <v>0</v>
      </c>
      <c r="CL124" s="208"/>
      <c r="CM124" s="208"/>
      <c r="CN124" s="208"/>
      <c r="CO124" s="208">
        <v>0</v>
      </c>
      <c r="CP124" s="208"/>
      <c r="CQ124" s="14"/>
      <c r="CR124" s="14"/>
      <c r="CS124" s="244">
        <f>CR124-CQ124</f>
        <v>0</v>
      </c>
      <c r="CT124" s="245"/>
      <c r="CU124" s="13"/>
      <c r="CV124" s="13"/>
      <c r="CW124" s="244"/>
      <c r="CX124" s="245"/>
      <c r="CY124" s="13"/>
      <c r="CZ124" s="13"/>
      <c r="DA124" s="244">
        <f t="shared" si="127"/>
        <v>0</v>
      </c>
      <c r="DB124" s="245"/>
    </row>
    <row r="125" spans="1:106" ht="14.25" hidden="1" customHeight="1">
      <c r="A125" s="313"/>
      <c r="B125" s="313" t="s">
        <v>362</v>
      </c>
      <c r="C125" s="207"/>
      <c r="D125" s="139">
        <f t="shared" si="106"/>
        <v>0</v>
      </c>
      <c r="E125" s="236">
        <f>I125+M125+Q125+U125+Y125+AJ125+AN125+AR125+AV125+BD125+BH125+BX125+CF125+CJ125+CN125+CR125+CV125+CZ125+AZ125+BL125+BT125+BP125</f>
        <v>0</v>
      </c>
      <c r="F125" s="178">
        <f t="shared" ref="F125:F140" si="132">E125-D125</f>
        <v>0</v>
      </c>
      <c r="G125" s="178" t="e">
        <f t="shared" si="128"/>
        <v>#DIV/0!</v>
      </c>
      <c r="H125" s="139"/>
      <c r="I125" s="139"/>
      <c r="J125" s="142">
        <f t="shared" si="113"/>
        <v>0</v>
      </c>
      <c r="K125" s="142" t="e">
        <f t="shared" si="131"/>
        <v>#DIV/0!</v>
      </c>
      <c r="L125" s="139"/>
      <c r="M125" s="139"/>
      <c r="N125" s="142">
        <f t="shared" si="109"/>
        <v>0</v>
      </c>
      <c r="O125" s="142"/>
      <c r="P125" s="139"/>
      <c r="Q125" s="139"/>
      <c r="R125" s="142">
        <f t="shared" si="110"/>
        <v>0</v>
      </c>
      <c r="S125" s="142"/>
      <c r="T125" s="139"/>
      <c r="U125" s="139"/>
      <c r="V125" s="142">
        <f t="shared" si="111"/>
        <v>0</v>
      </c>
      <c r="W125" s="142"/>
      <c r="X125" s="139">
        <f t="shared" si="107"/>
        <v>0</v>
      </c>
      <c r="Y125" s="139">
        <f t="shared" si="107"/>
        <v>0</v>
      </c>
      <c r="Z125" s="142">
        <f t="shared" si="114"/>
        <v>0</v>
      </c>
      <c r="AA125" s="142"/>
      <c r="AB125" s="139"/>
      <c r="AC125" s="139"/>
      <c r="AD125" s="142">
        <f t="shared" si="115"/>
        <v>0</v>
      </c>
      <c r="AE125" s="142"/>
      <c r="AF125" s="139"/>
      <c r="AG125" s="139"/>
      <c r="AH125" s="142"/>
      <c r="AI125" s="139"/>
      <c r="AJ125" s="139"/>
      <c r="AK125" s="142">
        <f t="shared" si="116"/>
        <v>0</v>
      </c>
      <c r="AL125" s="142"/>
      <c r="AM125" s="139"/>
      <c r="AN125" s="139"/>
      <c r="AO125" s="142">
        <f t="shared" si="112"/>
        <v>0</v>
      </c>
      <c r="AP125" s="142"/>
      <c r="AQ125" s="142"/>
      <c r="AR125" s="142"/>
      <c r="AS125" s="142">
        <f>AR125-AQ125</f>
        <v>0</v>
      </c>
      <c r="AT125" s="142"/>
      <c r="AU125" s="139"/>
      <c r="AV125" s="139"/>
      <c r="AW125" s="142">
        <f t="shared" si="117"/>
        <v>0</v>
      </c>
      <c r="AX125" s="142"/>
      <c r="AY125" s="139"/>
      <c r="AZ125" s="139"/>
      <c r="BA125" s="142">
        <v>0</v>
      </c>
      <c r="BB125" s="142"/>
      <c r="BC125" s="139"/>
      <c r="BD125" s="139"/>
      <c r="BE125" s="142">
        <f t="shared" si="118"/>
        <v>0</v>
      </c>
      <c r="BF125" s="142"/>
      <c r="BG125" s="139"/>
      <c r="BH125" s="139"/>
      <c r="BI125" s="142">
        <f t="shared" si="119"/>
        <v>0</v>
      </c>
      <c r="BJ125" s="142"/>
      <c r="BK125" s="139"/>
      <c r="BL125" s="139"/>
      <c r="BM125" s="142">
        <f t="shared" si="120"/>
        <v>0</v>
      </c>
      <c r="BN125" s="142"/>
      <c r="BO125" s="139">
        <v>51.61</v>
      </c>
      <c r="BP125" s="139"/>
      <c r="BQ125" s="142">
        <f t="shared" si="121"/>
        <v>-51.61</v>
      </c>
      <c r="BR125" s="142"/>
      <c r="BS125" s="139"/>
      <c r="BT125" s="139"/>
      <c r="BU125" s="142">
        <f t="shared" si="122"/>
        <v>0</v>
      </c>
      <c r="BV125" s="142" t="e">
        <f t="shared" si="130"/>
        <v>#DIV/0!</v>
      </c>
      <c r="BW125" s="139"/>
      <c r="BX125" s="139"/>
      <c r="BY125" s="142">
        <f t="shared" si="123"/>
        <v>0</v>
      </c>
      <c r="BZ125" s="142"/>
      <c r="CA125" s="139"/>
      <c r="CB125" s="139"/>
      <c r="CC125" s="142">
        <f t="shared" si="124"/>
        <v>0</v>
      </c>
      <c r="CD125" s="142"/>
      <c r="CE125" s="139"/>
      <c r="CF125" s="139"/>
      <c r="CG125" s="142">
        <f t="shared" si="125"/>
        <v>0</v>
      </c>
      <c r="CH125" s="142"/>
      <c r="CI125" s="139"/>
      <c r="CJ125" s="139"/>
      <c r="CK125" s="142">
        <f t="shared" si="126"/>
        <v>0</v>
      </c>
      <c r="CL125" s="208"/>
      <c r="CM125" s="208"/>
      <c r="CN125" s="208"/>
      <c r="CO125" s="208">
        <v>0</v>
      </c>
      <c r="CP125" s="208"/>
      <c r="CQ125" s="14"/>
      <c r="CR125" s="14"/>
      <c r="CS125" s="244">
        <f>CR125-CQ125</f>
        <v>0</v>
      </c>
      <c r="CT125" s="245"/>
      <c r="CU125" s="13"/>
      <c r="CV125" s="13"/>
      <c r="CW125" s="244"/>
      <c r="CX125" s="245"/>
      <c r="CY125" s="13"/>
      <c r="CZ125" s="13"/>
      <c r="DA125" s="244">
        <f t="shared" si="127"/>
        <v>0</v>
      </c>
      <c r="DB125" s="245"/>
    </row>
    <row r="126" spans="1:106" ht="14.25" customHeight="1">
      <c r="A126" s="313"/>
      <c r="B126" s="313" t="s">
        <v>363</v>
      </c>
      <c r="C126" s="207">
        <v>0</v>
      </c>
      <c r="D126" s="139">
        <f t="shared" si="106"/>
        <v>1197.2359999999999</v>
      </c>
      <c r="E126" s="139">
        <f t="shared" si="106"/>
        <v>499.90800000000002</v>
      </c>
      <c r="F126" s="178">
        <f t="shared" si="132"/>
        <v>-697.32799999999986</v>
      </c>
      <c r="G126" s="178">
        <f t="shared" si="128"/>
        <v>0.41755176088924828</v>
      </c>
      <c r="H126" s="139">
        <v>0.93600000000000005</v>
      </c>
      <c r="I126" s="139"/>
      <c r="J126" s="142">
        <f t="shared" si="113"/>
        <v>-0.93600000000000005</v>
      </c>
      <c r="K126" s="142">
        <f t="shared" si="131"/>
        <v>0</v>
      </c>
      <c r="L126" s="139"/>
      <c r="M126" s="139"/>
      <c r="N126" s="142">
        <f t="shared" si="109"/>
        <v>0</v>
      </c>
      <c r="O126" s="142"/>
      <c r="P126" s="139"/>
      <c r="Q126" s="139"/>
      <c r="R126" s="142">
        <f t="shared" si="110"/>
        <v>0</v>
      </c>
      <c r="S126" s="142"/>
      <c r="T126" s="139"/>
      <c r="U126" s="139"/>
      <c r="V126" s="142">
        <f t="shared" si="111"/>
        <v>0</v>
      </c>
      <c r="W126" s="142"/>
      <c r="X126" s="139">
        <f t="shared" si="107"/>
        <v>0</v>
      </c>
      <c r="Y126" s="139">
        <f t="shared" si="107"/>
        <v>0</v>
      </c>
      <c r="Z126" s="142">
        <f t="shared" si="114"/>
        <v>0</v>
      </c>
      <c r="AA126" s="142"/>
      <c r="AB126" s="139"/>
      <c r="AC126" s="139"/>
      <c r="AD126" s="142"/>
      <c r="AE126" s="142"/>
      <c r="AF126" s="139"/>
      <c r="AG126" s="139"/>
      <c r="AH126" s="142"/>
      <c r="AI126" s="139"/>
      <c r="AJ126" s="139"/>
      <c r="AK126" s="142">
        <f t="shared" si="116"/>
        <v>0</v>
      </c>
      <c r="AL126" s="142"/>
      <c r="AM126" s="139"/>
      <c r="AN126" s="139"/>
      <c r="AO126" s="142">
        <f t="shared" si="112"/>
        <v>0</v>
      </c>
      <c r="AP126" s="142"/>
      <c r="AQ126" s="142"/>
      <c r="AR126" s="142"/>
      <c r="AS126" s="142"/>
      <c r="AT126" s="142"/>
      <c r="AU126" s="139"/>
      <c r="AV126" s="139"/>
      <c r="AW126" s="142">
        <f t="shared" si="117"/>
        <v>0</v>
      </c>
      <c r="AX126" s="142"/>
      <c r="AY126" s="139"/>
      <c r="AZ126" s="139"/>
      <c r="BA126" s="142">
        <v>0</v>
      </c>
      <c r="BB126" s="142"/>
      <c r="BC126" s="139"/>
      <c r="BD126" s="139"/>
      <c r="BE126" s="142">
        <f t="shared" si="118"/>
        <v>0</v>
      </c>
      <c r="BF126" s="142"/>
      <c r="BG126" s="139"/>
      <c r="BH126" s="139"/>
      <c r="BI126" s="142">
        <f t="shared" si="119"/>
        <v>0</v>
      </c>
      <c r="BJ126" s="142"/>
      <c r="BK126" s="139"/>
      <c r="BL126" s="139"/>
      <c r="BM126" s="142">
        <f t="shared" si="120"/>
        <v>0</v>
      </c>
      <c r="BN126" s="142"/>
      <c r="BO126" s="139"/>
      <c r="BP126" s="139"/>
      <c r="BQ126" s="142">
        <f t="shared" si="121"/>
        <v>0</v>
      </c>
      <c r="BR126" s="142"/>
      <c r="BS126" s="139"/>
      <c r="BT126" s="139"/>
      <c r="BU126" s="142">
        <f t="shared" si="122"/>
        <v>0</v>
      </c>
      <c r="BV126" s="142" t="e">
        <f t="shared" si="130"/>
        <v>#DIV/0!</v>
      </c>
      <c r="BW126" s="139"/>
      <c r="BX126" s="139"/>
      <c r="BY126" s="142">
        <f t="shared" si="123"/>
        <v>0</v>
      </c>
      <c r="BZ126" s="142"/>
      <c r="CA126" s="139"/>
      <c r="CB126" s="139"/>
      <c r="CC126" s="142">
        <f t="shared" si="124"/>
        <v>0</v>
      </c>
      <c r="CD126" s="142"/>
      <c r="CE126" s="139">
        <v>1196.3</v>
      </c>
      <c r="CF126" s="139">
        <v>499.90800000000002</v>
      </c>
      <c r="CG126" s="142">
        <f t="shared" si="125"/>
        <v>-696.39199999999994</v>
      </c>
      <c r="CH126" s="142"/>
      <c r="CI126" s="139"/>
      <c r="CJ126" s="139"/>
      <c r="CK126" s="142">
        <f t="shared" si="126"/>
        <v>0</v>
      </c>
      <c r="CL126" s="208"/>
      <c r="CM126" s="208"/>
      <c r="CN126" s="208"/>
      <c r="CO126" s="208">
        <v>0</v>
      </c>
      <c r="CP126" s="208"/>
      <c r="CQ126" s="14"/>
      <c r="CR126" s="14"/>
      <c r="CS126" s="244"/>
      <c r="CT126" s="245"/>
      <c r="CU126" s="13"/>
      <c r="CV126" s="13"/>
      <c r="CW126" s="244"/>
      <c r="CX126" s="245"/>
      <c r="CY126" s="13"/>
      <c r="CZ126" s="13"/>
      <c r="DA126" s="244">
        <f t="shared" si="127"/>
        <v>0</v>
      </c>
      <c r="DB126" s="245"/>
    </row>
    <row r="127" spans="1:106" ht="14.25" hidden="1" customHeight="1">
      <c r="A127" s="313"/>
      <c r="B127" s="319" t="s">
        <v>364</v>
      </c>
      <c r="C127" s="207"/>
      <c r="D127" s="139">
        <f t="shared" si="106"/>
        <v>0</v>
      </c>
      <c r="E127" s="236">
        <f t="shared" si="106"/>
        <v>0</v>
      </c>
      <c r="F127" s="178">
        <f t="shared" si="132"/>
        <v>0</v>
      </c>
      <c r="G127" s="178" t="e">
        <f t="shared" si="128"/>
        <v>#DIV/0!</v>
      </c>
      <c r="H127" s="139"/>
      <c r="I127" s="139"/>
      <c r="J127" s="142">
        <f t="shared" si="113"/>
        <v>0</v>
      </c>
      <c r="K127" s="142" t="e">
        <f t="shared" si="131"/>
        <v>#DIV/0!</v>
      </c>
      <c r="L127" s="139"/>
      <c r="M127" s="139"/>
      <c r="N127" s="142">
        <f t="shared" si="109"/>
        <v>0</v>
      </c>
      <c r="O127" s="142"/>
      <c r="P127" s="139"/>
      <c r="Q127" s="139"/>
      <c r="R127" s="142">
        <f t="shared" si="110"/>
        <v>0</v>
      </c>
      <c r="S127" s="142" t="e">
        <f>Q127/P127</f>
        <v>#DIV/0!</v>
      </c>
      <c r="T127" s="139"/>
      <c r="U127" s="139"/>
      <c r="V127" s="142">
        <f t="shared" si="111"/>
        <v>0</v>
      </c>
      <c r="W127" s="142"/>
      <c r="X127" s="139">
        <f t="shared" si="107"/>
        <v>0</v>
      </c>
      <c r="Y127" s="139">
        <f t="shared" si="107"/>
        <v>0</v>
      </c>
      <c r="Z127" s="142">
        <f t="shared" si="114"/>
        <v>0</v>
      </c>
      <c r="AA127" s="142"/>
      <c r="AB127" s="139"/>
      <c r="AC127" s="139"/>
      <c r="AD127" s="142">
        <f t="shared" ref="AD127:AD137" si="133">AC127-AB127</f>
        <v>0</v>
      </c>
      <c r="AE127" s="142"/>
      <c r="AF127" s="139"/>
      <c r="AG127" s="139"/>
      <c r="AH127" s="142"/>
      <c r="AI127" s="139"/>
      <c r="AJ127" s="139"/>
      <c r="AK127" s="142">
        <f t="shared" si="116"/>
        <v>0</v>
      </c>
      <c r="AL127" s="142"/>
      <c r="AM127" s="139"/>
      <c r="AN127" s="139"/>
      <c r="AO127" s="142">
        <f t="shared" si="112"/>
        <v>0</v>
      </c>
      <c r="AP127" s="142"/>
      <c r="AQ127" s="142"/>
      <c r="AR127" s="142"/>
      <c r="AS127" s="142"/>
      <c r="AT127" s="142"/>
      <c r="AU127" s="139"/>
      <c r="AV127" s="139"/>
      <c r="AW127" s="142">
        <f t="shared" si="117"/>
        <v>0</v>
      </c>
      <c r="AX127" s="142"/>
      <c r="AY127" s="139"/>
      <c r="AZ127" s="139"/>
      <c r="BA127" s="142">
        <v>0</v>
      </c>
      <c r="BB127" s="142"/>
      <c r="BC127" s="139"/>
      <c r="BD127" s="139"/>
      <c r="BE127" s="142">
        <f t="shared" si="118"/>
        <v>0</v>
      </c>
      <c r="BF127" s="142"/>
      <c r="BG127" s="139"/>
      <c r="BH127" s="139"/>
      <c r="BI127" s="142">
        <f t="shared" si="119"/>
        <v>0</v>
      </c>
      <c r="BJ127" s="142"/>
      <c r="BK127" s="139"/>
      <c r="BL127" s="139"/>
      <c r="BM127" s="142">
        <f t="shared" si="120"/>
        <v>0</v>
      </c>
      <c r="BN127" s="142"/>
      <c r="BO127" s="139"/>
      <c r="BP127" s="139"/>
      <c r="BQ127" s="142">
        <f t="shared" si="121"/>
        <v>0</v>
      </c>
      <c r="BR127" s="142"/>
      <c r="BS127" s="139"/>
      <c r="BT127" s="139"/>
      <c r="BU127" s="142">
        <f t="shared" si="122"/>
        <v>0</v>
      </c>
      <c r="BV127" s="142" t="e">
        <f t="shared" si="130"/>
        <v>#DIV/0!</v>
      </c>
      <c r="BW127" s="139"/>
      <c r="BX127" s="139"/>
      <c r="BY127" s="142">
        <f t="shared" si="123"/>
        <v>0</v>
      </c>
      <c r="BZ127" s="142"/>
      <c r="CA127" s="139"/>
      <c r="CB127" s="139"/>
      <c r="CC127" s="142">
        <f t="shared" si="124"/>
        <v>0</v>
      </c>
      <c r="CD127" s="142"/>
      <c r="CE127" s="139"/>
      <c r="CF127" s="139"/>
      <c r="CG127" s="142">
        <f t="shared" si="125"/>
        <v>0</v>
      </c>
      <c r="CH127" s="142"/>
      <c r="CI127" s="139"/>
      <c r="CJ127" s="139"/>
      <c r="CK127" s="142">
        <f t="shared" si="126"/>
        <v>0</v>
      </c>
      <c r="CL127" s="208"/>
      <c r="CM127" s="208"/>
      <c r="CN127" s="208"/>
      <c r="CO127" s="208">
        <v>0</v>
      </c>
      <c r="CP127" s="208"/>
      <c r="CQ127" s="14"/>
      <c r="CR127" s="14"/>
      <c r="CS127" s="244">
        <f t="shared" ref="CS127:CS139" si="134">CR127-CQ127</f>
        <v>0</v>
      </c>
      <c r="CT127" s="245"/>
      <c r="CU127" s="13"/>
      <c r="CV127" s="13"/>
      <c r="CW127" s="244"/>
      <c r="CX127" s="245"/>
      <c r="CY127" s="13"/>
      <c r="CZ127" s="13"/>
      <c r="DA127" s="244">
        <f t="shared" si="127"/>
        <v>0</v>
      </c>
      <c r="DB127" s="245"/>
    </row>
    <row r="128" spans="1:106" ht="14.25" customHeight="1">
      <c r="A128" s="313"/>
      <c r="B128" s="319" t="s">
        <v>547</v>
      </c>
      <c r="C128" s="207"/>
      <c r="D128" s="139">
        <f t="shared" si="106"/>
        <v>0</v>
      </c>
      <c r="E128" s="236">
        <f t="shared" si="106"/>
        <v>43.155999999999999</v>
      </c>
      <c r="F128" s="178">
        <f t="shared" si="132"/>
        <v>43.155999999999999</v>
      </c>
      <c r="G128" s="178" t="e">
        <f t="shared" si="128"/>
        <v>#DIV/0!</v>
      </c>
      <c r="H128" s="139"/>
      <c r="I128" s="139"/>
      <c r="J128" s="142">
        <f t="shared" si="113"/>
        <v>0</v>
      </c>
      <c r="K128" s="142" t="e">
        <f t="shared" si="131"/>
        <v>#DIV/0!</v>
      </c>
      <c r="L128" s="139"/>
      <c r="M128" s="139"/>
      <c r="N128" s="142">
        <f t="shared" si="109"/>
        <v>0</v>
      </c>
      <c r="O128" s="142"/>
      <c r="P128" s="139"/>
      <c r="Q128" s="139"/>
      <c r="R128" s="142">
        <f t="shared" si="110"/>
        <v>0</v>
      </c>
      <c r="S128" s="142" t="e">
        <f>Q128/P128</f>
        <v>#DIV/0!</v>
      </c>
      <c r="T128" s="139"/>
      <c r="U128" s="139"/>
      <c r="V128" s="142">
        <f t="shared" si="111"/>
        <v>0</v>
      </c>
      <c r="W128" s="142" t="e">
        <f>U128/T128</f>
        <v>#DIV/0!</v>
      </c>
      <c r="X128" s="139">
        <f t="shared" si="107"/>
        <v>0</v>
      </c>
      <c r="Y128" s="139">
        <f t="shared" si="107"/>
        <v>0</v>
      </c>
      <c r="Z128" s="142">
        <f t="shared" si="114"/>
        <v>0</v>
      </c>
      <c r="AA128" s="142" t="e">
        <f>Y128/X128</f>
        <v>#DIV/0!</v>
      </c>
      <c r="AB128" s="139"/>
      <c r="AC128" s="139"/>
      <c r="AD128" s="142">
        <f t="shared" si="133"/>
        <v>0</v>
      </c>
      <c r="AE128" s="142" t="e">
        <f>AC128/AB128</f>
        <v>#DIV/0!</v>
      </c>
      <c r="AF128" s="139"/>
      <c r="AG128" s="139"/>
      <c r="AH128" s="142">
        <f>AG128-AF128</f>
        <v>0</v>
      </c>
      <c r="AI128" s="139"/>
      <c r="AJ128" s="139"/>
      <c r="AK128" s="142">
        <f t="shared" si="116"/>
        <v>0</v>
      </c>
      <c r="AL128" s="142" t="e">
        <f>AJ128/AI128</f>
        <v>#DIV/0!</v>
      </c>
      <c r="AM128" s="139"/>
      <c r="AN128" s="139"/>
      <c r="AO128" s="142">
        <f t="shared" si="112"/>
        <v>0</v>
      </c>
      <c r="AP128" s="142"/>
      <c r="AQ128" s="142"/>
      <c r="AR128" s="142"/>
      <c r="AS128" s="142"/>
      <c r="AT128" s="142"/>
      <c r="AU128" s="139"/>
      <c r="AV128" s="139"/>
      <c r="AW128" s="142">
        <f t="shared" si="117"/>
        <v>0</v>
      </c>
      <c r="AX128" s="142"/>
      <c r="AY128" s="139"/>
      <c r="AZ128" s="139"/>
      <c r="BA128" s="142">
        <v>0</v>
      </c>
      <c r="BB128" s="142"/>
      <c r="BC128" s="139"/>
      <c r="BD128" s="139"/>
      <c r="BE128" s="142">
        <f t="shared" si="118"/>
        <v>0</v>
      </c>
      <c r="BF128" s="142"/>
      <c r="BG128" s="139"/>
      <c r="BH128" s="139"/>
      <c r="BI128" s="142">
        <f t="shared" si="119"/>
        <v>0</v>
      </c>
      <c r="BJ128" s="142"/>
      <c r="BK128" s="139"/>
      <c r="BL128" s="139">
        <v>43.155999999999999</v>
      </c>
      <c r="BM128" s="142">
        <f t="shared" si="120"/>
        <v>43.155999999999999</v>
      </c>
      <c r="BN128" s="142"/>
      <c r="BO128" s="139"/>
      <c r="BP128" s="139"/>
      <c r="BQ128" s="142">
        <f t="shared" si="121"/>
        <v>0</v>
      </c>
      <c r="BR128" s="142"/>
      <c r="BS128" s="139"/>
      <c r="BT128" s="139"/>
      <c r="BU128" s="142">
        <f t="shared" si="122"/>
        <v>0</v>
      </c>
      <c r="BV128" s="142"/>
      <c r="BW128" s="139"/>
      <c r="BX128" s="139"/>
      <c r="BY128" s="142">
        <f t="shared" si="123"/>
        <v>0</v>
      </c>
      <c r="BZ128" s="142" t="e">
        <f>BX128/BW128</f>
        <v>#DIV/0!</v>
      </c>
      <c r="CA128" s="139"/>
      <c r="CB128" s="139"/>
      <c r="CC128" s="142">
        <f t="shared" si="124"/>
        <v>0</v>
      </c>
      <c r="CD128" s="142"/>
      <c r="CE128" s="139"/>
      <c r="CF128" s="139"/>
      <c r="CG128" s="142">
        <f t="shared" si="125"/>
        <v>0</v>
      </c>
      <c r="CH128" s="142"/>
      <c r="CI128" s="139"/>
      <c r="CJ128" s="139"/>
      <c r="CK128" s="142">
        <f t="shared" si="126"/>
        <v>0</v>
      </c>
      <c r="CL128" s="208"/>
      <c r="CM128" s="208"/>
      <c r="CN128" s="208"/>
      <c r="CO128" s="208">
        <v>0</v>
      </c>
      <c r="CP128" s="208"/>
      <c r="CQ128" s="14"/>
      <c r="CR128" s="14"/>
      <c r="CS128" s="244">
        <f t="shared" si="134"/>
        <v>0</v>
      </c>
      <c r="CT128" s="245" t="e">
        <f t="shared" ref="CT128:CT137" si="135">CR128/CQ128</f>
        <v>#DIV/0!</v>
      </c>
      <c r="CU128" s="13"/>
      <c r="CV128" s="13"/>
      <c r="CW128" s="244">
        <f t="shared" ref="CW128:CW139" si="136">CV128-CU128</f>
        <v>0</v>
      </c>
      <c r="CX128" s="245" t="e">
        <f t="shared" ref="CX128:CX137" si="137">CV128/CU128</f>
        <v>#DIV/0!</v>
      </c>
      <c r="CY128" s="13"/>
      <c r="CZ128" s="13"/>
      <c r="DA128" s="244">
        <f t="shared" si="127"/>
        <v>0</v>
      </c>
      <c r="DB128" s="245" t="e">
        <f t="shared" ref="DB128:DB137" si="138">CZ128/CY128</f>
        <v>#DIV/0!</v>
      </c>
    </row>
    <row r="129" spans="1:106" ht="14.25" hidden="1" customHeight="1">
      <c r="A129" s="313"/>
      <c r="B129" s="319" t="s">
        <v>365</v>
      </c>
      <c r="C129" s="207"/>
      <c r="D129" s="139">
        <f t="shared" si="106"/>
        <v>0</v>
      </c>
      <c r="E129" s="236">
        <f>I129+M129+Q129+U129+Y129+AJ129+AN129+AR129+AV129+BD129+BH129+BX129+CF129+CJ129+CN129+CR129+CV129+CZ129+AZ129+BL129+BT129+BP129</f>
        <v>0</v>
      </c>
      <c r="F129" s="178">
        <f t="shared" si="132"/>
        <v>0</v>
      </c>
      <c r="G129" s="178"/>
      <c r="H129" s="139"/>
      <c r="I129" s="139"/>
      <c r="J129" s="142">
        <f t="shared" si="113"/>
        <v>0</v>
      </c>
      <c r="K129" s="142"/>
      <c r="L129" s="139"/>
      <c r="M129" s="139"/>
      <c r="N129" s="142">
        <f t="shared" si="109"/>
        <v>0</v>
      </c>
      <c r="O129" s="142"/>
      <c r="P129" s="139"/>
      <c r="Q129" s="139"/>
      <c r="R129" s="142">
        <f t="shared" si="110"/>
        <v>0</v>
      </c>
      <c r="S129" s="142"/>
      <c r="T129" s="139"/>
      <c r="U129" s="139"/>
      <c r="V129" s="142">
        <f t="shared" si="111"/>
        <v>0</v>
      </c>
      <c r="W129" s="142"/>
      <c r="X129" s="139">
        <f t="shared" si="107"/>
        <v>0</v>
      </c>
      <c r="Y129" s="139">
        <f t="shared" si="107"/>
        <v>0</v>
      </c>
      <c r="Z129" s="142">
        <f t="shared" si="114"/>
        <v>0</v>
      </c>
      <c r="AA129" s="142"/>
      <c r="AB129" s="139"/>
      <c r="AC129" s="139"/>
      <c r="AD129" s="142">
        <f t="shared" si="133"/>
        <v>0</v>
      </c>
      <c r="AE129" s="142"/>
      <c r="AF129" s="139"/>
      <c r="AG129" s="139"/>
      <c r="AH129" s="142">
        <f>AG129-AF129</f>
        <v>0</v>
      </c>
      <c r="AI129" s="139"/>
      <c r="AJ129" s="139"/>
      <c r="AK129" s="142">
        <f t="shared" si="116"/>
        <v>0</v>
      </c>
      <c r="AL129" s="142"/>
      <c r="AM129" s="139"/>
      <c r="AN129" s="139"/>
      <c r="AO129" s="142">
        <f t="shared" si="112"/>
        <v>0</v>
      </c>
      <c r="AP129" s="142"/>
      <c r="AQ129" s="142"/>
      <c r="AR129" s="142"/>
      <c r="AS129" s="142"/>
      <c r="AT129" s="142"/>
      <c r="AU129" s="139"/>
      <c r="AV129" s="139"/>
      <c r="AW129" s="142">
        <f t="shared" si="117"/>
        <v>0</v>
      </c>
      <c r="AX129" s="142"/>
      <c r="AY129" s="139"/>
      <c r="AZ129" s="139"/>
      <c r="BA129" s="142">
        <v>0</v>
      </c>
      <c r="BB129" s="142"/>
      <c r="BC129" s="139"/>
      <c r="BD129" s="139"/>
      <c r="BE129" s="142">
        <f t="shared" si="118"/>
        <v>0</v>
      </c>
      <c r="BF129" s="142"/>
      <c r="BG129" s="139"/>
      <c r="BH129" s="139"/>
      <c r="BI129" s="142">
        <f t="shared" si="119"/>
        <v>0</v>
      </c>
      <c r="BJ129" s="142"/>
      <c r="BK129" s="139"/>
      <c r="BL129" s="139"/>
      <c r="BM129" s="142">
        <f t="shared" si="120"/>
        <v>0</v>
      </c>
      <c r="BN129" s="142"/>
      <c r="BO129" s="139"/>
      <c r="BP129" s="139"/>
      <c r="BQ129" s="142">
        <f t="shared" si="121"/>
        <v>0</v>
      </c>
      <c r="BR129" s="142"/>
      <c r="BS129" s="139"/>
      <c r="BT129" s="139"/>
      <c r="BU129" s="142">
        <f t="shared" si="122"/>
        <v>0</v>
      </c>
      <c r="BV129" s="142"/>
      <c r="BW129" s="139"/>
      <c r="BX129" s="139"/>
      <c r="BY129" s="142">
        <f t="shared" si="123"/>
        <v>0</v>
      </c>
      <c r="BZ129" s="142"/>
      <c r="CA129" s="139"/>
      <c r="CB129" s="139"/>
      <c r="CC129" s="142">
        <f t="shared" si="124"/>
        <v>0</v>
      </c>
      <c r="CD129" s="142"/>
      <c r="CE129" s="139"/>
      <c r="CF129" s="139"/>
      <c r="CG129" s="142">
        <f t="shared" si="125"/>
        <v>0</v>
      </c>
      <c r="CH129" s="142"/>
      <c r="CI129" s="139"/>
      <c r="CJ129" s="139"/>
      <c r="CK129" s="142">
        <f t="shared" si="126"/>
        <v>0</v>
      </c>
      <c r="CL129" s="208"/>
      <c r="CM129" s="208"/>
      <c r="CN129" s="208"/>
      <c r="CO129" s="208">
        <v>0</v>
      </c>
      <c r="CP129" s="208"/>
      <c r="CQ129" s="14"/>
      <c r="CR129" s="14"/>
      <c r="CS129" s="244">
        <f t="shared" si="134"/>
        <v>0</v>
      </c>
      <c r="CT129" s="245" t="e">
        <f t="shared" si="135"/>
        <v>#DIV/0!</v>
      </c>
      <c r="CU129" s="13"/>
      <c r="CV129" s="13"/>
      <c r="CW129" s="244">
        <f t="shared" si="136"/>
        <v>0</v>
      </c>
      <c r="CX129" s="245" t="e">
        <f t="shared" si="137"/>
        <v>#DIV/0!</v>
      </c>
      <c r="CY129" s="13"/>
      <c r="CZ129" s="13"/>
      <c r="DA129" s="244">
        <f t="shared" si="127"/>
        <v>0</v>
      </c>
      <c r="DB129" s="245" t="e">
        <f t="shared" si="138"/>
        <v>#DIV/0!</v>
      </c>
    </row>
    <row r="130" spans="1:106" ht="14.25" hidden="1" customHeight="1">
      <c r="A130" s="313"/>
      <c r="B130" s="319" t="s">
        <v>548</v>
      </c>
      <c r="C130" s="207"/>
      <c r="D130" s="139">
        <f t="shared" si="106"/>
        <v>0</v>
      </c>
      <c r="E130" s="236">
        <f t="shared" si="106"/>
        <v>0</v>
      </c>
      <c r="F130" s="178">
        <f t="shared" si="132"/>
        <v>0</v>
      </c>
      <c r="G130" s="178" t="e">
        <f t="shared" ref="G130:G140" si="139">E130/D130</f>
        <v>#DIV/0!</v>
      </c>
      <c r="H130" s="139"/>
      <c r="I130" s="139"/>
      <c r="J130" s="142">
        <f t="shared" si="113"/>
        <v>0</v>
      </c>
      <c r="K130" s="142"/>
      <c r="L130" s="139"/>
      <c r="M130" s="139"/>
      <c r="N130" s="142"/>
      <c r="O130" s="142"/>
      <c r="P130" s="139"/>
      <c r="Q130" s="139"/>
      <c r="R130" s="142"/>
      <c r="S130" s="142"/>
      <c r="T130" s="139"/>
      <c r="U130" s="139"/>
      <c r="V130" s="142"/>
      <c r="W130" s="142"/>
      <c r="X130" s="139"/>
      <c r="Y130" s="139"/>
      <c r="Z130" s="142"/>
      <c r="AA130" s="142"/>
      <c r="AB130" s="139"/>
      <c r="AC130" s="139"/>
      <c r="AD130" s="142">
        <f t="shared" si="133"/>
        <v>0</v>
      </c>
      <c r="AE130" s="142"/>
      <c r="AF130" s="139"/>
      <c r="AG130" s="139"/>
      <c r="AH130" s="142"/>
      <c r="AI130" s="139"/>
      <c r="AJ130" s="139"/>
      <c r="AK130" s="142"/>
      <c r="AL130" s="142"/>
      <c r="AM130" s="139"/>
      <c r="AN130" s="139"/>
      <c r="AO130" s="142">
        <f t="shared" si="112"/>
        <v>0</v>
      </c>
      <c r="AP130" s="142"/>
      <c r="AQ130" s="142"/>
      <c r="AR130" s="142"/>
      <c r="AS130" s="142"/>
      <c r="AT130" s="142"/>
      <c r="AU130" s="139"/>
      <c r="AV130" s="139"/>
      <c r="AW130" s="142">
        <f t="shared" si="117"/>
        <v>0</v>
      </c>
      <c r="AX130" s="142"/>
      <c r="AY130" s="139"/>
      <c r="AZ130" s="139"/>
      <c r="BA130" s="142">
        <f t="shared" ref="BA130:BA140" si="140">AZ130-AY130</f>
        <v>0</v>
      </c>
      <c r="BB130" s="142"/>
      <c r="BC130" s="139"/>
      <c r="BD130" s="139"/>
      <c r="BE130" s="142">
        <f t="shared" si="118"/>
        <v>0</v>
      </c>
      <c r="BF130" s="142"/>
      <c r="BG130" s="139"/>
      <c r="BH130" s="139"/>
      <c r="BI130" s="142">
        <f t="shared" si="119"/>
        <v>0</v>
      </c>
      <c r="BJ130" s="142"/>
      <c r="BK130" s="139"/>
      <c r="BL130" s="139"/>
      <c r="BM130" s="142">
        <f t="shared" si="120"/>
        <v>0</v>
      </c>
      <c r="BN130" s="142"/>
      <c r="BO130" s="139"/>
      <c r="BP130" s="139"/>
      <c r="BQ130" s="142">
        <f t="shared" si="121"/>
        <v>0</v>
      </c>
      <c r="BR130" s="142"/>
      <c r="BS130" s="139"/>
      <c r="BT130" s="139"/>
      <c r="BU130" s="142">
        <f t="shared" si="122"/>
        <v>0</v>
      </c>
      <c r="BV130" s="142"/>
      <c r="BW130" s="139"/>
      <c r="BX130" s="139"/>
      <c r="BY130" s="142">
        <f t="shared" si="123"/>
        <v>0</v>
      </c>
      <c r="BZ130" s="142" t="e">
        <f t="shared" ref="BZ130:BZ138" si="141">BX130/BW130</f>
        <v>#DIV/0!</v>
      </c>
      <c r="CA130" s="139"/>
      <c r="CB130" s="139"/>
      <c r="CC130" s="142">
        <f t="shared" si="124"/>
        <v>0</v>
      </c>
      <c r="CD130" s="142"/>
      <c r="CE130" s="222"/>
      <c r="CF130" s="222"/>
      <c r="CG130" s="142">
        <f t="shared" si="125"/>
        <v>0</v>
      </c>
      <c r="CH130" s="142"/>
      <c r="CI130" s="139"/>
      <c r="CJ130" s="139"/>
      <c r="CK130" s="142">
        <f t="shared" si="126"/>
        <v>0</v>
      </c>
      <c r="CL130" s="208"/>
      <c r="CM130" s="208"/>
      <c r="CN130" s="208"/>
      <c r="CO130" s="208">
        <f t="shared" ref="CO130:CO140" si="142">CN130-CM130</f>
        <v>0</v>
      </c>
      <c r="CP130" s="208"/>
      <c r="CQ130" s="14"/>
      <c r="CR130" s="14"/>
      <c r="CS130" s="244">
        <f t="shared" si="134"/>
        <v>0</v>
      </c>
      <c r="CT130" s="245" t="e">
        <f t="shared" si="135"/>
        <v>#DIV/0!</v>
      </c>
      <c r="CU130" s="13"/>
      <c r="CV130" s="13"/>
      <c r="CW130" s="244">
        <f t="shared" si="136"/>
        <v>0</v>
      </c>
      <c r="CX130" s="245" t="e">
        <f t="shared" si="137"/>
        <v>#DIV/0!</v>
      </c>
      <c r="CY130" s="13"/>
      <c r="CZ130" s="13"/>
      <c r="DA130" s="244">
        <f t="shared" si="127"/>
        <v>0</v>
      </c>
      <c r="DB130" s="245" t="e">
        <f t="shared" si="138"/>
        <v>#DIV/0!</v>
      </c>
    </row>
    <row r="131" spans="1:106" ht="14.25" hidden="1" customHeight="1">
      <c r="A131" s="313"/>
      <c r="B131" s="313" t="s">
        <v>549</v>
      </c>
      <c r="C131" s="207"/>
      <c r="D131" s="139">
        <f t="shared" si="106"/>
        <v>0</v>
      </c>
      <c r="E131" s="236">
        <f t="shared" si="106"/>
        <v>0</v>
      </c>
      <c r="F131" s="178">
        <f t="shared" si="132"/>
        <v>0</v>
      </c>
      <c r="G131" s="178" t="e">
        <f t="shared" si="139"/>
        <v>#DIV/0!</v>
      </c>
      <c r="H131" s="139"/>
      <c r="I131" s="139"/>
      <c r="J131" s="142">
        <f t="shared" si="113"/>
        <v>0</v>
      </c>
      <c r="K131" s="142"/>
      <c r="L131" s="139"/>
      <c r="M131" s="139"/>
      <c r="N131" s="142"/>
      <c r="O131" s="142"/>
      <c r="P131" s="139"/>
      <c r="Q131" s="139"/>
      <c r="R131" s="142"/>
      <c r="S131" s="142"/>
      <c r="T131" s="139"/>
      <c r="U131" s="139"/>
      <c r="V131" s="142"/>
      <c r="W131" s="142"/>
      <c r="X131" s="139"/>
      <c r="Y131" s="139"/>
      <c r="Z131" s="142"/>
      <c r="AA131" s="142"/>
      <c r="AB131" s="139"/>
      <c r="AC131" s="139"/>
      <c r="AD131" s="142">
        <f t="shared" si="133"/>
        <v>0</v>
      </c>
      <c r="AE131" s="142"/>
      <c r="AF131" s="139"/>
      <c r="AG131" s="139"/>
      <c r="AH131" s="142"/>
      <c r="AI131" s="139"/>
      <c r="AJ131" s="139"/>
      <c r="AK131" s="142"/>
      <c r="AL131" s="142"/>
      <c r="AM131" s="139"/>
      <c r="AN131" s="139"/>
      <c r="AO131" s="142">
        <f t="shared" si="112"/>
        <v>0</v>
      </c>
      <c r="AP131" s="142"/>
      <c r="AQ131" s="142"/>
      <c r="AR131" s="142"/>
      <c r="AS131" s="142"/>
      <c r="AT131" s="142"/>
      <c r="AU131" s="139"/>
      <c r="AV131" s="139"/>
      <c r="AW131" s="142">
        <f t="shared" si="117"/>
        <v>0</v>
      </c>
      <c r="AX131" s="142"/>
      <c r="AY131" s="139"/>
      <c r="AZ131" s="139"/>
      <c r="BA131" s="142">
        <f t="shared" si="140"/>
        <v>0</v>
      </c>
      <c r="BB131" s="142"/>
      <c r="BC131" s="139"/>
      <c r="BD131" s="139"/>
      <c r="BE131" s="142">
        <f t="shared" si="118"/>
        <v>0</v>
      </c>
      <c r="BF131" s="142"/>
      <c r="BG131" s="139"/>
      <c r="BH131" s="139"/>
      <c r="BI131" s="142">
        <f t="shared" si="119"/>
        <v>0</v>
      </c>
      <c r="BJ131" s="142"/>
      <c r="BK131" s="139"/>
      <c r="BL131" s="139"/>
      <c r="BM131" s="142">
        <f t="shared" si="120"/>
        <v>0</v>
      </c>
      <c r="BN131" s="142"/>
      <c r="BO131" s="139"/>
      <c r="BP131" s="139"/>
      <c r="BQ131" s="142">
        <f t="shared" si="121"/>
        <v>0</v>
      </c>
      <c r="BR131" s="142"/>
      <c r="BS131" s="139"/>
      <c r="BT131" s="139"/>
      <c r="BU131" s="142">
        <f t="shared" si="122"/>
        <v>0</v>
      </c>
      <c r="BV131" s="142"/>
      <c r="BW131" s="139"/>
      <c r="BX131" s="139"/>
      <c r="BY131" s="142">
        <f t="shared" si="123"/>
        <v>0</v>
      </c>
      <c r="BZ131" s="142" t="e">
        <f t="shared" si="141"/>
        <v>#DIV/0!</v>
      </c>
      <c r="CA131" s="139"/>
      <c r="CB131" s="139"/>
      <c r="CC131" s="142">
        <f t="shared" si="124"/>
        <v>0</v>
      </c>
      <c r="CD131" s="142"/>
      <c r="CE131" s="139"/>
      <c r="CF131" s="139"/>
      <c r="CG131" s="142">
        <f t="shared" si="125"/>
        <v>0</v>
      </c>
      <c r="CH131" s="142"/>
      <c r="CI131" s="139"/>
      <c r="CJ131" s="139"/>
      <c r="CK131" s="142">
        <f t="shared" si="126"/>
        <v>0</v>
      </c>
      <c r="CL131" s="208"/>
      <c r="CM131" s="208"/>
      <c r="CN131" s="208"/>
      <c r="CO131" s="208">
        <f t="shared" si="142"/>
        <v>0</v>
      </c>
      <c r="CP131" s="208"/>
      <c r="CQ131" s="14"/>
      <c r="CR131" s="14"/>
      <c r="CS131" s="244">
        <f t="shared" si="134"/>
        <v>0</v>
      </c>
      <c r="CT131" s="245" t="e">
        <f t="shared" si="135"/>
        <v>#DIV/0!</v>
      </c>
      <c r="CU131" s="13"/>
      <c r="CV131" s="13"/>
      <c r="CW131" s="244">
        <f t="shared" si="136"/>
        <v>0</v>
      </c>
      <c r="CX131" s="245" t="e">
        <f t="shared" si="137"/>
        <v>#DIV/0!</v>
      </c>
      <c r="CY131" s="13"/>
      <c r="CZ131" s="13"/>
      <c r="DA131" s="244">
        <f t="shared" si="127"/>
        <v>0</v>
      </c>
      <c r="DB131" s="245" t="e">
        <f t="shared" si="138"/>
        <v>#DIV/0!</v>
      </c>
    </row>
    <row r="132" spans="1:106" ht="14.25" hidden="1" customHeight="1">
      <c r="A132" s="313"/>
      <c r="B132" s="313" t="s">
        <v>586</v>
      </c>
      <c r="C132" s="207"/>
      <c r="D132" s="139">
        <f t="shared" si="106"/>
        <v>0</v>
      </c>
      <c r="E132" s="236">
        <f t="shared" si="106"/>
        <v>0</v>
      </c>
      <c r="F132" s="178">
        <f t="shared" si="132"/>
        <v>0</v>
      </c>
      <c r="G132" s="178" t="e">
        <f t="shared" si="139"/>
        <v>#DIV/0!</v>
      </c>
      <c r="H132" s="139"/>
      <c r="I132" s="139"/>
      <c r="J132" s="142">
        <f t="shared" si="113"/>
        <v>0</v>
      </c>
      <c r="K132" s="142"/>
      <c r="L132" s="139"/>
      <c r="M132" s="139"/>
      <c r="N132" s="142"/>
      <c r="O132" s="142"/>
      <c r="P132" s="139"/>
      <c r="Q132" s="139"/>
      <c r="R132" s="142"/>
      <c r="S132" s="142"/>
      <c r="T132" s="139"/>
      <c r="U132" s="139"/>
      <c r="V132" s="142"/>
      <c r="W132" s="142"/>
      <c r="X132" s="139"/>
      <c r="Y132" s="139"/>
      <c r="Z132" s="142"/>
      <c r="AA132" s="142"/>
      <c r="AB132" s="139"/>
      <c r="AC132" s="139"/>
      <c r="AD132" s="142">
        <f t="shared" si="133"/>
        <v>0</v>
      </c>
      <c r="AE132" s="142"/>
      <c r="AF132" s="139"/>
      <c r="AG132" s="139"/>
      <c r="AH132" s="142"/>
      <c r="AI132" s="139"/>
      <c r="AJ132" s="139"/>
      <c r="AK132" s="142"/>
      <c r="AL132" s="142"/>
      <c r="AM132" s="139"/>
      <c r="AN132" s="139"/>
      <c r="AO132" s="142">
        <f t="shared" si="112"/>
        <v>0</v>
      </c>
      <c r="AP132" s="142"/>
      <c r="AQ132" s="142"/>
      <c r="AR132" s="142"/>
      <c r="AS132" s="142"/>
      <c r="AT132" s="142"/>
      <c r="AU132" s="139"/>
      <c r="AV132" s="139"/>
      <c r="AW132" s="142">
        <f t="shared" si="117"/>
        <v>0</v>
      </c>
      <c r="AX132" s="142"/>
      <c r="AY132" s="139"/>
      <c r="AZ132" s="139"/>
      <c r="BA132" s="142">
        <f t="shared" si="140"/>
        <v>0</v>
      </c>
      <c r="BB132" s="142"/>
      <c r="BC132" s="139"/>
      <c r="BD132" s="139"/>
      <c r="BE132" s="142">
        <f t="shared" si="118"/>
        <v>0</v>
      </c>
      <c r="BF132" s="142"/>
      <c r="BG132" s="139"/>
      <c r="BH132" s="139"/>
      <c r="BI132" s="142">
        <f t="shared" si="119"/>
        <v>0</v>
      </c>
      <c r="BJ132" s="142"/>
      <c r="BK132" s="139"/>
      <c r="BL132" s="139"/>
      <c r="BM132" s="142">
        <f t="shared" si="120"/>
        <v>0</v>
      </c>
      <c r="BN132" s="142"/>
      <c r="BO132" s="139"/>
      <c r="BP132" s="139"/>
      <c r="BQ132" s="142">
        <f t="shared" si="121"/>
        <v>0</v>
      </c>
      <c r="BR132" s="142"/>
      <c r="BS132" s="139"/>
      <c r="BT132" s="139"/>
      <c r="BU132" s="142">
        <f t="shared" si="122"/>
        <v>0</v>
      </c>
      <c r="BV132" s="142"/>
      <c r="BW132" s="139"/>
      <c r="BX132" s="139"/>
      <c r="BY132" s="142">
        <f t="shared" si="123"/>
        <v>0</v>
      </c>
      <c r="BZ132" s="142" t="e">
        <f t="shared" si="141"/>
        <v>#DIV/0!</v>
      </c>
      <c r="CA132" s="139"/>
      <c r="CB132" s="139"/>
      <c r="CC132" s="142">
        <f t="shared" si="124"/>
        <v>0</v>
      </c>
      <c r="CD132" s="142"/>
      <c r="CE132" s="139"/>
      <c r="CF132" s="139"/>
      <c r="CG132" s="142">
        <f t="shared" si="125"/>
        <v>0</v>
      </c>
      <c r="CH132" s="142"/>
      <c r="CI132" s="139"/>
      <c r="CJ132" s="139"/>
      <c r="CK132" s="142">
        <f t="shared" si="126"/>
        <v>0</v>
      </c>
      <c r="CL132" s="208"/>
      <c r="CM132" s="208"/>
      <c r="CN132" s="208"/>
      <c r="CO132" s="208">
        <f t="shared" si="142"/>
        <v>0</v>
      </c>
      <c r="CP132" s="208"/>
      <c r="CQ132" s="14"/>
      <c r="CR132" s="14"/>
      <c r="CS132" s="244">
        <f t="shared" si="134"/>
        <v>0</v>
      </c>
      <c r="CT132" s="245" t="e">
        <f t="shared" si="135"/>
        <v>#DIV/0!</v>
      </c>
      <c r="CU132" s="13"/>
      <c r="CV132" s="13"/>
      <c r="CW132" s="244">
        <f t="shared" si="136"/>
        <v>0</v>
      </c>
      <c r="CX132" s="245" t="e">
        <f t="shared" si="137"/>
        <v>#DIV/0!</v>
      </c>
      <c r="CY132" s="13"/>
      <c r="CZ132" s="13"/>
      <c r="DA132" s="244">
        <f t="shared" si="127"/>
        <v>0</v>
      </c>
      <c r="DB132" s="245" t="e">
        <f t="shared" si="138"/>
        <v>#DIV/0!</v>
      </c>
    </row>
    <row r="133" spans="1:106" ht="14.25" hidden="1" customHeight="1">
      <c r="A133" s="313"/>
      <c r="B133" s="313" t="s">
        <v>366</v>
      </c>
      <c r="C133" s="207"/>
      <c r="D133" s="139">
        <f t="shared" si="106"/>
        <v>0</v>
      </c>
      <c r="E133" s="236">
        <f t="shared" si="106"/>
        <v>0</v>
      </c>
      <c r="F133" s="178">
        <f t="shared" si="132"/>
        <v>0</v>
      </c>
      <c r="G133" s="178" t="e">
        <f t="shared" si="139"/>
        <v>#DIV/0!</v>
      </c>
      <c r="H133" s="139"/>
      <c r="I133" s="139"/>
      <c r="J133" s="142">
        <f t="shared" si="113"/>
        <v>0</v>
      </c>
      <c r="K133" s="142" t="e">
        <f t="shared" ref="K133:K140" si="143">I133/H133</f>
        <v>#DIV/0!</v>
      </c>
      <c r="L133" s="139"/>
      <c r="M133" s="139"/>
      <c r="N133" s="142">
        <f t="shared" ref="N133:N140" si="144">M133-L133</f>
        <v>0</v>
      </c>
      <c r="O133" s="142"/>
      <c r="P133" s="139"/>
      <c r="Q133" s="139"/>
      <c r="R133" s="142">
        <f t="shared" ref="R133:R140" si="145">Q133-P133</f>
        <v>0</v>
      </c>
      <c r="S133" s="142" t="e">
        <f t="shared" ref="S133:S140" si="146">Q133/P133</f>
        <v>#DIV/0!</v>
      </c>
      <c r="T133" s="139"/>
      <c r="U133" s="139"/>
      <c r="V133" s="142">
        <f t="shared" ref="V133:V140" si="147">U133-T133</f>
        <v>0</v>
      </c>
      <c r="W133" s="142" t="e">
        <f t="shared" ref="W133:W140" si="148">U133/T133</f>
        <v>#DIV/0!</v>
      </c>
      <c r="X133" s="139">
        <f t="shared" ref="X133:Y140" si="149">AB133</f>
        <v>0</v>
      </c>
      <c r="Y133" s="139">
        <f t="shared" si="149"/>
        <v>0</v>
      </c>
      <c r="Z133" s="142">
        <f t="shared" ref="Z133:Z140" si="150">Y133-X133</f>
        <v>0</v>
      </c>
      <c r="AA133" s="142" t="e">
        <f>Y133/X133</f>
        <v>#DIV/0!</v>
      </c>
      <c r="AB133" s="139"/>
      <c r="AC133" s="139"/>
      <c r="AD133" s="142">
        <f t="shared" si="133"/>
        <v>0</v>
      </c>
      <c r="AE133" s="142" t="e">
        <f>AC133/AB133</f>
        <v>#DIV/0!</v>
      </c>
      <c r="AF133" s="139"/>
      <c r="AG133" s="139"/>
      <c r="AH133" s="142">
        <f t="shared" ref="AH133:AH139" si="151">AG133-AF133</f>
        <v>0</v>
      </c>
      <c r="AI133" s="139"/>
      <c r="AJ133" s="139"/>
      <c r="AK133" s="142">
        <f t="shared" ref="AK133:AK140" si="152">AJ133-AI133</f>
        <v>0</v>
      </c>
      <c r="AL133" s="142"/>
      <c r="AM133" s="139"/>
      <c r="AN133" s="139"/>
      <c r="AO133" s="142">
        <f t="shared" si="112"/>
        <v>0</v>
      </c>
      <c r="AP133" s="142"/>
      <c r="AQ133" s="142"/>
      <c r="AR133" s="142"/>
      <c r="AS133" s="142">
        <f t="shared" ref="AS133:AS140" si="153">AR133-AQ133</f>
        <v>0</v>
      </c>
      <c r="AT133" s="142"/>
      <c r="AU133" s="139"/>
      <c r="AV133" s="139"/>
      <c r="AW133" s="142">
        <f t="shared" si="117"/>
        <v>0</v>
      </c>
      <c r="AX133" s="142"/>
      <c r="AY133" s="139"/>
      <c r="AZ133" s="139"/>
      <c r="BA133" s="142">
        <f t="shared" si="140"/>
        <v>0</v>
      </c>
      <c r="BB133" s="142"/>
      <c r="BC133" s="139"/>
      <c r="BD133" s="139"/>
      <c r="BE133" s="142">
        <f t="shared" si="118"/>
        <v>0</v>
      </c>
      <c r="BF133" s="142"/>
      <c r="BG133" s="139"/>
      <c r="BH133" s="139"/>
      <c r="BI133" s="142">
        <f t="shared" si="119"/>
        <v>0</v>
      </c>
      <c r="BJ133" s="142"/>
      <c r="BK133" s="139"/>
      <c r="BL133" s="139"/>
      <c r="BM133" s="142">
        <f t="shared" si="120"/>
        <v>0</v>
      </c>
      <c r="BN133" s="142"/>
      <c r="BO133" s="139"/>
      <c r="BP133" s="139"/>
      <c r="BQ133" s="142">
        <f t="shared" si="121"/>
        <v>0</v>
      </c>
      <c r="BR133" s="142"/>
      <c r="BS133" s="139"/>
      <c r="BT133" s="139"/>
      <c r="BU133" s="142">
        <f t="shared" si="122"/>
        <v>0</v>
      </c>
      <c r="BV133" s="142"/>
      <c r="BW133" s="139"/>
      <c r="BX133" s="139"/>
      <c r="BY133" s="142">
        <f t="shared" si="123"/>
        <v>0</v>
      </c>
      <c r="BZ133" s="142" t="e">
        <f t="shared" si="141"/>
        <v>#DIV/0!</v>
      </c>
      <c r="CA133" s="139"/>
      <c r="CB133" s="139"/>
      <c r="CC133" s="142">
        <f t="shared" si="124"/>
        <v>0</v>
      </c>
      <c r="CD133" s="142"/>
      <c r="CE133" s="139"/>
      <c r="CF133" s="139"/>
      <c r="CG133" s="142">
        <f t="shared" si="125"/>
        <v>0</v>
      </c>
      <c r="CH133" s="142"/>
      <c r="CI133" s="139"/>
      <c r="CJ133" s="139"/>
      <c r="CK133" s="142">
        <f t="shared" si="126"/>
        <v>0</v>
      </c>
      <c r="CL133" s="208"/>
      <c r="CM133" s="208"/>
      <c r="CN133" s="208"/>
      <c r="CO133" s="208">
        <f t="shared" si="142"/>
        <v>0</v>
      </c>
      <c r="CP133" s="208"/>
      <c r="CQ133" s="14"/>
      <c r="CR133" s="14"/>
      <c r="CS133" s="244">
        <f t="shared" si="134"/>
        <v>0</v>
      </c>
      <c r="CT133" s="245" t="e">
        <f t="shared" si="135"/>
        <v>#DIV/0!</v>
      </c>
      <c r="CU133" s="13"/>
      <c r="CV133" s="13"/>
      <c r="CW133" s="244">
        <f t="shared" si="136"/>
        <v>0</v>
      </c>
      <c r="CX133" s="245" t="e">
        <f t="shared" si="137"/>
        <v>#DIV/0!</v>
      </c>
      <c r="CY133" s="13"/>
      <c r="CZ133" s="13"/>
      <c r="DA133" s="244">
        <f t="shared" si="127"/>
        <v>0</v>
      </c>
      <c r="DB133" s="245" t="e">
        <f t="shared" si="138"/>
        <v>#DIV/0!</v>
      </c>
    </row>
    <row r="134" spans="1:106" ht="14.25" hidden="1" customHeight="1">
      <c r="A134" s="313"/>
      <c r="B134" s="313" t="s">
        <v>688</v>
      </c>
      <c r="C134" s="207"/>
      <c r="D134" s="139">
        <f t="shared" si="106"/>
        <v>0</v>
      </c>
      <c r="E134" s="236">
        <f t="shared" si="106"/>
        <v>0</v>
      </c>
      <c r="F134" s="178">
        <f t="shared" si="132"/>
        <v>0</v>
      </c>
      <c r="G134" s="178" t="e">
        <f t="shared" si="139"/>
        <v>#DIV/0!</v>
      </c>
      <c r="H134" s="139"/>
      <c r="I134" s="139"/>
      <c r="J134" s="142">
        <f t="shared" si="113"/>
        <v>0</v>
      </c>
      <c r="K134" s="142" t="e">
        <f t="shared" si="143"/>
        <v>#DIV/0!</v>
      </c>
      <c r="L134" s="139"/>
      <c r="M134" s="139"/>
      <c r="N134" s="142">
        <f t="shared" si="144"/>
        <v>0</v>
      </c>
      <c r="O134" s="142"/>
      <c r="P134" s="139"/>
      <c r="Q134" s="139"/>
      <c r="R134" s="142">
        <f t="shared" si="145"/>
        <v>0</v>
      </c>
      <c r="S134" s="142" t="e">
        <f t="shared" si="146"/>
        <v>#DIV/0!</v>
      </c>
      <c r="T134" s="139"/>
      <c r="U134" s="139"/>
      <c r="V134" s="142">
        <f t="shared" si="147"/>
        <v>0</v>
      </c>
      <c r="W134" s="142" t="e">
        <f t="shared" si="148"/>
        <v>#DIV/0!</v>
      </c>
      <c r="X134" s="139">
        <f t="shared" si="149"/>
        <v>0</v>
      </c>
      <c r="Y134" s="139">
        <f t="shared" si="149"/>
        <v>0</v>
      </c>
      <c r="Z134" s="142">
        <f t="shared" si="150"/>
        <v>0</v>
      </c>
      <c r="AA134" s="142" t="e">
        <f>Y134/X134</f>
        <v>#DIV/0!</v>
      </c>
      <c r="AB134" s="139"/>
      <c r="AC134" s="139"/>
      <c r="AD134" s="142">
        <f t="shared" si="133"/>
        <v>0</v>
      </c>
      <c r="AE134" s="142" t="e">
        <f>AC134/AB134</f>
        <v>#DIV/0!</v>
      </c>
      <c r="AF134" s="139"/>
      <c r="AG134" s="139"/>
      <c r="AH134" s="142">
        <f t="shared" si="151"/>
        <v>0</v>
      </c>
      <c r="AI134" s="139"/>
      <c r="AJ134" s="139"/>
      <c r="AK134" s="142">
        <f t="shared" si="152"/>
        <v>0</v>
      </c>
      <c r="AL134" s="142"/>
      <c r="AM134" s="139"/>
      <c r="AN134" s="139"/>
      <c r="AO134" s="142">
        <f t="shared" si="112"/>
        <v>0</v>
      </c>
      <c r="AP134" s="142"/>
      <c r="AQ134" s="142"/>
      <c r="AR134" s="142"/>
      <c r="AS134" s="142">
        <f t="shared" si="153"/>
        <v>0</v>
      </c>
      <c r="AT134" s="142"/>
      <c r="AU134" s="139"/>
      <c r="AV134" s="139"/>
      <c r="AW134" s="142">
        <f t="shared" si="117"/>
        <v>0</v>
      </c>
      <c r="AX134" s="142"/>
      <c r="AY134" s="139"/>
      <c r="AZ134" s="139"/>
      <c r="BA134" s="142">
        <f t="shared" si="140"/>
        <v>0</v>
      </c>
      <c r="BB134" s="142"/>
      <c r="BC134" s="139"/>
      <c r="BD134" s="139"/>
      <c r="BE134" s="142">
        <f t="shared" si="118"/>
        <v>0</v>
      </c>
      <c r="BF134" s="142"/>
      <c r="BG134" s="139"/>
      <c r="BH134" s="139"/>
      <c r="BI134" s="142">
        <f t="shared" si="119"/>
        <v>0</v>
      </c>
      <c r="BJ134" s="142"/>
      <c r="BK134" s="139"/>
      <c r="BL134" s="139"/>
      <c r="BM134" s="142">
        <f t="shared" si="120"/>
        <v>0</v>
      </c>
      <c r="BN134" s="142"/>
      <c r="BO134" s="139"/>
      <c r="BP134" s="139"/>
      <c r="BQ134" s="142">
        <f t="shared" si="121"/>
        <v>0</v>
      </c>
      <c r="BR134" s="142"/>
      <c r="BS134" s="139"/>
      <c r="BT134" s="139"/>
      <c r="BU134" s="142">
        <f t="shared" si="122"/>
        <v>0</v>
      </c>
      <c r="BV134" s="142"/>
      <c r="BW134" s="139"/>
      <c r="BX134" s="139"/>
      <c r="BY134" s="142">
        <f t="shared" si="123"/>
        <v>0</v>
      </c>
      <c r="BZ134" s="142" t="e">
        <f t="shared" si="141"/>
        <v>#DIV/0!</v>
      </c>
      <c r="CA134" s="139"/>
      <c r="CB134" s="139"/>
      <c r="CC134" s="142">
        <f t="shared" si="124"/>
        <v>0</v>
      </c>
      <c r="CD134" s="142"/>
      <c r="CE134" s="139"/>
      <c r="CF134" s="139"/>
      <c r="CG134" s="142">
        <f t="shared" si="125"/>
        <v>0</v>
      </c>
      <c r="CH134" s="142"/>
      <c r="CI134" s="139"/>
      <c r="CJ134" s="139"/>
      <c r="CK134" s="142">
        <f t="shared" si="126"/>
        <v>0</v>
      </c>
      <c r="CL134" s="208"/>
      <c r="CM134" s="208"/>
      <c r="CN134" s="208"/>
      <c r="CO134" s="208">
        <f t="shared" si="142"/>
        <v>0</v>
      </c>
      <c r="CP134" s="208"/>
      <c r="CQ134" s="14"/>
      <c r="CR134" s="14"/>
      <c r="CS134" s="244">
        <f t="shared" si="134"/>
        <v>0</v>
      </c>
      <c r="CT134" s="245" t="e">
        <f t="shared" si="135"/>
        <v>#DIV/0!</v>
      </c>
      <c r="CU134" s="13"/>
      <c r="CV134" s="13"/>
      <c r="CW134" s="244">
        <f t="shared" si="136"/>
        <v>0</v>
      </c>
      <c r="CX134" s="245" t="e">
        <f t="shared" si="137"/>
        <v>#DIV/0!</v>
      </c>
      <c r="CY134" s="13"/>
      <c r="CZ134" s="13"/>
      <c r="DA134" s="244">
        <f t="shared" si="127"/>
        <v>0</v>
      </c>
      <c r="DB134" s="245" t="e">
        <f t="shared" si="138"/>
        <v>#DIV/0!</v>
      </c>
    </row>
    <row r="135" spans="1:106" ht="14.25" customHeight="1">
      <c r="A135" s="313"/>
      <c r="B135" s="313" t="s">
        <v>551</v>
      </c>
      <c r="C135" s="207">
        <v>3.3</v>
      </c>
      <c r="D135" s="139">
        <f t="shared" si="106"/>
        <v>3.3</v>
      </c>
      <c r="E135" s="139">
        <f t="shared" si="106"/>
        <v>3.3</v>
      </c>
      <c r="F135" s="178">
        <f t="shared" si="132"/>
        <v>0</v>
      </c>
      <c r="G135" s="178">
        <f t="shared" si="139"/>
        <v>1</v>
      </c>
      <c r="H135" s="139"/>
      <c r="I135" s="139"/>
      <c r="J135" s="142">
        <f t="shared" si="113"/>
        <v>0</v>
      </c>
      <c r="K135" s="142" t="e">
        <f t="shared" si="143"/>
        <v>#DIV/0!</v>
      </c>
      <c r="L135" s="139"/>
      <c r="M135" s="139"/>
      <c r="N135" s="142">
        <f t="shared" si="144"/>
        <v>0</v>
      </c>
      <c r="O135" s="142"/>
      <c r="P135" s="139"/>
      <c r="Q135" s="139"/>
      <c r="R135" s="142">
        <f t="shared" si="145"/>
        <v>0</v>
      </c>
      <c r="S135" s="142" t="e">
        <f t="shared" si="146"/>
        <v>#DIV/0!</v>
      </c>
      <c r="T135" s="139"/>
      <c r="U135" s="139"/>
      <c r="V135" s="142">
        <f t="shared" si="147"/>
        <v>0</v>
      </c>
      <c r="W135" s="142" t="e">
        <f t="shared" si="148"/>
        <v>#DIV/0!</v>
      </c>
      <c r="X135" s="139">
        <f t="shared" si="149"/>
        <v>0</v>
      </c>
      <c r="Y135" s="139">
        <f t="shared" si="149"/>
        <v>0</v>
      </c>
      <c r="Z135" s="142">
        <f t="shared" si="150"/>
        <v>0</v>
      </c>
      <c r="AA135" s="142" t="e">
        <f>Y135/X135</f>
        <v>#DIV/0!</v>
      </c>
      <c r="AB135" s="139"/>
      <c r="AC135" s="139"/>
      <c r="AD135" s="142">
        <f t="shared" si="133"/>
        <v>0</v>
      </c>
      <c r="AE135" s="142" t="e">
        <f>AC135/AB135</f>
        <v>#DIV/0!</v>
      </c>
      <c r="AF135" s="139"/>
      <c r="AG135" s="139"/>
      <c r="AH135" s="142">
        <f t="shared" si="151"/>
        <v>0</v>
      </c>
      <c r="AI135" s="139"/>
      <c r="AJ135" s="139"/>
      <c r="AK135" s="142">
        <f t="shared" si="152"/>
        <v>0</v>
      </c>
      <c r="AL135" s="142"/>
      <c r="AM135" s="139"/>
      <c r="AN135" s="139"/>
      <c r="AO135" s="142">
        <f t="shared" si="112"/>
        <v>0</v>
      </c>
      <c r="AP135" s="142"/>
      <c r="AQ135" s="142"/>
      <c r="AR135" s="142"/>
      <c r="AS135" s="142">
        <f t="shared" si="153"/>
        <v>0</v>
      </c>
      <c r="AT135" s="142"/>
      <c r="AU135" s="139"/>
      <c r="AV135" s="139"/>
      <c r="AW135" s="142">
        <f t="shared" si="117"/>
        <v>0</v>
      </c>
      <c r="AX135" s="142"/>
      <c r="AY135" s="139"/>
      <c r="AZ135" s="139"/>
      <c r="BA135" s="142">
        <f t="shared" si="140"/>
        <v>0</v>
      </c>
      <c r="BB135" s="142"/>
      <c r="BC135" s="139"/>
      <c r="BD135" s="139"/>
      <c r="BE135" s="142">
        <f t="shared" si="118"/>
        <v>0</v>
      </c>
      <c r="BF135" s="142"/>
      <c r="BG135" s="139"/>
      <c r="BH135" s="139"/>
      <c r="BI135" s="142">
        <f t="shared" si="119"/>
        <v>0</v>
      </c>
      <c r="BJ135" s="142"/>
      <c r="BK135" s="139">
        <v>3.3</v>
      </c>
      <c r="BL135" s="139">
        <v>3.3</v>
      </c>
      <c r="BM135" s="142">
        <f t="shared" si="120"/>
        <v>0</v>
      </c>
      <c r="BN135" s="142"/>
      <c r="BO135" s="139"/>
      <c r="BP135" s="139"/>
      <c r="BQ135" s="142">
        <f t="shared" si="121"/>
        <v>0</v>
      </c>
      <c r="BR135" s="142"/>
      <c r="BS135" s="139"/>
      <c r="BT135" s="139"/>
      <c r="BU135" s="142">
        <f t="shared" si="122"/>
        <v>0</v>
      </c>
      <c r="BV135" s="142"/>
      <c r="BW135" s="139"/>
      <c r="BX135" s="139"/>
      <c r="BY135" s="142">
        <f t="shared" si="123"/>
        <v>0</v>
      </c>
      <c r="BZ135" s="142" t="e">
        <f t="shared" si="141"/>
        <v>#DIV/0!</v>
      </c>
      <c r="CA135" s="139"/>
      <c r="CB135" s="139"/>
      <c r="CC135" s="142">
        <f t="shared" si="124"/>
        <v>0</v>
      </c>
      <c r="CD135" s="142"/>
      <c r="CE135" s="139"/>
      <c r="CF135" s="139"/>
      <c r="CG135" s="142">
        <f t="shared" si="125"/>
        <v>0</v>
      </c>
      <c r="CH135" s="142"/>
      <c r="CI135" s="139"/>
      <c r="CJ135" s="139"/>
      <c r="CK135" s="142">
        <f t="shared" si="126"/>
        <v>0</v>
      </c>
      <c r="CL135" s="208"/>
      <c r="CM135" s="208"/>
      <c r="CN135" s="208"/>
      <c r="CO135" s="208">
        <f t="shared" si="142"/>
        <v>0</v>
      </c>
      <c r="CP135" s="208"/>
      <c r="CQ135" s="14"/>
      <c r="CR135" s="14"/>
      <c r="CS135" s="244">
        <f t="shared" si="134"/>
        <v>0</v>
      </c>
      <c r="CT135" s="245" t="e">
        <f t="shared" si="135"/>
        <v>#DIV/0!</v>
      </c>
      <c r="CU135" s="13"/>
      <c r="CV135" s="13"/>
      <c r="CW135" s="244">
        <f t="shared" si="136"/>
        <v>0</v>
      </c>
      <c r="CX135" s="245" t="e">
        <f t="shared" si="137"/>
        <v>#DIV/0!</v>
      </c>
      <c r="CY135" s="13"/>
      <c r="CZ135" s="13"/>
      <c r="DA135" s="244">
        <f t="shared" si="127"/>
        <v>0</v>
      </c>
      <c r="DB135" s="245" t="e">
        <f t="shared" si="138"/>
        <v>#DIV/0!</v>
      </c>
    </row>
    <row r="136" spans="1:106" ht="14.25" hidden="1" customHeight="1">
      <c r="A136" s="200"/>
      <c r="B136" s="200" t="s">
        <v>393</v>
      </c>
      <c r="C136" s="207"/>
      <c r="D136" s="139">
        <f>H136+L136+P136+T136+X136+AI136+AM136+AQ136+AU136+BC136+BG136+BW136+CE136+CI136+CM136+CQ136+CU136+CY136+AY136+BK136+BS136</f>
        <v>0</v>
      </c>
      <c r="E136" s="236">
        <f>I136+M136+Q136+U136+Y136+AJ136+AN136+AR136+AV136+BD136+BH136+BX136+CF136+CJ136+CN136+CR136+CV136+CZ136+AZ136+BL136+BT136</f>
        <v>0</v>
      </c>
      <c r="F136" s="178">
        <f t="shared" si="132"/>
        <v>0</v>
      </c>
      <c r="G136" s="178" t="e">
        <f t="shared" si="139"/>
        <v>#DIV/0!</v>
      </c>
      <c r="H136" s="139"/>
      <c r="I136" s="139"/>
      <c r="J136" s="142">
        <f t="shared" si="113"/>
        <v>0</v>
      </c>
      <c r="K136" s="142" t="e">
        <f t="shared" si="143"/>
        <v>#DIV/0!</v>
      </c>
      <c r="L136" s="139"/>
      <c r="M136" s="139"/>
      <c r="N136" s="142">
        <f t="shared" si="144"/>
        <v>0</v>
      </c>
      <c r="O136" s="142"/>
      <c r="P136" s="139"/>
      <c r="Q136" s="139"/>
      <c r="R136" s="208">
        <f t="shared" si="145"/>
        <v>0</v>
      </c>
      <c r="S136" s="208" t="e">
        <f t="shared" si="146"/>
        <v>#DIV/0!</v>
      </c>
      <c r="T136" s="16"/>
      <c r="U136" s="16"/>
      <c r="V136" s="208">
        <f t="shared" si="147"/>
        <v>0</v>
      </c>
      <c r="W136" s="208" t="e">
        <f t="shared" si="148"/>
        <v>#DIV/0!</v>
      </c>
      <c r="X136" s="209">
        <f t="shared" si="149"/>
        <v>0</v>
      </c>
      <c r="Y136" s="209">
        <f t="shared" si="149"/>
        <v>0</v>
      </c>
      <c r="Z136" s="208">
        <f t="shared" si="150"/>
        <v>0</v>
      </c>
      <c r="AA136" s="208" t="e">
        <f>Y136/X136</f>
        <v>#DIV/0!</v>
      </c>
      <c r="AB136" s="16"/>
      <c r="AC136" s="16"/>
      <c r="AD136" s="208">
        <f t="shared" si="133"/>
        <v>0</v>
      </c>
      <c r="AE136" s="208" t="e">
        <f>AC136/AB136</f>
        <v>#DIV/0!</v>
      </c>
      <c r="AF136" s="16"/>
      <c r="AG136" s="16"/>
      <c r="AH136" s="208">
        <f t="shared" si="151"/>
        <v>0</v>
      </c>
      <c r="AI136" s="16"/>
      <c r="AJ136" s="16"/>
      <c r="AK136" s="208">
        <f t="shared" si="152"/>
        <v>0</v>
      </c>
      <c r="AL136" s="208"/>
      <c r="AM136" s="16"/>
      <c r="AN136" s="16"/>
      <c r="AO136" s="208">
        <f t="shared" si="112"/>
        <v>0</v>
      </c>
      <c r="AP136" s="208"/>
      <c r="AQ136" s="208"/>
      <c r="AR136" s="208"/>
      <c r="AS136" s="208">
        <f t="shared" si="153"/>
        <v>0</v>
      </c>
      <c r="AT136" s="208"/>
      <c r="AU136" s="16"/>
      <c r="AV136" s="16"/>
      <c r="AW136" s="208">
        <f t="shared" si="117"/>
        <v>0</v>
      </c>
      <c r="AX136" s="208"/>
      <c r="AY136" s="16"/>
      <c r="AZ136" s="16"/>
      <c r="BA136" s="208">
        <f t="shared" si="140"/>
        <v>0</v>
      </c>
      <c r="BB136" s="208" t="e">
        <f>AZ136/AY136</f>
        <v>#DIV/0!</v>
      </c>
      <c r="BC136" s="16"/>
      <c r="BD136" s="16"/>
      <c r="BE136" s="208">
        <f t="shared" si="118"/>
        <v>0</v>
      </c>
      <c r="BF136" s="208" t="e">
        <f>BD136/BC136</f>
        <v>#DIV/0!</v>
      </c>
      <c r="BG136" s="16"/>
      <c r="BH136" s="16"/>
      <c r="BI136" s="208">
        <f t="shared" si="119"/>
        <v>0</v>
      </c>
      <c r="BJ136" s="208" t="e">
        <f>BH136/BG136</f>
        <v>#DIV/0!</v>
      </c>
      <c r="BK136" s="16"/>
      <c r="BL136" s="16"/>
      <c r="BM136" s="208">
        <f t="shared" si="120"/>
        <v>0</v>
      </c>
      <c r="BN136" s="208"/>
      <c r="BO136" s="16"/>
      <c r="BP136" s="16"/>
      <c r="BQ136" s="208">
        <f t="shared" si="121"/>
        <v>0</v>
      </c>
      <c r="BR136" s="208"/>
      <c r="BS136" s="16"/>
      <c r="BT136" s="16"/>
      <c r="BU136" s="208">
        <f t="shared" si="122"/>
        <v>0</v>
      </c>
      <c r="BV136" s="208"/>
      <c r="BW136" s="16"/>
      <c r="BX136" s="16"/>
      <c r="BY136" s="208">
        <f t="shared" si="123"/>
        <v>0</v>
      </c>
      <c r="BZ136" s="208" t="e">
        <f t="shared" si="141"/>
        <v>#DIV/0!</v>
      </c>
      <c r="CA136" s="16"/>
      <c r="CB136" s="16"/>
      <c r="CC136" s="208">
        <f t="shared" si="124"/>
        <v>0</v>
      </c>
      <c r="CD136" s="208"/>
      <c r="CE136" s="16"/>
      <c r="CF136" s="16"/>
      <c r="CG136" s="208">
        <f t="shared" si="125"/>
        <v>0</v>
      </c>
      <c r="CH136" s="208"/>
      <c r="CI136" s="16"/>
      <c r="CJ136" s="16"/>
      <c r="CK136" s="208">
        <f t="shared" si="126"/>
        <v>0</v>
      </c>
      <c r="CL136" s="208"/>
      <c r="CM136" s="208"/>
      <c r="CN136" s="208"/>
      <c r="CO136" s="208">
        <f t="shared" si="142"/>
        <v>0</v>
      </c>
      <c r="CP136" s="208"/>
      <c r="CQ136" s="14"/>
      <c r="CR136" s="14"/>
      <c r="CS136" s="244">
        <f t="shared" si="134"/>
        <v>0</v>
      </c>
      <c r="CT136" s="245" t="e">
        <f t="shared" si="135"/>
        <v>#DIV/0!</v>
      </c>
      <c r="CU136" s="13"/>
      <c r="CV136" s="13"/>
      <c r="CW136" s="244">
        <f t="shared" si="136"/>
        <v>0</v>
      </c>
      <c r="CX136" s="245" t="e">
        <f t="shared" si="137"/>
        <v>#DIV/0!</v>
      </c>
      <c r="CY136" s="13"/>
      <c r="CZ136" s="13"/>
      <c r="DA136" s="244">
        <f t="shared" si="127"/>
        <v>0</v>
      </c>
      <c r="DB136" s="245" t="e">
        <f t="shared" si="138"/>
        <v>#DIV/0!</v>
      </c>
    </row>
    <row r="137" spans="1:106" s="322" customFormat="1" ht="14.25" customHeight="1">
      <c r="A137" s="320"/>
      <c r="B137" s="321" t="s">
        <v>367</v>
      </c>
      <c r="C137" s="141">
        <f>C5+C18+C34+C71+C79+C89</f>
        <v>6944.26</v>
      </c>
      <c r="D137" s="141">
        <f>D5+D18+D34+D71+D79+D89</f>
        <v>9032.0098499999986</v>
      </c>
      <c r="E137" s="141">
        <f>E5+E18+E34+E71+E79+E89</f>
        <v>8433.3149700000013</v>
      </c>
      <c r="F137" s="216">
        <f t="shared" si="132"/>
        <v>-598.69487999999728</v>
      </c>
      <c r="G137" s="251">
        <f t="shared" si="139"/>
        <v>0.93371410240435049</v>
      </c>
      <c r="H137" s="141">
        <f>H5+H18+H34+H71+H79+H89</f>
        <v>1779.6447999999996</v>
      </c>
      <c r="I137" s="141">
        <f>I5+I18+I34+I71+I79+I89</f>
        <v>3837.2443000000003</v>
      </c>
      <c r="J137" s="216">
        <f t="shared" si="113"/>
        <v>2057.5995000000007</v>
      </c>
      <c r="K137" s="216">
        <f t="shared" si="143"/>
        <v>2.1561854927455193</v>
      </c>
      <c r="L137" s="141">
        <f>L5+L18+L34+L71+L79+L89</f>
        <v>43.626000000000005</v>
      </c>
      <c r="M137" s="141">
        <f>M5+M18+M34+M71+M79+M89</f>
        <v>65.59</v>
      </c>
      <c r="N137" s="216">
        <f t="shared" si="144"/>
        <v>21.963999999999999</v>
      </c>
      <c r="O137" s="216">
        <f>M137/L137</f>
        <v>1.5034612387108603</v>
      </c>
      <c r="P137" s="141">
        <f>P5+P18+P34+P71+P79+P89</f>
        <v>74.737049999999996</v>
      </c>
      <c r="Q137" s="141">
        <f>Q5+Q18+Q34+Q71+Q79+Q89</f>
        <v>110.714</v>
      </c>
      <c r="R137" s="216">
        <f t="shared" si="145"/>
        <v>35.976950000000002</v>
      </c>
      <c r="S137" s="216">
        <f t="shared" si="146"/>
        <v>1.4813803863010382</v>
      </c>
      <c r="T137" s="141">
        <f>T5+T18+T34+T71+T79+T89</f>
        <v>91.206000000000003</v>
      </c>
      <c r="U137" s="141">
        <f>U5+U18+U34+U71+U79+U89</f>
        <v>91.207999999999998</v>
      </c>
      <c r="V137" s="216">
        <f t="shared" si="147"/>
        <v>1.9999999999953388E-3</v>
      </c>
      <c r="W137" s="216">
        <f t="shared" si="148"/>
        <v>1.0000219283819047</v>
      </c>
      <c r="X137" s="141">
        <f t="shared" si="149"/>
        <v>0</v>
      </c>
      <c r="Y137" s="141">
        <f t="shared" si="149"/>
        <v>0</v>
      </c>
      <c r="Z137" s="216">
        <f t="shared" si="150"/>
        <v>0</v>
      </c>
      <c r="AA137" s="216" t="e">
        <f>Y137/X137</f>
        <v>#DIV/0!</v>
      </c>
      <c r="AB137" s="141">
        <f>AB5+AB18+AB34+AB71+AB79+AB89</f>
        <v>0</v>
      </c>
      <c r="AC137" s="141">
        <f>AC5+AC18+AC34+AC71+AC79+AC89</f>
        <v>0</v>
      </c>
      <c r="AD137" s="216">
        <f t="shared" si="133"/>
        <v>0</v>
      </c>
      <c r="AE137" s="216" t="e">
        <f>AC137/AB137</f>
        <v>#DIV/0!</v>
      </c>
      <c r="AF137" s="141">
        <f>AF5+AF18+AF34+AF71+AF79+AF89</f>
        <v>0</v>
      </c>
      <c r="AG137" s="141">
        <f>AG5+AG18+AG34+AG71+AG79+AG89</f>
        <v>0</v>
      </c>
      <c r="AH137" s="216">
        <f t="shared" si="151"/>
        <v>0</v>
      </c>
      <c r="AI137" s="141">
        <f>AI5+AI18+AI34+AI71+AI79+AI89</f>
        <v>927.63400000000001</v>
      </c>
      <c r="AJ137" s="141">
        <f>AJ5+AJ18+AJ34+AJ71+AJ79+AJ89</f>
        <v>751.63599999999997</v>
      </c>
      <c r="AK137" s="216">
        <f t="shared" si="152"/>
        <v>-175.99800000000005</v>
      </c>
      <c r="AL137" s="216">
        <f>AJ137/AI137</f>
        <v>0.81027215475068826</v>
      </c>
      <c r="AM137" s="141">
        <f>AM5+AM18+AM34+AM71+AM79+AM89</f>
        <v>0</v>
      </c>
      <c r="AN137" s="141">
        <f>AN5+AN18+AN34+AN71+AN79+AN89</f>
        <v>0</v>
      </c>
      <c r="AO137" s="216">
        <f t="shared" si="112"/>
        <v>0</v>
      </c>
      <c r="AP137" s="216" t="e">
        <f>AN137/AM137</f>
        <v>#DIV/0!</v>
      </c>
      <c r="AQ137" s="141">
        <f>AQ5+AQ18+AQ34+AQ71+AQ79+AQ89</f>
        <v>0</v>
      </c>
      <c r="AR137" s="141">
        <f>AR5+AR18+AR34+AR71+AR79+AR89</f>
        <v>0</v>
      </c>
      <c r="AS137" s="216">
        <f t="shared" si="153"/>
        <v>0</v>
      </c>
      <c r="AT137" s="216" t="e">
        <f>AR137/AQ137</f>
        <v>#DIV/0!</v>
      </c>
      <c r="AU137" s="141">
        <f>AU5+AU18+AU34+AU71+AU79+AU89</f>
        <v>21.07</v>
      </c>
      <c r="AV137" s="141">
        <f>AV5+AV18+AV34+AV71+AV79+AV89</f>
        <v>21.07</v>
      </c>
      <c r="AW137" s="216">
        <f t="shared" si="117"/>
        <v>0</v>
      </c>
      <c r="AX137" s="216">
        <f>AV137/AU137</f>
        <v>1</v>
      </c>
      <c r="AY137" s="141">
        <f>AY5+AY18+AY34+AY71+AY79+AY89</f>
        <v>0</v>
      </c>
      <c r="AZ137" s="141">
        <f>AZ5+AZ18+AZ34+AZ71+AZ79+AZ89</f>
        <v>0</v>
      </c>
      <c r="BA137" s="216">
        <f t="shared" si="140"/>
        <v>0</v>
      </c>
      <c r="BB137" s="216" t="e">
        <f>AZ137/AY137</f>
        <v>#DIV/0!</v>
      </c>
      <c r="BC137" s="141">
        <f>BC5+BC18+BC34+BC71+BC79+BC89</f>
        <v>0</v>
      </c>
      <c r="BD137" s="141">
        <f>BD5+BD18+BD34+BD71+BD79+BD89</f>
        <v>0</v>
      </c>
      <c r="BE137" s="216">
        <f t="shared" si="118"/>
        <v>0</v>
      </c>
      <c r="BF137" s="216" t="e">
        <f>BD137/BC137</f>
        <v>#DIV/0!</v>
      </c>
      <c r="BG137" s="141">
        <f>BG5+BG18+BG34+BG71+BG79+BG89</f>
        <v>0</v>
      </c>
      <c r="BH137" s="141">
        <f>BH5+BH18+BH34+BH71+BH79+BH89</f>
        <v>0</v>
      </c>
      <c r="BI137" s="216">
        <f t="shared" si="119"/>
        <v>0</v>
      </c>
      <c r="BJ137" s="216" t="e">
        <f>BH137/BG137</f>
        <v>#DIV/0!</v>
      </c>
      <c r="BK137" s="141">
        <f>BK5+BK18+BK34+BK71+BK79+BK89</f>
        <v>87.528000000000006</v>
      </c>
      <c r="BL137" s="141">
        <f>BL5+BL18+BL34+BL71+BL79+BL89</f>
        <v>216.88836999999998</v>
      </c>
      <c r="BM137" s="216">
        <f t="shared" si="120"/>
        <v>129.36036999999999</v>
      </c>
      <c r="BN137" s="216">
        <f>BL137/BK137</f>
        <v>2.4779312905584496</v>
      </c>
      <c r="BO137" s="141">
        <f>BO5+BO18+BO34+BO71+BO79+BO89</f>
        <v>55.01</v>
      </c>
      <c r="BP137" s="141">
        <f>BP5+BP18+BP34+BP71+BP79+BP89</f>
        <v>18.728999999999999</v>
      </c>
      <c r="BQ137" s="216">
        <f t="shared" si="121"/>
        <v>-36.280999999999999</v>
      </c>
      <c r="BR137" s="216">
        <f>BP137/BO137</f>
        <v>0.34046536993273951</v>
      </c>
      <c r="BS137" s="141">
        <f>BS5+BS18+BS34+BS71+BS79+BS89</f>
        <v>0</v>
      </c>
      <c r="BT137" s="141">
        <f>BT5+BT18+BT34+BT71+BT79+BT89</f>
        <v>0</v>
      </c>
      <c r="BU137" s="216">
        <f t="shared" si="122"/>
        <v>0</v>
      </c>
      <c r="BV137" s="216" t="e">
        <f>BT137/BS137</f>
        <v>#DIV/0!</v>
      </c>
      <c r="BW137" s="141">
        <f>BW5+BW18+BW34+BW71+BW79+BW89</f>
        <v>0</v>
      </c>
      <c r="BX137" s="141">
        <f>BX5+BX18+BX34+BX71+BX79+BX89</f>
        <v>0</v>
      </c>
      <c r="BY137" s="216">
        <f t="shared" si="123"/>
        <v>0</v>
      </c>
      <c r="BZ137" s="216" t="e">
        <f t="shared" si="141"/>
        <v>#DIV/0!</v>
      </c>
      <c r="CA137" s="141">
        <f>CA5+CA18+CA34+CA71+CA79+CA89</f>
        <v>0</v>
      </c>
      <c r="CB137" s="141">
        <f>CB5+CB18+CB34+CB71+CB79+CB89</f>
        <v>0</v>
      </c>
      <c r="CC137" s="216">
        <f t="shared" si="124"/>
        <v>0</v>
      </c>
      <c r="CD137" s="216" t="e">
        <f>CB137/CA137</f>
        <v>#DIV/0!</v>
      </c>
      <c r="CE137" s="141">
        <f>CE5+CE18+CE34+CE71+CE79+CE89</f>
        <v>6003.1639999999989</v>
      </c>
      <c r="CF137" s="141">
        <f>CF5+CF18+CF34+CF71+CF79+CF89</f>
        <v>3335.5643</v>
      </c>
      <c r="CG137" s="216">
        <f t="shared" si="125"/>
        <v>-2667.5996999999988</v>
      </c>
      <c r="CH137" s="216">
        <f>CF137/CE137</f>
        <v>0.55563437880424404</v>
      </c>
      <c r="CI137" s="141">
        <f>CI5+CI18+CI34+CI71+CI79+CI89</f>
        <v>0.56000000000000005</v>
      </c>
      <c r="CJ137" s="141">
        <f>CJ5+CJ18+CJ34+CJ71+CJ79+CJ89</f>
        <v>0</v>
      </c>
      <c r="CK137" s="216">
        <f t="shared" si="126"/>
        <v>-0.56000000000000005</v>
      </c>
      <c r="CL137" s="216">
        <f>CJ137/CI137</f>
        <v>0</v>
      </c>
      <c r="CM137" s="141">
        <f>CM5+CM18+CM34+CM71+CM79+CM89</f>
        <v>0</v>
      </c>
      <c r="CN137" s="141">
        <f>CN5+CN18+CN34+CN71+CN79+CN89</f>
        <v>0</v>
      </c>
      <c r="CO137" s="216">
        <f t="shared" si="142"/>
        <v>0</v>
      </c>
      <c r="CP137" s="216" t="e">
        <f>CN137/CM137</f>
        <v>#DIV/0!</v>
      </c>
      <c r="CQ137" s="249">
        <f>CQ5+CQ18+CQ34+CQ71+CQ79+CQ89</f>
        <v>0</v>
      </c>
      <c r="CR137" s="249">
        <f>CR5+CR18+CR34+CR71+CR79+CR89</f>
        <v>0</v>
      </c>
      <c r="CS137" s="250">
        <f t="shared" si="134"/>
        <v>0</v>
      </c>
      <c r="CT137" s="251" t="e">
        <f t="shared" si="135"/>
        <v>#DIV/0!</v>
      </c>
      <c r="CU137" s="249">
        <f>CU5+CU18+CU34+CU71+CU79+CU89</f>
        <v>0</v>
      </c>
      <c r="CV137" s="249">
        <f>CV5+CV18+CV34+CV71+CV79+CV89</f>
        <v>0</v>
      </c>
      <c r="CW137" s="252">
        <f t="shared" si="136"/>
        <v>0</v>
      </c>
      <c r="CX137" s="251" t="e">
        <f t="shared" si="137"/>
        <v>#DIV/0!</v>
      </c>
      <c r="CY137" s="249">
        <f>CY5+CY18+CY34+CY71+CY79+CY89</f>
        <v>0</v>
      </c>
      <c r="CZ137" s="249">
        <f>CZ5+CZ18+CZ34+CZ71+CZ79+CZ89</f>
        <v>0</v>
      </c>
      <c r="DA137" s="250">
        <f t="shared" si="127"/>
        <v>0</v>
      </c>
      <c r="DB137" s="251" t="e">
        <f t="shared" si="138"/>
        <v>#DIV/0!</v>
      </c>
    </row>
    <row r="138" spans="1:106" ht="14.25" customHeight="1">
      <c r="A138" s="215" t="s">
        <v>368</v>
      </c>
      <c r="B138" s="217" t="s">
        <v>369</v>
      </c>
      <c r="C138" s="211">
        <v>539.79999999999995</v>
      </c>
      <c r="D138" s="16">
        <f>H138+AU138+BK138+CE138+CM138</f>
        <v>4013.8</v>
      </c>
      <c r="E138" s="16">
        <f>I138+M138+Q138+U138+Y138+AJ138+AN138+AR138+AV138+BD138+BH138+BX138+CF138+CJ138+CN138+CR138+CV138+CZ138+BL138+BT138+AZ138+BP138</f>
        <v>950.61900000000003</v>
      </c>
      <c r="F138" s="245">
        <f t="shared" si="132"/>
        <v>-3063.181</v>
      </c>
      <c r="G138" s="245">
        <f t="shared" si="139"/>
        <v>0.23683766007274901</v>
      </c>
      <c r="H138" s="16">
        <v>1706.5</v>
      </c>
      <c r="I138" s="16">
        <v>224.1</v>
      </c>
      <c r="J138" s="213">
        <f t="shared" si="113"/>
        <v>-1482.4</v>
      </c>
      <c r="K138" s="213">
        <f t="shared" si="143"/>
        <v>0.13132141810723702</v>
      </c>
      <c r="L138" s="16"/>
      <c r="M138" s="16"/>
      <c r="N138" s="213">
        <f t="shared" si="144"/>
        <v>0</v>
      </c>
      <c r="O138" s="213" t="e">
        <f>M138/L138</f>
        <v>#DIV/0!</v>
      </c>
      <c r="P138" s="16"/>
      <c r="Q138" s="16"/>
      <c r="R138" s="208">
        <f t="shared" si="145"/>
        <v>0</v>
      </c>
      <c r="S138" s="213" t="e">
        <f t="shared" si="146"/>
        <v>#DIV/0!</v>
      </c>
      <c r="T138" s="16"/>
      <c r="U138" s="16"/>
      <c r="V138" s="208">
        <f t="shared" si="147"/>
        <v>0</v>
      </c>
      <c r="W138" s="213" t="e">
        <f t="shared" si="148"/>
        <v>#DIV/0!</v>
      </c>
      <c r="X138" s="209">
        <f t="shared" si="149"/>
        <v>0</v>
      </c>
      <c r="Y138" s="209">
        <f t="shared" si="149"/>
        <v>0</v>
      </c>
      <c r="Z138" s="208">
        <f t="shared" si="150"/>
        <v>0</v>
      </c>
      <c r="AA138" s="208"/>
      <c r="AB138" s="16"/>
      <c r="AC138" s="16"/>
      <c r="AD138" s="208"/>
      <c r="AE138" s="208"/>
      <c r="AF138" s="16"/>
      <c r="AG138" s="16"/>
      <c r="AH138" s="208">
        <f t="shared" si="151"/>
        <v>0</v>
      </c>
      <c r="AI138" s="16"/>
      <c r="AJ138" s="16"/>
      <c r="AK138" s="208">
        <f t="shared" si="152"/>
        <v>0</v>
      </c>
      <c r="AL138" s="213" t="e">
        <f>AJ138/AI138</f>
        <v>#DIV/0!</v>
      </c>
      <c r="AM138" s="16"/>
      <c r="AN138" s="16"/>
      <c r="AO138" s="208">
        <f t="shared" si="112"/>
        <v>0</v>
      </c>
      <c r="AP138" s="213" t="e">
        <f>AN138/AM138</f>
        <v>#DIV/0!</v>
      </c>
      <c r="AQ138" s="208"/>
      <c r="AR138" s="208"/>
      <c r="AS138" s="213">
        <f t="shared" si="153"/>
        <v>0</v>
      </c>
      <c r="AT138" s="213" t="e">
        <f>AR138/AQ138</f>
        <v>#DIV/0!</v>
      </c>
      <c r="AU138" s="16">
        <v>161.80000000000001</v>
      </c>
      <c r="AV138" s="16">
        <v>162.1</v>
      </c>
      <c r="AW138" s="208">
        <f>AV138-AU138</f>
        <v>0.29999999999998295</v>
      </c>
      <c r="AX138" s="208">
        <f>AV138/AU138</f>
        <v>1.0018541409147095</v>
      </c>
      <c r="AY138" s="16"/>
      <c r="AZ138" s="16">
        <v>0</v>
      </c>
      <c r="BA138" s="208">
        <f t="shared" si="140"/>
        <v>0</v>
      </c>
      <c r="BB138" s="208"/>
      <c r="BC138" s="16"/>
      <c r="BD138" s="16"/>
      <c r="BE138" s="208">
        <f t="shared" si="118"/>
        <v>0</v>
      </c>
      <c r="BF138" s="208"/>
      <c r="BG138" s="16"/>
      <c r="BH138" s="16"/>
      <c r="BI138" s="208">
        <f t="shared" si="119"/>
        <v>0</v>
      </c>
      <c r="BJ138" s="208" t="e">
        <f>BH138/BG138</f>
        <v>#DIV/0!</v>
      </c>
      <c r="BK138" s="16">
        <v>215.3</v>
      </c>
      <c r="BL138" s="16">
        <v>10.199999999999999</v>
      </c>
      <c r="BM138" s="208">
        <f t="shared" si="120"/>
        <v>-205.10000000000002</v>
      </c>
      <c r="BN138" s="213">
        <f>BL138/BK138</f>
        <v>4.7375754760798881E-2</v>
      </c>
      <c r="BO138" s="16">
        <v>0</v>
      </c>
      <c r="BP138" s="16">
        <v>4.2839999999999998</v>
      </c>
      <c r="BQ138" s="208">
        <f t="shared" si="121"/>
        <v>4.2839999999999998</v>
      </c>
      <c r="BR138" s="213" t="e">
        <f>BP138/BO138</f>
        <v>#DIV/0!</v>
      </c>
      <c r="BS138" s="16"/>
      <c r="BT138" s="16"/>
      <c r="BU138" s="208">
        <f t="shared" si="122"/>
        <v>0</v>
      </c>
      <c r="BV138" s="213" t="e">
        <f>BT138/BS138</f>
        <v>#DIV/0!</v>
      </c>
      <c r="BW138" s="16">
        <v>0</v>
      </c>
      <c r="BX138" s="16"/>
      <c r="BY138" s="208">
        <f t="shared" si="123"/>
        <v>0</v>
      </c>
      <c r="BZ138" s="208" t="e">
        <f t="shared" si="141"/>
        <v>#DIV/0!</v>
      </c>
      <c r="CA138" s="16"/>
      <c r="CB138" s="16"/>
      <c r="CC138" s="208">
        <f t="shared" si="124"/>
        <v>0</v>
      </c>
      <c r="CD138" s="213" t="e">
        <f>CB138/CA138</f>
        <v>#DIV/0!</v>
      </c>
      <c r="CE138" s="16">
        <v>1760.9</v>
      </c>
      <c r="CF138" s="16">
        <v>461.13499999999999</v>
      </c>
      <c r="CG138" s="208">
        <f t="shared" si="125"/>
        <v>-1299.7650000000001</v>
      </c>
      <c r="CH138" s="213">
        <f>CF138/CE138</f>
        <v>0.26187460957464931</v>
      </c>
      <c r="CI138" s="16">
        <v>0</v>
      </c>
      <c r="CJ138" s="16">
        <v>0</v>
      </c>
      <c r="CK138" s="208">
        <f t="shared" si="126"/>
        <v>0</v>
      </c>
      <c r="CL138" s="213" t="e">
        <f>CJ138/CI138</f>
        <v>#DIV/0!</v>
      </c>
      <c r="CM138" s="147">
        <v>169.3</v>
      </c>
      <c r="CN138" s="147">
        <v>88.8</v>
      </c>
      <c r="CO138" s="147">
        <f t="shared" si="142"/>
        <v>-80.500000000000014</v>
      </c>
      <c r="CP138" s="213">
        <f>CN138/CM138</f>
        <v>0.52451269935026579</v>
      </c>
      <c r="CQ138" s="14"/>
      <c r="CR138" s="14"/>
      <c r="CS138" s="244">
        <f t="shared" si="134"/>
        <v>0</v>
      </c>
      <c r="CT138" s="245"/>
      <c r="CU138" s="13"/>
      <c r="CV138" s="13"/>
      <c r="CW138" s="244">
        <f t="shared" si="136"/>
        <v>0</v>
      </c>
      <c r="CX138" s="245"/>
      <c r="CY138" s="13"/>
      <c r="CZ138" s="13"/>
      <c r="DA138" s="244">
        <f t="shared" si="127"/>
        <v>0</v>
      </c>
      <c r="DB138" s="245"/>
    </row>
    <row r="139" spans="1:106" ht="14.25" customHeight="1">
      <c r="A139" s="215" t="s">
        <v>370</v>
      </c>
      <c r="B139" s="217" t="s">
        <v>371</v>
      </c>
      <c r="C139" s="211">
        <v>4922.5</v>
      </c>
      <c r="D139" s="16">
        <f>L139+P139+T139</f>
        <v>4676.6279999999997</v>
      </c>
      <c r="E139" s="16">
        <f>I139+M139+Q139+U139+Y139+AJ139+AN139+AR139+AV139+BD139+BH139+BX139+CF139+CJ139+CN139+CR139+CV139+CZ139+BL139+BT139+AZ139</f>
        <v>3475.84</v>
      </c>
      <c r="F139" s="245">
        <f t="shared" si="132"/>
        <v>-1200.7879999999996</v>
      </c>
      <c r="G139" s="245">
        <f t="shared" si="139"/>
        <v>0.74323636603125165</v>
      </c>
      <c r="H139" s="16"/>
      <c r="I139" s="16"/>
      <c r="J139" s="213">
        <f t="shared" si="113"/>
        <v>0</v>
      </c>
      <c r="K139" s="213" t="e">
        <f t="shared" si="143"/>
        <v>#DIV/0!</v>
      </c>
      <c r="L139" s="139">
        <v>2051.1729999999998</v>
      </c>
      <c r="M139" s="139">
        <v>1655.44</v>
      </c>
      <c r="N139" s="142">
        <f t="shared" si="144"/>
        <v>-395.73299999999972</v>
      </c>
      <c r="O139" s="212">
        <f>M139/L139</f>
        <v>0.80706990585387006</v>
      </c>
      <c r="P139" s="139">
        <v>2193.1999999999998</v>
      </c>
      <c r="Q139" s="139">
        <v>1538.9</v>
      </c>
      <c r="R139" s="208">
        <f t="shared" si="145"/>
        <v>-654.29999999999973</v>
      </c>
      <c r="S139" s="213">
        <f t="shared" si="146"/>
        <v>0.70166879445559005</v>
      </c>
      <c r="T139" s="16">
        <v>432.255</v>
      </c>
      <c r="U139" s="16">
        <v>281.5</v>
      </c>
      <c r="V139" s="208">
        <f t="shared" si="147"/>
        <v>-150.755</v>
      </c>
      <c r="W139" s="208">
        <f t="shared" si="148"/>
        <v>0.65123596025494213</v>
      </c>
      <c r="X139" s="209">
        <f t="shared" si="149"/>
        <v>0</v>
      </c>
      <c r="Y139" s="209">
        <f t="shared" si="149"/>
        <v>0</v>
      </c>
      <c r="Z139" s="208">
        <f t="shared" si="150"/>
        <v>0</v>
      </c>
      <c r="AA139" s="208"/>
      <c r="AB139" s="16"/>
      <c r="AC139" s="16"/>
      <c r="AD139" s="208">
        <f>AC139-AB139</f>
        <v>0</v>
      </c>
      <c r="AE139" s="208"/>
      <c r="AF139" s="16"/>
      <c r="AG139" s="16"/>
      <c r="AH139" s="208">
        <f t="shared" si="151"/>
        <v>0</v>
      </c>
      <c r="AI139" s="16"/>
      <c r="AJ139" s="16"/>
      <c r="AK139" s="208">
        <f t="shared" si="152"/>
        <v>0</v>
      </c>
      <c r="AL139" s="213" t="e">
        <f>AJ139/AI139</f>
        <v>#DIV/0!</v>
      </c>
      <c r="AM139" s="16"/>
      <c r="AN139" s="16"/>
      <c r="AO139" s="208">
        <f t="shared" si="112"/>
        <v>0</v>
      </c>
      <c r="AP139" s="213" t="e">
        <f>AN139/AM139</f>
        <v>#DIV/0!</v>
      </c>
      <c r="AQ139" s="208"/>
      <c r="AR139" s="208"/>
      <c r="AS139" s="213">
        <f t="shared" si="153"/>
        <v>0</v>
      </c>
      <c r="AT139" s="213" t="e">
        <f>AR139/AQ139</f>
        <v>#DIV/0!</v>
      </c>
      <c r="AU139" s="16"/>
      <c r="AV139" s="16"/>
      <c r="AW139" s="208">
        <f t="shared" si="117"/>
        <v>0</v>
      </c>
      <c r="AX139" s="208" t="e">
        <f>AV139/AU139</f>
        <v>#DIV/0!</v>
      </c>
      <c r="AY139" s="16"/>
      <c r="AZ139" s="16"/>
      <c r="BA139" s="208">
        <f t="shared" si="140"/>
        <v>0</v>
      </c>
      <c r="BB139" s="208"/>
      <c r="BC139" s="16"/>
      <c r="BD139" s="16"/>
      <c r="BE139" s="208">
        <f t="shared" si="118"/>
        <v>0</v>
      </c>
      <c r="BF139" s="208"/>
      <c r="BG139" s="16"/>
      <c r="BH139" s="16"/>
      <c r="BI139" s="208">
        <f t="shared" si="119"/>
        <v>0</v>
      </c>
      <c r="BJ139" s="208"/>
      <c r="BK139" s="16">
        <v>0</v>
      </c>
      <c r="BL139" s="16"/>
      <c r="BM139" s="208">
        <f t="shared" si="120"/>
        <v>0</v>
      </c>
      <c r="BN139" s="213" t="e">
        <f>BL139/BK139</f>
        <v>#DIV/0!</v>
      </c>
      <c r="BO139" s="16">
        <v>0</v>
      </c>
      <c r="BP139" s="16"/>
      <c r="BQ139" s="208">
        <f t="shared" si="121"/>
        <v>0</v>
      </c>
      <c r="BR139" s="213" t="e">
        <f>BP139/BO139</f>
        <v>#DIV/0!</v>
      </c>
      <c r="BS139" s="16">
        <v>0</v>
      </c>
      <c r="BT139" s="16"/>
      <c r="BU139" s="208">
        <f t="shared" si="122"/>
        <v>0</v>
      </c>
      <c r="BV139" s="213" t="e">
        <f>BT139/BS139</f>
        <v>#DIV/0!</v>
      </c>
      <c r="BW139" s="16">
        <v>0</v>
      </c>
      <c r="BX139" s="16">
        <v>0</v>
      </c>
      <c r="BY139" s="208">
        <f t="shared" si="123"/>
        <v>0</v>
      </c>
      <c r="BZ139" s="208"/>
      <c r="CA139" s="16"/>
      <c r="CB139" s="16"/>
      <c r="CC139" s="208">
        <f t="shared" si="124"/>
        <v>0</v>
      </c>
      <c r="CD139" s="213" t="e">
        <f>CB139/CA139</f>
        <v>#DIV/0!</v>
      </c>
      <c r="CE139" s="16">
        <v>0</v>
      </c>
      <c r="CF139" s="16"/>
      <c r="CG139" s="208">
        <f t="shared" si="125"/>
        <v>0</v>
      </c>
      <c r="CH139" s="213" t="e">
        <f>CF139/CE139</f>
        <v>#DIV/0!</v>
      </c>
      <c r="CI139" s="16">
        <v>0</v>
      </c>
      <c r="CJ139" s="16">
        <v>0</v>
      </c>
      <c r="CK139" s="208">
        <f t="shared" si="126"/>
        <v>0</v>
      </c>
      <c r="CL139" s="213" t="e">
        <f>CJ139/CI139</f>
        <v>#DIV/0!</v>
      </c>
      <c r="CM139" s="147"/>
      <c r="CN139" s="147"/>
      <c r="CO139" s="147">
        <f t="shared" si="142"/>
        <v>0</v>
      </c>
      <c r="CP139" s="213" t="e">
        <f>CN139/CM139</f>
        <v>#DIV/0!</v>
      </c>
      <c r="CQ139" s="14"/>
      <c r="CR139" s="14"/>
      <c r="CS139" s="244">
        <f t="shared" si="134"/>
        <v>0</v>
      </c>
      <c r="CT139" s="245"/>
      <c r="CU139" s="13"/>
      <c r="CV139" s="13"/>
      <c r="CW139" s="244">
        <f t="shared" si="136"/>
        <v>0</v>
      </c>
      <c r="CX139" s="245"/>
      <c r="CY139" s="13"/>
      <c r="CZ139" s="13"/>
      <c r="DA139" s="244">
        <f t="shared" si="127"/>
        <v>0</v>
      </c>
      <c r="DB139" s="245"/>
    </row>
    <row r="140" spans="1:106" s="322" customFormat="1">
      <c r="A140" s="218"/>
      <c r="B140" s="323" t="s">
        <v>372</v>
      </c>
      <c r="C140" s="141">
        <f>C137+C139+C138</f>
        <v>12406.56</v>
      </c>
      <c r="D140" s="141">
        <f>D137+D139+D138</f>
        <v>17722.437849999998</v>
      </c>
      <c r="E140" s="141">
        <f>E137+E139+E138</f>
        <v>12859.773970000002</v>
      </c>
      <c r="F140" s="216">
        <f t="shared" si="132"/>
        <v>-4862.6638799999964</v>
      </c>
      <c r="G140" s="251">
        <f t="shared" si="139"/>
        <v>0.72562105049221559</v>
      </c>
      <c r="H140" s="141">
        <f>H137+H139+H138</f>
        <v>3486.1447999999996</v>
      </c>
      <c r="I140" s="141">
        <f>I137+I139+I138</f>
        <v>4061.3443000000002</v>
      </c>
      <c r="J140" s="141">
        <f>I140-H140</f>
        <v>575.19950000000063</v>
      </c>
      <c r="K140" s="216">
        <f t="shared" si="143"/>
        <v>1.1649958716574254</v>
      </c>
      <c r="L140" s="141">
        <f>L137+L139+L138</f>
        <v>2094.799</v>
      </c>
      <c r="M140" s="141">
        <f>M137+M139+M138</f>
        <v>1721.03</v>
      </c>
      <c r="N140" s="141">
        <f t="shared" si="144"/>
        <v>-373.76900000000001</v>
      </c>
      <c r="O140" s="216">
        <f>M140/L140</f>
        <v>0.82157285734812746</v>
      </c>
      <c r="P140" s="141">
        <f>P137+P139+P138</f>
        <v>2267.93705</v>
      </c>
      <c r="Q140" s="141">
        <f>Q137+Q139+Q138</f>
        <v>1649.614</v>
      </c>
      <c r="R140" s="141">
        <f t="shared" si="145"/>
        <v>-618.32304999999997</v>
      </c>
      <c r="S140" s="216">
        <f t="shared" si="146"/>
        <v>0.7273632220083005</v>
      </c>
      <c r="T140" s="141">
        <f>T137+T139+T138</f>
        <v>523.46100000000001</v>
      </c>
      <c r="U140" s="141">
        <f>U137+U139+U138</f>
        <v>372.70799999999997</v>
      </c>
      <c r="V140" s="141">
        <f t="shared" si="147"/>
        <v>-150.75300000000004</v>
      </c>
      <c r="W140" s="216">
        <f t="shared" si="148"/>
        <v>0.71200719824399517</v>
      </c>
      <c r="X140" s="141">
        <f t="shared" si="149"/>
        <v>0</v>
      </c>
      <c r="Y140" s="141">
        <f t="shared" si="149"/>
        <v>0</v>
      </c>
      <c r="Z140" s="141">
        <f t="shared" si="150"/>
        <v>0</v>
      </c>
      <c r="AA140" s="216" t="e">
        <f>Y140/X140</f>
        <v>#DIV/0!</v>
      </c>
      <c r="AB140" s="141">
        <f>AB137+AB139+AB138</f>
        <v>0</v>
      </c>
      <c r="AC140" s="141">
        <f>AC137+AC139+AC138</f>
        <v>0</v>
      </c>
      <c r="AD140" s="141">
        <f>AC140-AB140</f>
        <v>0</v>
      </c>
      <c r="AE140" s="216" t="e">
        <f>AC140/AB140</f>
        <v>#DIV/0!</v>
      </c>
      <c r="AF140" s="141">
        <f>AF137+AF139+AF138</f>
        <v>0</v>
      </c>
      <c r="AG140" s="141">
        <f>AG137+AG139+AG138</f>
        <v>0</v>
      </c>
      <c r="AH140" s="141">
        <f>AH5+AH18+AH34+AH79+AH89+AH137+AH138+AH139+AH71</f>
        <v>0</v>
      </c>
      <c r="AI140" s="141">
        <f>AI137+AI139+AI138</f>
        <v>927.63400000000001</v>
      </c>
      <c r="AJ140" s="141">
        <f>AJ137+AJ139+AJ138</f>
        <v>751.63599999999997</v>
      </c>
      <c r="AK140" s="141">
        <f t="shared" si="152"/>
        <v>-175.99800000000005</v>
      </c>
      <c r="AL140" s="216">
        <f>AJ140/AI140</f>
        <v>0.81027215475068826</v>
      </c>
      <c r="AM140" s="141">
        <f>AM137+AM139+AM138</f>
        <v>0</v>
      </c>
      <c r="AN140" s="141">
        <f>AN137+AN139+AN138</f>
        <v>0</v>
      </c>
      <c r="AO140" s="141">
        <f>AN140-AM140</f>
        <v>0</v>
      </c>
      <c r="AP140" s="216" t="e">
        <f>AN140/AM140</f>
        <v>#DIV/0!</v>
      </c>
      <c r="AQ140" s="141">
        <f>AQ5+AQ18+AQ34+AQ79+AQ89+AQ137+AQ138+AQ139+AQ71</f>
        <v>0</v>
      </c>
      <c r="AR140" s="141">
        <f>AR5+AR18+AR34+AR79+AR89+AR137+AR138+AR139+AR71</f>
        <v>0</v>
      </c>
      <c r="AS140" s="141">
        <f t="shared" si="153"/>
        <v>0</v>
      </c>
      <c r="AT140" s="141" t="e">
        <f>AR140/AQ140</f>
        <v>#DIV/0!</v>
      </c>
      <c r="AU140" s="141">
        <f>AU137+AU139+AU138</f>
        <v>182.87</v>
      </c>
      <c r="AV140" s="141">
        <f>AV137+AV139+AV138</f>
        <v>183.17</v>
      </c>
      <c r="AW140" s="141">
        <f>AV140-AU140</f>
        <v>0.29999999999998295</v>
      </c>
      <c r="AX140" s="216">
        <f>AV140/AU140</f>
        <v>1.001640509651665</v>
      </c>
      <c r="AY140" s="141">
        <f>AY137+AY139+AY138</f>
        <v>0</v>
      </c>
      <c r="AZ140" s="141">
        <f>AZ137+AZ139+AZ138</f>
        <v>0</v>
      </c>
      <c r="BA140" s="141">
        <f t="shared" si="140"/>
        <v>0</v>
      </c>
      <c r="BB140" s="216" t="e">
        <f>AZ140/AY140</f>
        <v>#DIV/0!</v>
      </c>
      <c r="BC140" s="141">
        <f>BC137+BC139+BC138</f>
        <v>0</v>
      </c>
      <c r="BD140" s="141">
        <f>BD137+BD139+BD138</f>
        <v>0</v>
      </c>
      <c r="BE140" s="141">
        <f t="shared" si="118"/>
        <v>0</v>
      </c>
      <c r="BF140" s="216" t="e">
        <f>BD140/BC140</f>
        <v>#DIV/0!</v>
      </c>
      <c r="BG140" s="141">
        <f>BG137+BG139+BG138</f>
        <v>0</v>
      </c>
      <c r="BH140" s="141">
        <f>BH137+BH139+BH138</f>
        <v>0</v>
      </c>
      <c r="BI140" s="141">
        <f t="shared" si="119"/>
        <v>0</v>
      </c>
      <c r="BJ140" s="216" t="e">
        <f>BH140/BG140</f>
        <v>#DIV/0!</v>
      </c>
      <c r="BK140" s="141">
        <f>BK137+BK139+BK138</f>
        <v>302.82800000000003</v>
      </c>
      <c r="BL140" s="141">
        <f>BL137+BL139+BL138</f>
        <v>227.08836999999997</v>
      </c>
      <c r="BM140" s="141">
        <f>BL140-BK140</f>
        <v>-75.739630000000062</v>
      </c>
      <c r="BN140" s="216">
        <f>BL140/BK140</f>
        <v>0.74989224906547591</v>
      </c>
      <c r="BO140" s="141">
        <f>BO137+BO139+BO138</f>
        <v>55.01</v>
      </c>
      <c r="BP140" s="141">
        <f>BP137+BP139+BP138</f>
        <v>23.012999999999998</v>
      </c>
      <c r="BQ140" s="141">
        <f>BP140-BO140</f>
        <v>-31.997</v>
      </c>
      <c r="BR140" s="216">
        <f>BP140/BO140</f>
        <v>0.41834211961461548</v>
      </c>
      <c r="BS140" s="141">
        <f>BS137+BS139+BS138</f>
        <v>0</v>
      </c>
      <c r="BT140" s="141">
        <f>BT137+BT139+BT138</f>
        <v>0</v>
      </c>
      <c r="BU140" s="141">
        <f>BT140-BS140</f>
        <v>0</v>
      </c>
      <c r="BV140" s="216" t="e">
        <f>BT140/BS140</f>
        <v>#DIV/0!</v>
      </c>
      <c r="BW140" s="141">
        <f>BW137+BW139+BW138</f>
        <v>0</v>
      </c>
      <c r="BX140" s="141">
        <f>BX137+BX139+BX138</f>
        <v>0</v>
      </c>
      <c r="BY140" s="141">
        <f t="shared" si="123"/>
        <v>0</v>
      </c>
      <c r="BZ140" s="216" t="e">
        <f>BX140/BW140</f>
        <v>#DIV/0!</v>
      </c>
      <c r="CA140" s="141">
        <f>CA137+CA139+CA138</f>
        <v>0</v>
      </c>
      <c r="CB140" s="141">
        <f>CB137+CB139+CB138</f>
        <v>0</v>
      </c>
      <c r="CC140" s="141">
        <f>CB140-CA140</f>
        <v>0</v>
      </c>
      <c r="CD140" s="216" t="e">
        <f>CB140/CA140</f>
        <v>#DIV/0!</v>
      </c>
      <c r="CE140" s="141">
        <f>CE137+CE139+CE138</f>
        <v>7764.0639999999985</v>
      </c>
      <c r="CF140" s="141">
        <f>CF137+CF139+CF138</f>
        <v>3796.6993000000002</v>
      </c>
      <c r="CG140" s="141">
        <f t="shared" si="125"/>
        <v>-3967.3646999999983</v>
      </c>
      <c r="CH140" s="216">
        <f>CF140/CE140</f>
        <v>0.48900927400907579</v>
      </c>
      <c r="CI140" s="141">
        <f>CI137+CI139+CI138</f>
        <v>0.56000000000000005</v>
      </c>
      <c r="CJ140" s="141">
        <f>CJ137+CJ139+CJ138</f>
        <v>0</v>
      </c>
      <c r="CK140" s="141">
        <f t="shared" si="126"/>
        <v>-0.56000000000000005</v>
      </c>
      <c r="CL140" s="216">
        <f>CJ140/CI140</f>
        <v>0</v>
      </c>
      <c r="CM140" s="219">
        <f>CM137+CM139+CM138</f>
        <v>169.3</v>
      </c>
      <c r="CN140" s="219">
        <f>CN137+CN139+CN138</f>
        <v>88.8</v>
      </c>
      <c r="CO140" s="219">
        <f t="shared" si="142"/>
        <v>-80.500000000000014</v>
      </c>
      <c r="CP140" s="220">
        <f>CN140/CM140</f>
        <v>0.52451269935026579</v>
      </c>
      <c r="CQ140" s="249">
        <f>CQ137+CQ139+CQ138</f>
        <v>0</v>
      </c>
      <c r="CR140" s="249">
        <f>CR137+CR139+CR138</f>
        <v>0</v>
      </c>
      <c r="CS140" s="249">
        <f>CS5+CS18+CS34+CS79+CS89+CS137+CS138+CS139+CS71</f>
        <v>0</v>
      </c>
      <c r="CT140" s="251" t="e">
        <f>CR140/CQ140</f>
        <v>#DIV/0!</v>
      </c>
      <c r="CU140" s="107">
        <f>CU137+CU139+CU138</f>
        <v>0</v>
      </c>
      <c r="CV140" s="107">
        <f>CV137+CV139+CV138</f>
        <v>0</v>
      </c>
      <c r="CW140" s="249">
        <f>CW5+CW18+CW34+CW79+CW89+CW137+CW138+CW139+CW71</f>
        <v>0</v>
      </c>
      <c r="CX140" s="251" t="e">
        <f>CV140/CU140</f>
        <v>#DIV/0!</v>
      </c>
      <c r="CY140" s="107">
        <f>CY137+CY139+CY138</f>
        <v>0</v>
      </c>
      <c r="CZ140" s="107">
        <f>CZ137+CZ139+CZ138</f>
        <v>0</v>
      </c>
      <c r="DA140" s="107">
        <f t="shared" si="127"/>
        <v>0</v>
      </c>
      <c r="DB140" s="251" t="e">
        <f>CZ140/CY140</f>
        <v>#DIV/0!</v>
      </c>
    </row>
    <row r="141" spans="1:106" ht="11.25" customHeight="1">
      <c r="AH141" s="328"/>
    </row>
    <row r="142" spans="1:106" ht="11.25" customHeight="1">
      <c r="D142" s="329"/>
      <c r="E142" s="330"/>
      <c r="AH142" s="328"/>
    </row>
    <row r="143" spans="1:106" s="326" customFormat="1">
      <c r="B143" s="324"/>
      <c r="C143" s="325"/>
      <c r="E143" s="331"/>
      <c r="F143" s="304"/>
      <c r="G143" s="304"/>
      <c r="J143" s="304"/>
      <c r="K143" s="304"/>
      <c r="N143" s="304"/>
      <c r="O143" s="304"/>
      <c r="R143" s="304"/>
      <c r="S143" s="304"/>
      <c r="V143" s="304"/>
      <c r="W143" s="304"/>
      <c r="X143" s="327"/>
      <c r="Y143" s="327"/>
      <c r="Z143" s="304"/>
      <c r="AA143" s="304"/>
      <c r="AD143" s="304"/>
      <c r="AE143" s="304"/>
      <c r="AF143" s="304"/>
      <c r="AG143" s="304"/>
      <c r="AH143" s="328"/>
      <c r="AK143" s="304"/>
      <c r="AL143" s="304"/>
      <c r="AO143" s="304"/>
      <c r="AP143" s="304"/>
      <c r="AQ143" s="304"/>
      <c r="AR143" s="304"/>
      <c r="AS143" s="304"/>
      <c r="AT143" s="304"/>
      <c r="AW143" s="304"/>
      <c r="AX143" s="304"/>
      <c r="AY143" s="304"/>
      <c r="AZ143" s="304"/>
      <c r="BA143" s="304"/>
      <c r="BB143" s="304"/>
      <c r="BE143" s="304"/>
      <c r="BF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Y143" s="304"/>
      <c r="BZ143" s="304"/>
      <c r="CA143" s="304"/>
      <c r="CB143" s="304"/>
      <c r="CC143" s="304"/>
      <c r="CD143" s="304"/>
      <c r="CG143" s="304"/>
      <c r="CH143" s="304"/>
      <c r="CK143" s="304"/>
      <c r="CL143" s="304"/>
      <c r="CM143" s="304"/>
      <c r="CN143" s="304"/>
      <c r="CO143" s="304"/>
      <c r="CP143" s="304"/>
      <c r="CQ143" s="304"/>
      <c r="CR143" s="304"/>
      <c r="CS143" s="304"/>
      <c r="CT143" s="304"/>
      <c r="CW143" s="304"/>
      <c r="CX143" s="304"/>
    </row>
    <row r="144" spans="1:106" s="326" customFormat="1">
      <c r="B144" s="324"/>
      <c r="C144" s="325"/>
      <c r="E144" s="330"/>
      <c r="F144" s="304"/>
      <c r="G144" s="304"/>
      <c r="J144" s="304"/>
      <c r="K144" s="304"/>
      <c r="N144" s="304"/>
      <c r="O144" s="304"/>
      <c r="R144" s="304"/>
      <c r="S144" s="304"/>
      <c r="V144" s="304"/>
      <c r="W144" s="304"/>
      <c r="X144" s="327"/>
      <c r="Y144" s="327"/>
      <c r="Z144" s="304"/>
      <c r="AA144" s="304"/>
      <c r="AD144" s="304"/>
      <c r="AE144" s="304"/>
      <c r="AF144" s="304"/>
      <c r="AG144" s="304"/>
      <c r="AH144" s="328"/>
      <c r="AK144" s="304"/>
      <c r="AL144" s="304"/>
      <c r="AO144" s="304"/>
      <c r="AP144" s="304"/>
      <c r="AQ144" s="304"/>
      <c r="AR144" s="304"/>
      <c r="AS144" s="304"/>
      <c r="AT144" s="304"/>
      <c r="AW144" s="304"/>
      <c r="AX144" s="304"/>
      <c r="AY144" s="304"/>
      <c r="AZ144" s="304"/>
      <c r="BA144" s="304"/>
      <c r="BB144" s="304"/>
      <c r="BE144" s="304"/>
      <c r="BF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Y144" s="304"/>
      <c r="BZ144" s="304"/>
      <c r="CA144" s="304"/>
      <c r="CB144" s="304"/>
      <c r="CC144" s="304"/>
      <c r="CD144" s="304"/>
      <c r="CG144" s="304"/>
      <c r="CH144" s="304"/>
      <c r="CK144" s="304"/>
      <c r="CL144" s="304"/>
      <c r="CM144" s="304"/>
      <c r="CN144" s="304"/>
      <c r="CO144" s="304"/>
      <c r="CP144" s="304"/>
      <c r="CQ144" s="304"/>
      <c r="CR144" s="304"/>
      <c r="CS144" s="304"/>
      <c r="CT144" s="304"/>
      <c r="CW144" s="304"/>
      <c r="CX144" s="304"/>
    </row>
    <row r="145" spans="2:102" s="326" customFormat="1">
      <c r="B145" s="324"/>
      <c r="C145" s="325"/>
      <c r="F145" s="304"/>
      <c r="G145" s="304"/>
      <c r="J145" s="304"/>
      <c r="K145" s="304"/>
      <c r="N145" s="304"/>
      <c r="O145" s="304"/>
      <c r="R145" s="304"/>
      <c r="S145" s="304"/>
      <c r="V145" s="304"/>
      <c r="W145" s="304"/>
      <c r="X145" s="327"/>
      <c r="Y145" s="327"/>
      <c r="Z145" s="304"/>
      <c r="AA145" s="304"/>
      <c r="AD145" s="304"/>
      <c r="AE145" s="304"/>
      <c r="AF145" s="304"/>
      <c r="AG145" s="304"/>
      <c r="AH145" s="328"/>
      <c r="AK145" s="304"/>
      <c r="AL145" s="304"/>
      <c r="AO145" s="304"/>
      <c r="AP145" s="304"/>
      <c r="AQ145" s="304"/>
      <c r="AR145" s="304"/>
      <c r="AS145" s="304"/>
      <c r="AT145" s="304"/>
      <c r="AW145" s="304"/>
      <c r="AX145" s="304"/>
      <c r="AY145" s="304"/>
      <c r="AZ145" s="304"/>
      <c r="BA145" s="304"/>
      <c r="BB145" s="304"/>
      <c r="BE145" s="304"/>
      <c r="BF145" s="304"/>
      <c r="BI145" s="304"/>
      <c r="BJ145" s="304"/>
      <c r="BK145" s="304"/>
      <c r="BL145" s="304"/>
      <c r="BM145" s="304"/>
      <c r="BN145" s="304"/>
      <c r="BO145" s="304"/>
      <c r="BP145" s="304"/>
      <c r="BQ145" s="304"/>
      <c r="BR145" s="304"/>
      <c r="BS145" s="304"/>
      <c r="BT145" s="304"/>
      <c r="BU145" s="304"/>
      <c r="BV145" s="304"/>
      <c r="BY145" s="304"/>
      <c r="BZ145" s="304"/>
      <c r="CA145" s="304"/>
      <c r="CB145" s="304"/>
      <c r="CC145" s="304"/>
      <c r="CD145" s="304"/>
      <c r="CG145" s="304"/>
      <c r="CH145" s="304"/>
      <c r="CK145" s="304"/>
      <c r="CL145" s="304"/>
      <c r="CM145" s="304"/>
      <c r="CN145" s="304"/>
      <c r="CO145" s="304"/>
      <c r="CP145" s="304"/>
      <c r="CQ145" s="304"/>
      <c r="CR145" s="304"/>
      <c r="CS145" s="304"/>
      <c r="CT145" s="304"/>
      <c r="CW145" s="304"/>
      <c r="CX145" s="304"/>
    </row>
    <row r="146" spans="2:102" s="326" customFormat="1">
      <c r="B146" s="324"/>
      <c r="C146" s="325"/>
      <c r="F146" s="304"/>
      <c r="G146" s="304"/>
      <c r="J146" s="304"/>
      <c r="K146" s="304"/>
      <c r="N146" s="304"/>
      <c r="O146" s="304"/>
      <c r="R146" s="304"/>
      <c r="S146" s="304"/>
      <c r="V146" s="304"/>
      <c r="W146" s="304"/>
      <c r="X146" s="327"/>
      <c r="Y146" s="327"/>
      <c r="Z146" s="304"/>
      <c r="AA146" s="304"/>
      <c r="AD146" s="304"/>
      <c r="AE146" s="304"/>
      <c r="AF146" s="304"/>
      <c r="AG146" s="304"/>
      <c r="AH146" s="328"/>
      <c r="AK146" s="304"/>
      <c r="AL146" s="304"/>
      <c r="AO146" s="304"/>
      <c r="AP146" s="304"/>
      <c r="AQ146" s="304"/>
      <c r="AR146" s="304"/>
      <c r="AS146" s="304"/>
      <c r="AT146" s="304"/>
      <c r="AW146" s="304"/>
      <c r="AX146" s="304"/>
      <c r="AY146" s="304"/>
      <c r="AZ146" s="304"/>
      <c r="BA146" s="304"/>
      <c r="BB146" s="304"/>
      <c r="BE146" s="304"/>
      <c r="BF146" s="304"/>
      <c r="BI146" s="304"/>
      <c r="BJ146" s="304"/>
      <c r="BK146" s="304"/>
      <c r="BL146" s="304"/>
      <c r="BM146" s="304"/>
      <c r="BN146" s="304"/>
      <c r="BO146" s="304"/>
      <c r="BP146" s="304"/>
      <c r="BQ146" s="304"/>
      <c r="BR146" s="304"/>
      <c r="BS146" s="304"/>
      <c r="BT146" s="304"/>
      <c r="BU146" s="304"/>
      <c r="BV146" s="304"/>
      <c r="BY146" s="304"/>
      <c r="BZ146" s="304"/>
      <c r="CA146" s="304"/>
      <c r="CB146" s="304"/>
      <c r="CC146" s="304"/>
      <c r="CD146" s="304"/>
      <c r="CG146" s="304"/>
      <c r="CH146" s="304"/>
      <c r="CK146" s="304"/>
      <c r="CL146" s="304"/>
      <c r="CM146" s="304"/>
      <c r="CN146" s="304"/>
      <c r="CO146" s="304"/>
      <c r="CP146" s="304"/>
      <c r="CQ146" s="304"/>
      <c r="CR146" s="304"/>
      <c r="CS146" s="304"/>
      <c r="CT146" s="304"/>
      <c r="CW146" s="304"/>
      <c r="CX146" s="304"/>
    </row>
    <row r="147" spans="2:102" s="326" customFormat="1">
      <c r="B147" s="324"/>
      <c r="C147" s="325"/>
      <c r="F147" s="304"/>
      <c r="G147" s="304"/>
      <c r="J147" s="304"/>
      <c r="K147" s="304"/>
      <c r="N147" s="304"/>
      <c r="O147" s="304"/>
      <c r="R147" s="304"/>
      <c r="S147" s="304"/>
      <c r="V147" s="304"/>
      <c r="W147" s="304"/>
      <c r="X147" s="327"/>
      <c r="Y147" s="327"/>
      <c r="Z147" s="304"/>
      <c r="AA147" s="304"/>
      <c r="AD147" s="304"/>
      <c r="AE147" s="304"/>
      <c r="AF147" s="304"/>
      <c r="AG147" s="304"/>
      <c r="AH147" s="328"/>
      <c r="AK147" s="304"/>
      <c r="AL147" s="304"/>
      <c r="AO147" s="304"/>
      <c r="AP147" s="304"/>
      <c r="AQ147" s="304"/>
      <c r="AR147" s="304"/>
      <c r="AS147" s="304"/>
      <c r="AT147" s="304"/>
      <c r="AW147" s="304"/>
      <c r="AX147" s="304"/>
      <c r="AY147" s="304"/>
      <c r="AZ147" s="304"/>
      <c r="BA147" s="304"/>
      <c r="BB147" s="304"/>
      <c r="BE147" s="304"/>
      <c r="BF147" s="304"/>
      <c r="BI147" s="304"/>
      <c r="BJ147" s="304"/>
      <c r="BK147" s="304"/>
      <c r="BL147" s="304"/>
      <c r="BM147" s="304"/>
      <c r="BN147" s="304"/>
      <c r="BO147" s="304"/>
      <c r="BP147" s="304"/>
      <c r="BQ147" s="304"/>
      <c r="BR147" s="304"/>
      <c r="BS147" s="304"/>
      <c r="BT147" s="304"/>
      <c r="BU147" s="304"/>
      <c r="BV147" s="304"/>
      <c r="BY147" s="304"/>
      <c r="BZ147" s="304"/>
      <c r="CA147" s="304"/>
      <c r="CB147" s="304"/>
      <c r="CC147" s="304"/>
      <c r="CD147" s="304"/>
      <c r="CG147" s="304"/>
      <c r="CH147" s="304"/>
      <c r="CK147" s="304"/>
      <c r="CL147" s="304"/>
      <c r="CM147" s="304"/>
      <c r="CN147" s="304"/>
      <c r="CO147" s="304"/>
      <c r="CP147" s="304"/>
      <c r="CQ147" s="304"/>
      <c r="CR147" s="304"/>
      <c r="CS147" s="304"/>
      <c r="CT147" s="304"/>
      <c r="CW147" s="304"/>
      <c r="CX147" s="304"/>
    </row>
    <row r="148" spans="2:102" s="326" customFormat="1">
      <c r="B148" s="324"/>
      <c r="C148" s="325"/>
      <c r="F148" s="304"/>
      <c r="G148" s="304"/>
      <c r="J148" s="304"/>
      <c r="K148" s="304"/>
      <c r="N148" s="304"/>
      <c r="O148" s="304"/>
      <c r="R148" s="304"/>
      <c r="S148" s="304"/>
      <c r="V148" s="304"/>
      <c r="W148" s="304"/>
      <c r="X148" s="327"/>
      <c r="Y148" s="327"/>
      <c r="Z148" s="304"/>
      <c r="AA148" s="304"/>
      <c r="AD148" s="304"/>
      <c r="AE148" s="304"/>
      <c r="AF148" s="304"/>
      <c r="AG148" s="304"/>
      <c r="AH148" s="328"/>
      <c r="AK148" s="304"/>
      <c r="AL148" s="304"/>
      <c r="AO148" s="304"/>
      <c r="AP148" s="304"/>
      <c r="AQ148" s="304"/>
      <c r="AR148" s="304"/>
      <c r="AS148" s="304"/>
      <c r="AT148" s="304"/>
      <c r="AW148" s="304"/>
      <c r="AX148" s="304"/>
      <c r="AY148" s="304"/>
      <c r="AZ148" s="304"/>
      <c r="BA148" s="304"/>
      <c r="BB148" s="304"/>
      <c r="BE148" s="304"/>
      <c r="BF148" s="304"/>
      <c r="BI148" s="304"/>
      <c r="BJ148" s="304"/>
      <c r="BK148" s="304"/>
      <c r="BL148" s="304"/>
      <c r="BM148" s="304"/>
      <c r="BN148" s="304"/>
      <c r="BO148" s="304"/>
      <c r="BP148" s="304"/>
      <c r="BQ148" s="304"/>
      <c r="BR148" s="304"/>
      <c r="BS148" s="304"/>
      <c r="BT148" s="304"/>
      <c r="BU148" s="304"/>
      <c r="BV148" s="304"/>
      <c r="BY148" s="304"/>
      <c r="BZ148" s="304"/>
      <c r="CA148" s="304"/>
      <c r="CB148" s="304"/>
      <c r="CC148" s="304"/>
      <c r="CD148" s="304"/>
      <c r="CG148" s="304"/>
      <c r="CH148" s="304"/>
      <c r="CK148" s="304"/>
      <c r="CL148" s="304"/>
      <c r="CM148" s="304"/>
      <c r="CN148" s="304"/>
      <c r="CO148" s="304"/>
      <c r="CP148" s="304"/>
      <c r="CQ148" s="304"/>
      <c r="CR148" s="304"/>
      <c r="CS148" s="304"/>
      <c r="CT148" s="304"/>
      <c r="CW148" s="304"/>
      <c r="CX148" s="304"/>
    </row>
    <row r="149" spans="2:102" s="326" customFormat="1">
      <c r="B149" s="324"/>
      <c r="C149" s="325"/>
      <c r="F149" s="304"/>
      <c r="G149" s="304"/>
      <c r="J149" s="304"/>
      <c r="K149" s="304"/>
      <c r="N149" s="304"/>
      <c r="O149" s="304"/>
      <c r="R149" s="304"/>
      <c r="S149" s="304"/>
      <c r="V149" s="304"/>
      <c r="W149" s="304"/>
      <c r="X149" s="327"/>
      <c r="Y149" s="327"/>
      <c r="Z149" s="304"/>
      <c r="AA149" s="304"/>
      <c r="AD149" s="304"/>
      <c r="AE149" s="304"/>
      <c r="AF149" s="304"/>
      <c r="AG149" s="304"/>
      <c r="AH149" s="332"/>
      <c r="AK149" s="304"/>
      <c r="AL149" s="304"/>
      <c r="AO149" s="304"/>
      <c r="AP149" s="304"/>
      <c r="AQ149" s="304"/>
      <c r="AR149" s="304"/>
      <c r="AS149" s="304"/>
      <c r="AT149" s="304"/>
      <c r="AW149" s="304"/>
      <c r="AX149" s="304"/>
      <c r="AY149" s="304"/>
      <c r="AZ149" s="304"/>
      <c r="BA149" s="304"/>
      <c r="BB149" s="304"/>
      <c r="BE149" s="304"/>
      <c r="BF149" s="304"/>
      <c r="BI149" s="304"/>
      <c r="BJ149" s="304"/>
      <c r="BK149" s="304"/>
      <c r="BL149" s="304"/>
      <c r="BM149" s="304"/>
      <c r="BN149" s="304"/>
      <c r="BO149" s="304"/>
      <c r="BP149" s="304"/>
      <c r="BQ149" s="304"/>
      <c r="BR149" s="304"/>
      <c r="BS149" s="304"/>
      <c r="BT149" s="304"/>
      <c r="BU149" s="304"/>
      <c r="BV149" s="304"/>
      <c r="BY149" s="304"/>
      <c r="BZ149" s="304"/>
      <c r="CA149" s="304"/>
      <c r="CB149" s="304"/>
      <c r="CC149" s="304"/>
      <c r="CD149" s="304"/>
      <c r="CG149" s="304"/>
      <c r="CH149" s="304"/>
      <c r="CK149" s="304"/>
      <c r="CL149" s="304"/>
      <c r="CM149" s="304"/>
      <c r="CN149" s="304"/>
      <c r="CO149" s="304"/>
      <c r="CP149" s="304"/>
      <c r="CQ149" s="304"/>
      <c r="CR149" s="304"/>
      <c r="CS149" s="304"/>
      <c r="CT149" s="304"/>
      <c r="CW149" s="304"/>
      <c r="CX149" s="304"/>
    </row>
    <row r="150" spans="2:102" s="326" customFormat="1">
      <c r="B150" s="324"/>
      <c r="C150" s="325"/>
      <c r="F150" s="304"/>
      <c r="G150" s="304"/>
      <c r="J150" s="304"/>
      <c r="K150" s="304"/>
      <c r="N150" s="304"/>
      <c r="O150" s="304"/>
      <c r="R150" s="304"/>
      <c r="S150" s="304"/>
      <c r="V150" s="304"/>
      <c r="W150" s="304"/>
      <c r="X150" s="327"/>
      <c r="Y150" s="327"/>
      <c r="Z150" s="304"/>
      <c r="AA150" s="304"/>
      <c r="AD150" s="304"/>
      <c r="AE150" s="304"/>
      <c r="AF150" s="304"/>
      <c r="AG150" s="304"/>
      <c r="AH150" s="328"/>
      <c r="AK150" s="304"/>
      <c r="AL150" s="304"/>
      <c r="AO150" s="304"/>
      <c r="AP150" s="304"/>
      <c r="AQ150" s="304"/>
      <c r="AR150" s="304"/>
      <c r="AS150" s="304"/>
      <c r="AT150" s="304"/>
      <c r="AW150" s="304"/>
      <c r="AX150" s="304"/>
      <c r="AY150" s="304"/>
      <c r="AZ150" s="304"/>
      <c r="BA150" s="304"/>
      <c r="BB150" s="304"/>
      <c r="BE150" s="304"/>
      <c r="BF150" s="304"/>
      <c r="BI150" s="304"/>
      <c r="BJ150" s="304"/>
      <c r="BK150" s="304"/>
      <c r="BL150" s="304"/>
      <c r="BM150" s="304"/>
      <c r="BN150" s="304"/>
      <c r="BO150" s="304"/>
      <c r="BP150" s="304"/>
      <c r="BQ150" s="304"/>
      <c r="BR150" s="304"/>
      <c r="BS150" s="304"/>
      <c r="BT150" s="304"/>
      <c r="BU150" s="304"/>
      <c r="BV150" s="304"/>
      <c r="BY150" s="304"/>
      <c r="BZ150" s="304"/>
      <c r="CA150" s="304"/>
      <c r="CB150" s="304"/>
      <c r="CC150" s="304"/>
      <c r="CD150" s="304"/>
      <c r="CG150" s="304"/>
      <c r="CH150" s="304"/>
      <c r="CK150" s="304"/>
      <c r="CL150" s="304"/>
      <c r="CM150" s="304"/>
      <c r="CN150" s="304"/>
      <c r="CO150" s="304"/>
      <c r="CP150" s="304"/>
      <c r="CQ150" s="304"/>
      <c r="CR150" s="304"/>
      <c r="CS150" s="304"/>
      <c r="CT150" s="304"/>
      <c r="CW150" s="304"/>
      <c r="CX150" s="304"/>
    </row>
    <row r="151" spans="2:102" s="326" customFormat="1">
      <c r="B151" s="324"/>
      <c r="C151" s="325"/>
      <c r="F151" s="304"/>
      <c r="G151" s="304"/>
      <c r="J151" s="304"/>
      <c r="K151" s="304"/>
      <c r="N151" s="304"/>
      <c r="O151" s="304"/>
      <c r="R151" s="304"/>
      <c r="S151" s="304"/>
      <c r="V151" s="304"/>
      <c r="W151" s="304"/>
      <c r="X151" s="327"/>
      <c r="Y151" s="327"/>
      <c r="Z151" s="304"/>
      <c r="AA151" s="304"/>
      <c r="AD151" s="304"/>
      <c r="AE151" s="304"/>
      <c r="AF151" s="304"/>
      <c r="AG151" s="304"/>
      <c r="AH151" s="328"/>
      <c r="AK151" s="304"/>
      <c r="AL151" s="304"/>
      <c r="AO151" s="304"/>
      <c r="AP151" s="304"/>
      <c r="AQ151" s="304"/>
      <c r="AR151" s="304"/>
      <c r="AS151" s="304"/>
      <c r="AT151" s="304"/>
      <c r="AW151" s="304"/>
      <c r="AX151" s="304"/>
      <c r="AY151" s="304"/>
      <c r="AZ151" s="304"/>
      <c r="BA151" s="304"/>
      <c r="BB151" s="304"/>
      <c r="BE151" s="304"/>
      <c r="BF151" s="304"/>
      <c r="BI151" s="304"/>
      <c r="BJ151" s="304"/>
      <c r="BK151" s="304"/>
      <c r="BL151" s="304"/>
      <c r="BM151" s="304"/>
      <c r="BN151" s="304"/>
      <c r="BO151" s="304"/>
      <c r="BP151" s="304"/>
      <c r="BQ151" s="304"/>
      <c r="BR151" s="304"/>
      <c r="BS151" s="304"/>
      <c r="BT151" s="304"/>
      <c r="BU151" s="304"/>
      <c r="BV151" s="304"/>
      <c r="BY151" s="304"/>
      <c r="BZ151" s="304"/>
      <c r="CA151" s="304"/>
      <c r="CB151" s="304"/>
      <c r="CC151" s="304"/>
      <c r="CD151" s="304"/>
      <c r="CG151" s="304"/>
      <c r="CH151" s="304"/>
      <c r="CK151" s="304"/>
      <c r="CL151" s="304"/>
      <c r="CM151" s="304"/>
      <c r="CN151" s="304"/>
      <c r="CO151" s="304"/>
      <c r="CP151" s="304"/>
      <c r="CQ151" s="304"/>
      <c r="CR151" s="304"/>
      <c r="CS151" s="304"/>
      <c r="CT151" s="304"/>
      <c r="CW151" s="304"/>
      <c r="CX151" s="304"/>
    </row>
    <row r="152" spans="2:102" s="326" customFormat="1">
      <c r="B152" s="324"/>
      <c r="C152" s="325"/>
      <c r="F152" s="304"/>
      <c r="G152" s="304"/>
      <c r="J152" s="304"/>
      <c r="K152" s="304"/>
      <c r="N152" s="304"/>
      <c r="O152" s="304"/>
      <c r="R152" s="304"/>
      <c r="S152" s="304"/>
      <c r="V152" s="304"/>
      <c r="W152" s="304"/>
      <c r="X152" s="327"/>
      <c r="Y152" s="327"/>
      <c r="Z152" s="304"/>
      <c r="AA152" s="304"/>
      <c r="AD152" s="304"/>
      <c r="AE152" s="304"/>
      <c r="AF152" s="304"/>
      <c r="AG152" s="304"/>
      <c r="AH152" s="332"/>
      <c r="AK152" s="304"/>
      <c r="AL152" s="304"/>
      <c r="AO152" s="304"/>
      <c r="AP152" s="304"/>
      <c r="AQ152" s="304"/>
      <c r="AR152" s="304"/>
      <c r="AS152" s="304"/>
      <c r="AT152" s="304"/>
      <c r="AW152" s="304"/>
      <c r="AX152" s="304"/>
      <c r="AY152" s="304"/>
      <c r="AZ152" s="304"/>
      <c r="BA152" s="304"/>
      <c r="BB152" s="304"/>
      <c r="BE152" s="304"/>
      <c r="BF152" s="304"/>
      <c r="BI152" s="304"/>
      <c r="BJ152" s="304"/>
      <c r="BK152" s="304"/>
      <c r="BL152" s="304"/>
      <c r="BM152" s="304"/>
      <c r="BN152" s="304"/>
      <c r="BO152" s="304"/>
      <c r="BP152" s="304"/>
      <c r="BQ152" s="304"/>
      <c r="BR152" s="304"/>
      <c r="BS152" s="304"/>
      <c r="BT152" s="304"/>
      <c r="BU152" s="304"/>
      <c r="BV152" s="304"/>
      <c r="BY152" s="304"/>
      <c r="BZ152" s="304"/>
      <c r="CA152" s="304"/>
      <c r="CB152" s="304"/>
      <c r="CC152" s="304"/>
      <c r="CD152" s="304"/>
      <c r="CG152" s="304"/>
      <c r="CH152" s="304"/>
      <c r="CK152" s="304"/>
      <c r="CL152" s="304"/>
      <c r="CM152" s="304"/>
      <c r="CN152" s="304"/>
      <c r="CO152" s="304"/>
      <c r="CP152" s="304"/>
      <c r="CQ152" s="304"/>
      <c r="CR152" s="304"/>
      <c r="CS152" s="304"/>
      <c r="CT152" s="304"/>
      <c r="CW152" s="304"/>
      <c r="CX152" s="304"/>
    </row>
    <row r="153" spans="2:102" s="326" customFormat="1">
      <c r="B153" s="324"/>
      <c r="C153" s="325"/>
      <c r="F153" s="304"/>
      <c r="G153" s="304"/>
      <c r="J153" s="304"/>
      <c r="K153" s="304"/>
      <c r="N153" s="304"/>
      <c r="O153" s="304"/>
      <c r="R153" s="304"/>
      <c r="S153" s="304"/>
      <c r="V153" s="304"/>
      <c r="W153" s="304"/>
      <c r="X153" s="327"/>
      <c r="Y153" s="327"/>
      <c r="Z153" s="304"/>
      <c r="AA153" s="304"/>
      <c r="AD153" s="304"/>
      <c r="AE153" s="304"/>
      <c r="AF153" s="304"/>
      <c r="AG153" s="304"/>
      <c r="AH153" s="328"/>
      <c r="AK153" s="304"/>
      <c r="AL153" s="304"/>
      <c r="AO153" s="304"/>
      <c r="AP153" s="304"/>
      <c r="AQ153" s="304"/>
      <c r="AR153" s="304"/>
      <c r="AS153" s="304"/>
      <c r="AT153" s="304"/>
      <c r="AW153" s="304"/>
      <c r="AX153" s="304"/>
      <c r="AY153" s="304"/>
      <c r="AZ153" s="304"/>
      <c r="BA153" s="304"/>
      <c r="BB153" s="304"/>
      <c r="BE153" s="304"/>
      <c r="BF153" s="304"/>
      <c r="BI153" s="304"/>
      <c r="BJ153" s="304"/>
      <c r="BK153" s="304"/>
      <c r="BL153" s="304"/>
      <c r="BM153" s="304"/>
      <c r="BN153" s="304"/>
      <c r="BO153" s="304"/>
      <c r="BP153" s="304"/>
      <c r="BQ153" s="304"/>
      <c r="BR153" s="304"/>
      <c r="BS153" s="304"/>
      <c r="BT153" s="304"/>
      <c r="BU153" s="304"/>
      <c r="BV153" s="304"/>
      <c r="BY153" s="304"/>
      <c r="BZ153" s="304"/>
      <c r="CA153" s="304"/>
      <c r="CB153" s="304"/>
      <c r="CC153" s="304"/>
      <c r="CD153" s="304"/>
      <c r="CG153" s="304"/>
      <c r="CH153" s="304"/>
      <c r="CK153" s="304"/>
      <c r="CL153" s="304"/>
      <c r="CM153" s="304"/>
      <c r="CN153" s="304"/>
      <c r="CO153" s="304"/>
      <c r="CP153" s="304"/>
      <c r="CQ153" s="304"/>
      <c r="CR153" s="304"/>
      <c r="CS153" s="304"/>
      <c r="CT153" s="304"/>
      <c r="CW153" s="304"/>
      <c r="CX153" s="304"/>
    </row>
  </sheetData>
  <mergeCells count="80">
    <mergeCell ref="CY3:CZ3"/>
    <mergeCell ref="DA3:DA4"/>
    <mergeCell ref="DB3:DB4"/>
    <mergeCell ref="CS3:CS4"/>
    <mergeCell ref="CT3:CT4"/>
    <mergeCell ref="CU3:CV3"/>
    <mergeCell ref="CW3:CW4"/>
    <mergeCell ref="CX3:CX4"/>
    <mergeCell ref="CL3:CL4"/>
    <mergeCell ref="CM3:CN3"/>
    <mergeCell ref="CO3:CO4"/>
    <mergeCell ref="CP3:CP4"/>
    <mergeCell ref="CQ3:CR3"/>
    <mergeCell ref="CE3:CF3"/>
    <mergeCell ref="CG3:CG4"/>
    <mergeCell ref="CH3:CH4"/>
    <mergeCell ref="CI3:CJ3"/>
    <mergeCell ref="CK3:CK4"/>
    <mergeCell ref="BJ3:BJ4"/>
    <mergeCell ref="BK3:BL3"/>
    <mergeCell ref="BM3:BM4"/>
    <mergeCell ref="BN3:BN4"/>
    <mergeCell ref="BO3:BP3"/>
    <mergeCell ref="BC3:BD3"/>
    <mergeCell ref="BE3:BE4"/>
    <mergeCell ref="BF3:BF4"/>
    <mergeCell ref="BG3:BH3"/>
    <mergeCell ref="BI3:BI4"/>
    <mergeCell ref="AW3:AW4"/>
    <mergeCell ref="AX3:AX4"/>
    <mergeCell ref="AY3:AZ3"/>
    <mergeCell ref="BA3:BA4"/>
    <mergeCell ref="BB3:BB4"/>
    <mergeCell ref="AP3:AP4"/>
    <mergeCell ref="AQ3:AR3"/>
    <mergeCell ref="AS3:AS4"/>
    <mergeCell ref="AT3:AT4"/>
    <mergeCell ref="AU3:AV3"/>
    <mergeCell ref="AI3:AJ3"/>
    <mergeCell ref="AK3:AK4"/>
    <mergeCell ref="AL3:AL4"/>
    <mergeCell ref="AM3:AN3"/>
    <mergeCell ref="AO3:AO4"/>
    <mergeCell ref="AB3:AC3"/>
    <mergeCell ref="AD3:AD4"/>
    <mergeCell ref="AE3:AE4"/>
    <mergeCell ref="AF3:AG3"/>
    <mergeCell ref="AH3:AH4"/>
    <mergeCell ref="V3:V4"/>
    <mergeCell ref="W3:W4"/>
    <mergeCell ref="X3:Y3"/>
    <mergeCell ref="Z3:Z4"/>
    <mergeCell ref="AA3:AA4"/>
    <mergeCell ref="BT1:CP1"/>
    <mergeCell ref="A2:A4"/>
    <mergeCell ref="B2:B4"/>
    <mergeCell ref="C2:E3"/>
    <mergeCell ref="F2:F4"/>
    <mergeCell ref="G2:G4"/>
    <mergeCell ref="H3:I3"/>
    <mergeCell ref="J3:J4"/>
    <mergeCell ref="K3:K4"/>
    <mergeCell ref="L3:M3"/>
    <mergeCell ref="N3:N4"/>
    <mergeCell ref="O3:O4"/>
    <mergeCell ref="P3:Q3"/>
    <mergeCell ref="R3:R4"/>
    <mergeCell ref="S3:S4"/>
    <mergeCell ref="T3:U3"/>
    <mergeCell ref="BQ3:BQ4"/>
    <mergeCell ref="BR3:BR4"/>
    <mergeCell ref="BS3:BT3"/>
    <mergeCell ref="BU3:BU4"/>
    <mergeCell ref="BV3:BV4"/>
    <mergeCell ref="CD3:CD4"/>
    <mergeCell ref="BW3:BX3"/>
    <mergeCell ref="BY3:BY4"/>
    <mergeCell ref="BZ3:BZ4"/>
    <mergeCell ref="CA3:CB3"/>
    <mergeCell ref="CC3:CC4"/>
  </mergeCells>
  <phoneticPr fontId="2" type="noConversion"/>
  <pageMargins left="0.19685039370078741" right="0" top="0.27559055118110237" bottom="0" header="0.27559055118110237" footer="0.2"/>
  <pageSetup paperSize="9" scale="7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theme="0"/>
  </sheetPr>
  <dimension ref="A1:V247"/>
  <sheetViews>
    <sheetView topLeftCell="C20" workbookViewId="0">
      <selection activeCell="Q252" sqref="Q252"/>
    </sheetView>
  </sheetViews>
  <sheetFormatPr defaultColWidth="8.88671875" defaultRowHeight="13.2"/>
  <cols>
    <col min="1" max="1" width="40.109375" style="1" customWidth="1"/>
    <col min="2" max="2" width="6.33203125" style="1" customWidth="1"/>
    <col min="3" max="3" width="9.5546875" style="1" customWidth="1"/>
    <col min="4" max="4" width="10.109375" style="1" customWidth="1"/>
    <col min="5" max="6" width="7.6640625" style="1" hidden="1" customWidth="1"/>
    <col min="7" max="8" width="10.33203125" style="11" customWidth="1"/>
    <col min="9" max="9" width="7.44140625" style="1" hidden="1" customWidth="1"/>
    <col min="10" max="10" width="11" style="1" customWidth="1"/>
    <col min="11" max="11" width="8.44140625" style="1" customWidth="1"/>
    <col min="12" max="12" width="10.6640625" style="1" customWidth="1"/>
    <col min="13" max="13" width="9" style="1" customWidth="1"/>
    <col min="14" max="14" width="10.5546875" style="1" customWidth="1"/>
    <col min="15" max="15" width="11" style="1" bestFit="1" customWidth="1"/>
    <col min="16" max="16" width="11" style="1" hidden="1" customWidth="1"/>
    <col min="17" max="17" width="10.33203125" style="1" customWidth="1"/>
    <col min="18" max="18" width="9.6640625" style="1" customWidth="1"/>
    <col min="19" max="19" width="11.6640625" style="1" bestFit="1" customWidth="1"/>
    <col min="20" max="20" width="13.109375" style="1" customWidth="1"/>
    <col min="21" max="16384" width="8.88671875" style="1"/>
  </cols>
  <sheetData>
    <row r="1" spans="1:22" ht="16.2" thickBot="1">
      <c r="R1" s="137" t="s">
        <v>401</v>
      </c>
    </row>
    <row r="2" spans="1:22" ht="12.75" customHeight="1" thickBot="1">
      <c r="A2" s="558" t="s">
        <v>471</v>
      </c>
      <c r="B2" s="558"/>
      <c r="C2" s="558"/>
      <c r="D2" s="558"/>
      <c r="E2" s="558"/>
      <c r="F2" s="558"/>
      <c r="G2" s="558"/>
      <c r="H2" s="558"/>
      <c r="I2" s="43"/>
      <c r="J2" s="43"/>
      <c r="K2" s="559" t="s">
        <v>239</v>
      </c>
      <c r="L2" s="559"/>
      <c r="M2" s="559"/>
      <c r="N2" s="560">
        <v>224950.67</v>
      </c>
      <c r="O2" s="560"/>
      <c r="P2" s="181"/>
      <c r="Q2" s="561" t="s">
        <v>256</v>
      </c>
      <c r="R2" s="561"/>
      <c r="S2" s="182">
        <v>9570953.3300000001</v>
      </c>
    </row>
    <row r="3" spans="1:22" s="66" customFormat="1" ht="12.75" customHeight="1">
      <c r="A3" s="547" t="s">
        <v>73</v>
      </c>
      <c r="B3" s="547" t="s">
        <v>74</v>
      </c>
      <c r="C3" s="547" t="s">
        <v>232</v>
      </c>
      <c r="D3" s="556" t="s">
        <v>75</v>
      </c>
      <c r="E3" s="557"/>
      <c r="F3" s="547" t="s">
        <v>115</v>
      </c>
      <c r="G3" s="547" t="s">
        <v>257</v>
      </c>
      <c r="H3" s="547" t="s">
        <v>258</v>
      </c>
      <c r="I3" s="547" t="s">
        <v>76</v>
      </c>
      <c r="J3" s="547" t="s">
        <v>151</v>
      </c>
      <c r="K3" s="547" t="s">
        <v>77</v>
      </c>
      <c r="L3" s="547" t="s">
        <v>472</v>
      </c>
      <c r="M3" s="547" t="s">
        <v>71</v>
      </c>
      <c r="N3" s="547" t="s">
        <v>79</v>
      </c>
      <c r="O3" s="547" t="s">
        <v>72</v>
      </c>
      <c r="P3" s="176"/>
      <c r="Q3" s="562" t="s">
        <v>233</v>
      </c>
      <c r="R3" s="547" t="s">
        <v>80</v>
      </c>
      <c r="S3" s="547" t="s">
        <v>81</v>
      </c>
    </row>
    <row r="4" spans="1:22" s="66" customFormat="1" ht="39.6">
      <c r="A4" s="548"/>
      <c r="B4" s="548"/>
      <c r="C4" s="548"/>
      <c r="D4" s="56" t="s">
        <v>82</v>
      </c>
      <c r="E4" s="56" t="s">
        <v>234</v>
      </c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175"/>
      <c r="Q4" s="548"/>
      <c r="R4" s="548"/>
      <c r="S4" s="548"/>
    </row>
    <row r="5" spans="1:22" s="66" customFormat="1">
      <c r="A5" s="58" t="s">
        <v>83</v>
      </c>
      <c r="B5" s="59">
        <v>200</v>
      </c>
      <c r="C5" s="59">
        <f>D5+E5</f>
        <v>1822061.31</v>
      </c>
      <c r="D5" s="59">
        <f>SUM(D6+D12+D71+D78+D79+D84+D76+D77)</f>
        <v>1822061.31</v>
      </c>
      <c r="E5" s="59">
        <f>SUM(E6+E12+E71+E78+E79+E84+E76)</f>
        <v>0</v>
      </c>
      <c r="F5" s="59">
        <f>SUM(F6+F12+F71+F78+F79+F84+F76)</f>
        <v>0</v>
      </c>
      <c r="G5" s="59">
        <f>[1]март!G5+[1]фев!G5+[1]янв!G5</f>
        <v>2300</v>
      </c>
      <c r="H5" s="59">
        <f>[1]март!H5+[1]фев!H5+[1]янв!H5</f>
        <v>0</v>
      </c>
      <c r="I5" s="59">
        <f>SUM(I6+I12+I71+I78+I79+I84+I76)</f>
        <v>0</v>
      </c>
      <c r="J5" s="59">
        <f>SUM(J6+J12+J71+J78+J79+J84+J76)</f>
        <v>197363.1</v>
      </c>
      <c r="K5" s="59">
        <f>SUM(K6+K12+K71+K78+K79+K84+K76)</f>
        <v>313850</v>
      </c>
      <c r="L5" s="59">
        <f>SUM(L6+L12+L71+L78+L79+L84+L76)</f>
        <v>7158917.3300000001</v>
      </c>
      <c r="M5" s="59">
        <f>SUM(M6+M12+M71+M78+M79+M84+M76)</f>
        <v>128300.04000000001</v>
      </c>
      <c r="N5" s="59">
        <f>L5+M5</f>
        <v>7287217.3700000001</v>
      </c>
      <c r="O5" s="59" t="e">
        <f>SUM(O6+O12+O71+O78+O79+O84+O76)</f>
        <v>#REF!</v>
      </c>
      <c r="P5" s="59"/>
      <c r="Q5" s="59">
        <f>SUM(Q6+Q12+Q71+Q78+Q79+Q84+Q76)</f>
        <v>132214</v>
      </c>
      <c r="R5" s="59">
        <f>SUM(R6+R12+R71+R78+R79+R84+R76)</f>
        <v>302477.61</v>
      </c>
      <c r="S5" s="59" t="e">
        <f>C5+F5+G5+I5+J5+K5+N5+O5++R5+Q5+H5</f>
        <v>#REF!</v>
      </c>
    </row>
    <row r="6" spans="1:22" s="66" customFormat="1" ht="14.25" customHeight="1">
      <c r="A6" s="60" t="s">
        <v>84</v>
      </c>
      <c r="B6" s="59">
        <v>210</v>
      </c>
      <c r="C6" s="59">
        <f t="shared" ref="C6:C107" si="0">D6+E6</f>
        <v>770525.48</v>
      </c>
      <c r="D6" s="59">
        <f>SUM(D7+D8+D11)</f>
        <v>770525.48</v>
      </c>
      <c r="E6" s="59">
        <f t="shared" ref="E6:R6" si="1">SUM(E7+E8+E11)</f>
        <v>0</v>
      </c>
      <c r="F6" s="59">
        <f t="shared" si="1"/>
        <v>0</v>
      </c>
      <c r="G6" s="59">
        <f>[1]март!G6+[1]фев!G6+[1]янв!G6</f>
        <v>0</v>
      </c>
      <c r="H6" s="59">
        <f>[1]март!H6+[1]фев!H6+[1]янв!H6</f>
        <v>0</v>
      </c>
      <c r="I6" s="59">
        <f t="shared" si="1"/>
        <v>0</v>
      </c>
      <c r="J6" s="59">
        <f t="shared" si="1"/>
        <v>99266.1</v>
      </c>
      <c r="K6" s="59">
        <f t="shared" si="1"/>
        <v>84000</v>
      </c>
      <c r="L6" s="59">
        <f t="shared" si="1"/>
        <v>2294498.6800000002</v>
      </c>
      <c r="M6" s="59">
        <f t="shared" si="1"/>
        <v>55680.04</v>
      </c>
      <c r="N6" s="59">
        <f t="shared" si="1"/>
        <v>2350178.7200000002</v>
      </c>
      <c r="O6" s="59">
        <f t="shared" si="1"/>
        <v>1528696</v>
      </c>
      <c r="P6" s="59"/>
      <c r="Q6" s="59">
        <f t="shared" si="1"/>
        <v>0</v>
      </c>
      <c r="R6" s="59">
        <f t="shared" si="1"/>
        <v>129017.61</v>
      </c>
      <c r="S6" s="59">
        <f>C6+F6+G6+I6+J6+K6+N6+O6++R6+Q6</f>
        <v>4961683.9100000011</v>
      </c>
      <c r="T6" s="67">
        <f>[2]март!S6+[2]фев!S6+[2]янв!S6</f>
        <v>1617916</v>
      </c>
    </row>
    <row r="7" spans="1:22">
      <c r="A7" s="42" t="s">
        <v>85</v>
      </c>
      <c r="B7" s="3">
        <v>211</v>
      </c>
      <c r="C7" s="3">
        <f t="shared" si="0"/>
        <v>500</v>
      </c>
      <c r="D7" s="61">
        <f>[1]март!D7+[1]фев!D7+[1]янв!D7</f>
        <v>500</v>
      </c>
      <c r="E7" s="61">
        <f>[1]март!E7+[1]фев!E7+[1]янв!E7</f>
        <v>0</v>
      </c>
      <c r="F7" s="61">
        <f>[1]март!F7+[1]фев!F7+[1]янв!F7</f>
        <v>0</v>
      </c>
      <c r="G7" s="61">
        <f>[1]март!G7+[1]фев!G7+[1]янв!G7</f>
        <v>2300</v>
      </c>
      <c r="H7" s="61">
        <f>[1]март!H7+[1]фев!H7+[1]янв!H7</f>
        <v>0</v>
      </c>
      <c r="I7" s="61">
        <f>[1]март!J7+[1]фев!J7+[1]янв!J7</f>
        <v>0</v>
      </c>
      <c r="J7" s="61">
        <f>[1]март!K7+[1]фев!K7+[1]янв!K7</f>
        <v>0</v>
      </c>
      <c r="K7" s="61">
        <f>[1]март!L7+[1]фев!L7+[1]янв!L7</f>
        <v>0</v>
      </c>
      <c r="L7" s="61">
        <f>[1]март!M7+[1]фев!M7+[1]янв!M7</f>
        <v>0</v>
      </c>
      <c r="M7" s="61">
        <f>[1]март!N7+[1]фев!N7+[1]янв!N7</f>
        <v>10200</v>
      </c>
      <c r="N7" s="61">
        <f>[1]март!O7+[1]фев!O7+[1]янв!O7</f>
        <v>10200</v>
      </c>
      <c r="O7" s="61">
        <f>[1]март!P7+[1]фев!P7+[1]янв!P7</f>
        <v>0</v>
      </c>
      <c r="P7" s="61"/>
      <c r="Q7" s="61">
        <f>[1]март!Q7+[1]фев!Q7+[1]янв!Q7</f>
        <v>0</v>
      </c>
      <c r="R7" s="61">
        <f>[1]март!R7+[1]фев!R7+[1]янв!R7</f>
        <v>0</v>
      </c>
      <c r="S7" s="59">
        <f>C7+F7+G7+I7+J7+K7+N7+O7++R7+Q7</f>
        <v>13000</v>
      </c>
      <c r="T7" s="68">
        <f>[2]март!S6+[2]фев!S6</f>
        <v>1617916</v>
      </c>
      <c r="U7" s="68">
        <f>T7-S129</f>
        <v>0</v>
      </c>
      <c r="V7" s="69"/>
    </row>
    <row r="8" spans="1:22" s="66" customFormat="1">
      <c r="A8" s="60" t="s">
        <v>86</v>
      </c>
      <c r="B8" s="59">
        <v>212</v>
      </c>
      <c r="C8" s="59">
        <f t="shared" si="0"/>
        <v>0</v>
      </c>
      <c r="D8" s="59">
        <f>SUM(D9:D10)</f>
        <v>0</v>
      </c>
      <c r="E8" s="59">
        <f t="shared" ref="E8:R8" si="2">SUM(E9:E10)</f>
        <v>0</v>
      </c>
      <c r="F8" s="59">
        <f t="shared" si="2"/>
        <v>0</v>
      </c>
      <c r="G8" s="59">
        <f t="shared" si="2"/>
        <v>0</v>
      </c>
      <c r="H8" s="59"/>
      <c r="I8" s="59">
        <f t="shared" si="2"/>
        <v>0</v>
      </c>
      <c r="J8" s="59">
        <f t="shared" si="2"/>
        <v>0</v>
      </c>
      <c r="K8" s="59">
        <f t="shared" si="2"/>
        <v>0</v>
      </c>
      <c r="L8" s="59">
        <f t="shared" si="2"/>
        <v>0</v>
      </c>
      <c r="M8" s="59">
        <f t="shared" si="2"/>
        <v>0</v>
      </c>
      <c r="N8" s="59">
        <f t="shared" si="2"/>
        <v>0</v>
      </c>
      <c r="O8" s="59">
        <f t="shared" si="2"/>
        <v>0</v>
      </c>
      <c r="P8" s="59"/>
      <c r="Q8" s="59">
        <f t="shared" si="2"/>
        <v>0</v>
      </c>
      <c r="R8" s="59">
        <f t="shared" si="2"/>
        <v>0</v>
      </c>
      <c r="S8" s="59">
        <f t="shared" ref="S8:S71" si="3">C8+F8+G8+I8+J8+K8+N8+O8++R8+Q8</f>
        <v>0</v>
      </c>
    </row>
    <row r="9" spans="1:22">
      <c r="A9" s="42" t="s">
        <v>87</v>
      </c>
      <c r="B9" s="3">
        <v>212</v>
      </c>
      <c r="C9" s="3">
        <f t="shared" si="0"/>
        <v>0</v>
      </c>
      <c r="D9" s="61">
        <f>[1]март!D9+[1]фев!D9+[1]янв!D9</f>
        <v>0</v>
      </c>
      <c r="E9" s="61">
        <f>[1]март!E9+[1]фев!E9+[1]янв!E9</f>
        <v>0</v>
      </c>
      <c r="F9" s="61">
        <f>[1]март!F9+[1]фев!F9+[1]янв!F9</f>
        <v>0</v>
      </c>
      <c r="G9" s="61">
        <f>[1]март!G9+[1]фев!G9+[1]янв!G9</f>
        <v>0</v>
      </c>
      <c r="H9" s="61"/>
      <c r="I9" s="61">
        <f>[1]март!J9+[1]фев!J9+[1]янв!J9</f>
        <v>0</v>
      </c>
      <c r="J9" s="61">
        <f>[1]март!K9+[1]фев!K9+[1]янв!K9</f>
        <v>0</v>
      </c>
      <c r="K9" s="61">
        <f>[1]март!L9+[1]фев!L9+[1]янв!L9</f>
        <v>0</v>
      </c>
      <c r="L9" s="61">
        <f>[1]март!M9+[1]фев!M9+[1]янв!M9</f>
        <v>0</v>
      </c>
      <c r="M9" s="61">
        <f>[1]март!N9+[1]фев!N9+[1]янв!N9</f>
        <v>0</v>
      </c>
      <c r="N9" s="61">
        <f>[1]март!O9+[1]фев!O9+[1]янв!O9</f>
        <v>0</v>
      </c>
      <c r="O9" s="61">
        <f>[1]март!P9+[1]фев!P9+[1]янв!P9</f>
        <v>0</v>
      </c>
      <c r="P9" s="61"/>
      <c r="Q9" s="61">
        <f>[1]март!Q9+[1]фев!Q9+[1]янв!Q9</f>
        <v>0</v>
      </c>
      <c r="R9" s="61">
        <f>[1]март!R9+[1]фев!R9+[1]янв!R9</f>
        <v>0</v>
      </c>
      <c r="S9" s="56">
        <f t="shared" si="3"/>
        <v>0</v>
      </c>
      <c r="T9" s="69"/>
      <c r="U9" s="69"/>
      <c r="V9" s="69"/>
    </row>
    <row r="10" spans="1:22" hidden="1">
      <c r="A10" s="42" t="s">
        <v>88</v>
      </c>
      <c r="B10" s="3">
        <v>212</v>
      </c>
      <c r="C10" s="3">
        <f t="shared" si="0"/>
        <v>0</v>
      </c>
      <c r="D10" s="61">
        <f>[1]март!D10+[1]фев!D10+[1]янв!D10</f>
        <v>0</v>
      </c>
      <c r="E10" s="61">
        <f>[1]март!E10+[1]фев!E10+[1]янв!E10</f>
        <v>0</v>
      </c>
      <c r="F10" s="61">
        <f>[1]март!F10+[1]фев!F10+[1]янв!F10</f>
        <v>0</v>
      </c>
      <c r="G10" s="61">
        <f>[1]март!G10+[1]фев!G10+[1]янв!G10</f>
        <v>0</v>
      </c>
      <c r="H10" s="61"/>
      <c r="I10" s="61">
        <f>[1]март!J10+[1]фев!J10+[1]янв!J10</f>
        <v>0</v>
      </c>
      <c r="J10" s="61">
        <f>[1]март!K10+[1]фев!K10+[1]янв!K10</f>
        <v>0</v>
      </c>
      <c r="K10" s="61">
        <f>[1]март!L10+[1]фев!L10+[1]янв!L10</f>
        <v>0</v>
      </c>
      <c r="L10" s="61">
        <f>[1]март!M10+[1]фев!M10+[1]янв!M10</f>
        <v>0</v>
      </c>
      <c r="M10" s="61">
        <f>[1]март!N10+[1]фев!N10+[1]янв!N10</f>
        <v>0</v>
      </c>
      <c r="N10" s="61">
        <f>[1]март!O10+[1]фев!O10+[1]янв!O10</f>
        <v>0</v>
      </c>
      <c r="O10" s="61">
        <f>[1]март!P10+[1]фев!P10+[1]янв!P10</f>
        <v>0</v>
      </c>
      <c r="P10" s="61"/>
      <c r="Q10" s="61">
        <f>[1]март!Q10+[1]фев!Q10+[1]янв!Q10</f>
        <v>0</v>
      </c>
      <c r="R10" s="61">
        <f>[1]март!R10+[1]фев!R10+[1]янв!R10</f>
        <v>0</v>
      </c>
      <c r="S10" s="59">
        <f t="shared" si="3"/>
        <v>0</v>
      </c>
      <c r="T10" s="69"/>
      <c r="U10" s="69"/>
      <c r="V10" s="69"/>
    </row>
    <row r="11" spans="1:22" hidden="1">
      <c r="A11" s="41" t="s">
        <v>89</v>
      </c>
      <c r="B11" s="2">
        <v>213</v>
      </c>
      <c r="C11" s="2">
        <f t="shared" si="0"/>
        <v>770025.48</v>
      </c>
      <c r="D11" s="61">
        <f>[1]март!D11+[1]фев!D11+[1]янв!D11</f>
        <v>770025.48</v>
      </c>
      <c r="E11" s="61">
        <f>[1]март!E11+[1]фев!E11+[1]янв!E11</f>
        <v>0</v>
      </c>
      <c r="F11" s="61">
        <f>[1]март!F11+[1]фев!F11+[1]янв!F11</f>
        <v>0</v>
      </c>
      <c r="G11" s="61">
        <f>[1]март!G11+[1]фев!G11+[1]янв!G11</f>
        <v>80002.45</v>
      </c>
      <c r="H11" s="61"/>
      <c r="I11" s="61">
        <f>[1]март!J11+[1]фев!J11+[1]янв!J11</f>
        <v>0</v>
      </c>
      <c r="J11" s="61">
        <f>[1]март!K11+[1]фев!K11+[1]янв!K11</f>
        <v>99266.1</v>
      </c>
      <c r="K11" s="61">
        <f>[1]март!L11+[1]фев!L11+[1]янв!L11</f>
        <v>84000</v>
      </c>
      <c r="L11" s="61">
        <f>[1]март!M11+[1]фев!M11+[1]янв!M11</f>
        <v>2294498.6800000002</v>
      </c>
      <c r="M11" s="61">
        <f>[1]март!N11+[1]фев!N11+[1]янв!N11</f>
        <v>45480.04</v>
      </c>
      <c r="N11" s="61">
        <f>[1]март!O11+[1]фев!O11+[1]янв!O11</f>
        <v>2339978.7200000002</v>
      </c>
      <c r="O11" s="61">
        <f>[1]март!P11+[1]фев!P11+[1]янв!P11</f>
        <v>1528696</v>
      </c>
      <c r="P11" s="61"/>
      <c r="Q11" s="61">
        <f>[1]март!Q11+[1]фев!Q11+[1]янв!Q11</f>
        <v>0</v>
      </c>
      <c r="R11" s="61">
        <f>[1]март!R11+[1]фев!R11+[1]янв!R11</f>
        <v>129017.61</v>
      </c>
      <c r="S11" s="59">
        <f t="shared" si="3"/>
        <v>5030986.3600000003</v>
      </c>
      <c r="T11" s="69"/>
      <c r="U11" s="69"/>
      <c r="V11" s="69"/>
    </row>
    <row r="12" spans="1:22" s="66" customFormat="1">
      <c r="A12" s="60" t="s">
        <v>90</v>
      </c>
      <c r="B12" s="59">
        <v>220</v>
      </c>
      <c r="C12" s="59">
        <f t="shared" si="0"/>
        <v>1021416.5</v>
      </c>
      <c r="D12" s="59">
        <f>SUM(D13+D15+D18+D23+D34+D22+D14)</f>
        <v>1021416.5</v>
      </c>
      <c r="E12" s="59">
        <f t="shared" ref="E12:R12" si="4">SUM(E13+E15+E18+E23+E34+E22)</f>
        <v>0</v>
      </c>
      <c r="F12" s="59">
        <f t="shared" si="4"/>
        <v>0</v>
      </c>
      <c r="G12" s="59">
        <f t="shared" si="4"/>
        <v>52793.89</v>
      </c>
      <c r="H12" s="59">
        <f t="shared" si="4"/>
        <v>0</v>
      </c>
      <c r="I12" s="59">
        <f t="shared" si="4"/>
        <v>0</v>
      </c>
      <c r="J12" s="59">
        <f t="shared" si="4"/>
        <v>90646</v>
      </c>
      <c r="K12" s="59">
        <f t="shared" si="4"/>
        <v>168000</v>
      </c>
      <c r="L12" s="59">
        <f>SUM(L13+L15+L18+L23+L34+L22+L14)</f>
        <v>4376096.6500000004</v>
      </c>
      <c r="M12" s="59">
        <f>SUM(M13+M15+M18+M23+M34+M22+M14)</f>
        <v>72620</v>
      </c>
      <c r="N12" s="59">
        <f>SUM(N13+N15+N18+N23+N34+N22+N14)</f>
        <v>4448716.6500000004</v>
      </c>
      <c r="O12" s="59">
        <f t="shared" si="4"/>
        <v>1674575</v>
      </c>
      <c r="P12" s="59"/>
      <c r="Q12" s="59">
        <f t="shared" si="4"/>
        <v>0</v>
      </c>
      <c r="R12" s="59">
        <f t="shared" si="4"/>
        <v>173460</v>
      </c>
      <c r="S12" s="59">
        <f t="shared" si="3"/>
        <v>7629608.04</v>
      </c>
      <c r="T12" s="70"/>
    </row>
    <row r="13" spans="1:22">
      <c r="A13" s="42" t="s">
        <v>91</v>
      </c>
      <c r="B13" s="3">
        <v>221</v>
      </c>
      <c r="C13" s="3">
        <f t="shared" si="0"/>
        <v>0</v>
      </c>
      <c r="D13" s="61">
        <f>[1]янв!D13+[1]март!D13</f>
        <v>0</v>
      </c>
      <c r="E13" s="61">
        <f>[1]март!E13+[1]фев!E13+[1]янв!E13</f>
        <v>0</v>
      </c>
      <c r="F13" s="61">
        <f>[1]март!F13+[1]фев!F13+[1]янв!F13</f>
        <v>0</v>
      </c>
      <c r="G13" s="61">
        <f>[1]март!G13+[1]фев!G13+[1]янв!G13</f>
        <v>0</v>
      </c>
      <c r="H13" s="61">
        <f>[1]март!H13+[1]фев!H13+[1]янв!H13</f>
        <v>0</v>
      </c>
      <c r="I13" s="61">
        <f>[1]март!J13+[1]фев!J13+[1]янв!J13</f>
        <v>0</v>
      </c>
      <c r="J13" s="61">
        <f>[1]март!K13+[1]фев!K13+[1]янв!K13</f>
        <v>0</v>
      </c>
      <c r="K13" s="61">
        <f>[1]март!L13+[1]фев!L13+[1]янв!L13</f>
        <v>0</v>
      </c>
      <c r="L13" s="61">
        <f>[1]март!M13+[1]фев!M13+[1]янв!M13</f>
        <v>10500</v>
      </c>
      <c r="M13" s="61">
        <f>[1]март!N13+[1]фев!N13+[1]янв!N13</f>
        <v>20000</v>
      </c>
      <c r="N13" s="61">
        <f>[1]март!O13+[1]фев!O13+[1]янв!O13</f>
        <v>30500</v>
      </c>
      <c r="O13" s="61">
        <f>[1]март!P13+[1]фев!P13+[1]янв!P13</f>
        <v>0</v>
      </c>
      <c r="P13" s="61"/>
      <c r="Q13" s="61">
        <f>[1]март!Q13+[1]фев!Q13+[1]янв!Q13</f>
        <v>0</v>
      </c>
      <c r="R13" s="61">
        <f>[1]март!R13+[1]фев!R13+[1]янв!R13</f>
        <v>0</v>
      </c>
      <c r="S13" s="59">
        <f>C13+F13+G13+I13+J13+K13+N13+O13++R13+Q13+H13</f>
        <v>30500</v>
      </c>
      <c r="T13" s="69">
        <f>[2]март!S12+[2]фев!S12+[2]янв!S12</f>
        <v>153740.75</v>
      </c>
      <c r="U13" s="69"/>
      <c r="V13" s="69"/>
    </row>
    <row r="14" spans="1:22" hidden="1">
      <c r="A14" s="183" t="s">
        <v>374</v>
      </c>
      <c r="B14" s="48">
        <v>221</v>
      </c>
      <c r="C14" s="48">
        <f t="shared" si="0"/>
        <v>0</v>
      </c>
      <c r="D14" s="61"/>
      <c r="E14" s="61"/>
      <c r="F14" s="61"/>
      <c r="G14" s="61"/>
      <c r="H14" s="61"/>
      <c r="I14" s="61"/>
      <c r="J14" s="61"/>
      <c r="K14" s="61"/>
      <c r="L14" s="61">
        <f>[1]фев!M14+[1]янв!M14</f>
        <v>0</v>
      </c>
      <c r="M14" s="61">
        <f>[1]фев!N14+[1]янв!N14</f>
        <v>0</v>
      </c>
      <c r="N14" s="61">
        <f>[1]фев!O14+[1]янв!O14</f>
        <v>0</v>
      </c>
      <c r="O14" s="61"/>
      <c r="P14" s="61"/>
      <c r="Q14" s="61"/>
      <c r="R14" s="61"/>
      <c r="S14" s="59">
        <f t="shared" si="3"/>
        <v>0</v>
      </c>
      <c r="T14" s="69"/>
      <c r="U14" s="69"/>
      <c r="V14" s="69"/>
    </row>
    <row r="15" spans="1:22" s="66" customFormat="1">
      <c r="A15" s="60" t="s">
        <v>92</v>
      </c>
      <c r="B15" s="59">
        <v>222</v>
      </c>
      <c r="C15" s="59">
        <f t="shared" si="0"/>
        <v>443089</v>
      </c>
      <c r="D15" s="59">
        <f>D16+D17</f>
        <v>443089</v>
      </c>
      <c r="E15" s="59">
        <f t="shared" ref="E15:R15" si="5">E16+E17</f>
        <v>0</v>
      </c>
      <c r="F15" s="59">
        <f t="shared" si="5"/>
        <v>0</v>
      </c>
      <c r="G15" s="59">
        <f>G16+G17</f>
        <v>0</v>
      </c>
      <c r="H15" s="59"/>
      <c r="I15" s="59">
        <f t="shared" si="5"/>
        <v>0</v>
      </c>
      <c r="J15" s="59">
        <f t="shared" si="5"/>
        <v>0</v>
      </c>
      <c r="K15" s="59">
        <f t="shared" si="5"/>
        <v>0</v>
      </c>
      <c r="L15" s="59">
        <f t="shared" si="5"/>
        <v>1749071.88</v>
      </c>
      <c r="M15" s="59">
        <f t="shared" si="5"/>
        <v>20000</v>
      </c>
      <c r="N15" s="59">
        <f t="shared" si="5"/>
        <v>1769071.88</v>
      </c>
      <c r="O15" s="59">
        <f t="shared" si="5"/>
        <v>1517281</v>
      </c>
      <c r="P15" s="59"/>
      <c r="Q15" s="59">
        <f t="shared" si="5"/>
        <v>0</v>
      </c>
      <c r="R15" s="59">
        <f t="shared" si="5"/>
        <v>0</v>
      </c>
      <c r="S15" s="59">
        <f t="shared" si="3"/>
        <v>3729441.88</v>
      </c>
      <c r="T15" s="71">
        <f>[2]март!S13+[2]фев!S14+[2]янв!S14</f>
        <v>10900</v>
      </c>
    </row>
    <row r="16" spans="1:22">
      <c r="A16" s="42" t="s">
        <v>93</v>
      </c>
      <c r="B16" s="3">
        <v>222</v>
      </c>
      <c r="C16" s="3">
        <f t="shared" si="0"/>
        <v>0</v>
      </c>
      <c r="D16" s="61">
        <f>[1]март!D15+[1]фев!D16+[1]янв!D16</f>
        <v>0</v>
      </c>
      <c r="E16" s="61">
        <f>[1]март!E15+[1]фев!E16+[1]янв!E16</f>
        <v>0</v>
      </c>
      <c r="F16" s="61">
        <f>[1]март!F15+[1]фев!F16+[1]янв!F16</f>
        <v>0</v>
      </c>
      <c r="G16" s="61">
        <f>[1]март!G15+[1]фев!G16+[1]янв!G16</f>
        <v>0</v>
      </c>
      <c r="H16" s="61"/>
      <c r="I16" s="61">
        <f>[1]март!J15+[1]фев!J16+[1]янв!J16</f>
        <v>0</v>
      </c>
      <c r="J16" s="61">
        <f>[1]март!K15+[1]фев!K16+[1]янв!K16</f>
        <v>0</v>
      </c>
      <c r="K16" s="61">
        <f>[1]март!L15+[1]фев!L16+[1]янв!L16</f>
        <v>0</v>
      </c>
      <c r="L16" s="61">
        <f>[1]март!M15+[1]фев!M16+[1]янв!M16</f>
        <v>0</v>
      </c>
      <c r="M16" s="61">
        <f>[1]март!N15+[1]фев!N16+[1]янв!N16</f>
        <v>20000</v>
      </c>
      <c r="N16" s="61">
        <f>[1]март!O15+[1]фев!O16+[1]янв!O16</f>
        <v>20000</v>
      </c>
      <c r="O16" s="61">
        <f>[1]март!P15+[1]фев!P16+[1]янв!P16</f>
        <v>0</v>
      </c>
      <c r="P16" s="61"/>
      <c r="Q16" s="61">
        <f>[1]март!Q15+[1]фев!Q16+[1]янв!Q16</f>
        <v>0</v>
      </c>
      <c r="R16" s="61">
        <f>[1]март!R15+[1]фев!R16+[1]янв!R16</f>
        <v>0</v>
      </c>
      <c r="S16" s="56">
        <f t="shared" si="3"/>
        <v>20000</v>
      </c>
      <c r="T16" s="69"/>
      <c r="U16" s="69"/>
      <c r="V16" s="69"/>
    </row>
    <row r="17" spans="1:22">
      <c r="A17" s="42" t="s">
        <v>94</v>
      </c>
      <c r="B17" s="3">
        <v>222</v>
      </c>
      <c r="C17" s="3">
        <f t="shared" si="0"/>
        <v>443089</v>
      </c>
      <c r="D17" s="61">
        <f>[1]март!D16+[1]фев!D17+[1]янв!D17</f>
        <v>443089</v>
      </c>
      <c r="E17" s="61">
        <f>[1]март!E16+[1]фев!E17+[1]янв!E17</f>
        <v>0</v>
      </c>
      <c r="F17" s="61">
        <f>[1]март!F16+[1]фев!F17+[1]янв!F17</f>
        <v>0</v>
      </c>
      <c r="G17" s="61">
        <f>[1]март!G16+[1]фев!G17+[1]янв!G17</f>
        <v>0</v>
      </c>
      <c r="H17" s="61"/>
      <c r="I17" s="61">
        <f>[1]март!J16+[1]фев!J17+[1]янв!J17</f>
        <v>0</v>
      </c>
      <c r="J17" s="61">
        <f>[1]март!K16+[1]фев!K17+[1]янв!K17</f>
        <v>0</v>
      </c>
      <c r="K17" s="61">
        <f>[1]март!L16+[1]фев!L17+[1]янв!L17</f>
        <v>0</v>
      </c>
      <c r="L17" s="61">
        <f>[1]март!M16+[1]фев!M17+[1]янв!M17</f>
        <v>1749071.88</v>
      </c>
      <c r="M17" s="61">
        <f>[1]март!N16+[1]фев!N17+[1]янв!N17</f>
        <v>0</v>
      </c>
      <c r="N17" s="61">
        <f>[1]март!O16+[1]фев!O17+[1]янв!O17</f>
        <v>1749071.88</v>
      </c>
      <c r="O17" s="61">
        <f>[1]март!P16+[1]фев!P17+[1]янв!P17</f>
        <v>1517281</v>
      </c>
      <c r="P17" s="61"/>
      <c r="Q17" s="61">
        <f>[1]март!Q16+[1]фев!Q17+[1]янв!Q17</f>
        <v>0</v>
      </c>
      <c r="R17" s="61">
        <f>[1]март!R16+[1]фев!R17+[1]янв!R17</f>
        <v>0</v>
      </c>
      <c r="S17" s="56">
        <f t="shared" si="3"/>
        <v>3709441.88</v>
      </c>
      <c r="T17" s="69"/>
      <c r="U17" s="69"/>
      <c r="V17" s="69"/>
    </row>
    <row r="18" spans="1:22" s="66" customFormat="1">
      <c r="A18" s="60" t="s">
        <v>95</v>
      </c>
      <c r="B18" s="59">
        <v>223</v>
      </c>
      <c r="C18" s="59">
        <f t="shared" si="0"/>
        <v>203337</v>
      </c>
      <c r="D18" s="59">
        <f>SUM(D19:D21)</f>
        <v>203337</v>
      </c>
      <c r="E18" s="59">
        <f>SUM(E19:E21)</f>
        <v>0</v>
      </c>
      <c r="F18" s="59">
        <f>SUM(F19:F21)</f>
        <v>0</v>
      </c>
      <c r="G18" s="59">
        <f>SUM(G19:G21)</f>
        <v>0</v>
      </c>
      <c r="H18" s="59"/>
      <c r="I18" s="59">
        <f t="shared" ref="I18:R18" si="6">SUM(I19:I21)</f>
        <v>0</v>
      </c>
      <c r="J18" s="59">
        <f t="shared" si="6"/>
        <v>0</v>
      </c>
      <c r="K18" s="59">
        <f t="shared" si="6"/>
        <v>0</v>
      </c>
      <c r="L18" s="59">
        <f t="shared" si="6"/>
        <v>1749071.88</v>
      </c>
      <c r="M18" s="59">
        <f t="shared" si="6"/>
        <v>0</v>
      </c>
      <c r="N18" s="59">
        <f>L18+M18</f>
        <v>1749071.88</v>
      </c>
      <c r="O18" s="59">
        <f t="shared" si="6"/>
        <v>138039</v>
      </c>
      <c r="P18" s="59"/>
      <c r="Q18" s="59">
        <f t="shared" si="6"/>
        <v>0</v>
      </c>
      <c r="R18" s="59">
        <f t="shared" si="6"/>
        <v>0</v>
      </c>
      <c r="S18" s="59">
        <f t="shared" si="3"/>
        <v>2090447.88</v>
      </c>
      <c r="T18" s="67">
        <f>[2]март!S16+[2]фев!S17+[2]янв!S17</f>
        <v>2949543.2199999997</v>
      </c>
    </row>
    <row r="19" spans="1:22">
      <c r="A19" s="42" t="s">
        <v>96</v>
      </c>
      <c r="B19" s="3">
        <v>223</v>
      </c>
      <c r="C19" s="3">
        <f t="shared" si="0"/>
        <v>194967</v>
      </c>
      <c r="D19" s="61">
        <f>[1]март!D18+[1]фев!D19+[1]янв!D19</f>
        <v>194967</v>
      </c>
      <c r="E19" s="61">
        <f>[1]март!E18+[1]фев!E19+[1]янв!E19</f>
        <v>0</v>
      </c>
      <c r="F19" s="61">
        <f>[1]март!F18+[1]фев!F19+[1]янв!F19</f>
        <v>0</v>
      </c>
      <c r="G19" s="61">
        <f>[1]март!G18+[1]фев!G19+[1]янв!G19</f>
        <v>0</v>
      </c>
      <c r="H19" s="61"/>
      <c r="I19" s="61">
        <f>[1]март!J18+[1]фев!J19+[1]янв!J19</f>
        <v>0</v>
      </c>
      <c r="J19" s="61">
        <f>[1]март!K18+[1]фев!K19+[1]янв!K19</f>
        <v>0</v>
      </c>
      <c r="K19" s="61">
        <f>[1]март!L18+[1]фев!L19+[1]янв!L19</f>
        <v>0</v>
      </c>
      <c r="L19" s="61">
        <f>[1]март!M18+[1]фев!M19+[1]янв!M19</f>
        <v>1489084.88</v>
      </c>
      <c r="M19" s="61">
        <f>[1]март!N18+[1]фев!N19+[1]янв!N19</f>
        <v>0</v>
      </c>
      <c r="N19" s="61">
        <f>[1]март!O18+[1]фев!O19+[1]янв!O19</f>
        <v>1489084.88</v>
      </c>
      <c r="O19" s="61">
        <f>[1]март!P18+[1]фев!P19+[1]янв!P19</f>
        <v>121211</v>
      </c>
      <c r="P19" s="61"/>
      <c r="Q19" s="61">
        <f>[1]март!Q18+[1]фев!Q19+[1]янв!Q19</f>
        <v>0</v>
      </c>
      <c r="R19" s="61">
        <f>[1]март!R18+[1]фев!R19+[1]янв!R19</f>
        <v>0</v>
      </c>
      <c r="S19" s="56">
        <f t="shared" si="3"/>
        <v>1805262.88</v>
      </c>
      <c r="T19" s="69"/>
      <c r="U19" s="69"/>
      <c r="V19" s="69"/>
    </row>
    <row r="20" spans="1:22">
      <c r="A20" s="42" t="s">
        <v>97</v>
      </c>
      <c r="B20" s="3">
        <v>223</v>
      </c>
      <c r="C20" s="3">
        <f t="shared" si="0"/>
        <v>8370</v>
      </c>
      <c r="D20" s="61">
        <f>[1]март!D19+[1]фев!D20+[1]янв!D20</f>
        <v>8370</v>
      </c>
      <c r="E20" s="61">
        <f>[1]март!E19+[1]фев!E20+[1]янв!E20</f>
        <v>0</v>
      </c>
      <c r="F20" s="61">
        <f>[1]март!F19+[1]фев!F20+[1]янв!F20</f>
        <v>0</v>
      </c>
      <c r="G20" s="61">
        <f>[1]март!G19+[1]фев!G20+[1]янв!G20</f>
        <v>0</v>
      </c>
      <c r="H20" s="61"/>
      <c r="I20" s="61">
        <f>[1]март!J19+[1]фев!J20+[1]янв!J20</f>
        <v>0</v>
      </c>
      <c r="J20" s="61">
        <f>[1]март!K19+[1]фев!K20+[1]янв!K20</f>
        <v>0</v>
      </c>
      <c r="K20" s="61">
        <f>[1]март!L19+[1]фев!L20+[1]янв!L20</f>
        <v>0</v>
      </c>
      <c r="L20" s="61">
        <f>[1]март!M19+[1]фев!M20+[1]янв!M20</f>
        <v>259987</v>
      </c>
      <c r="M20" s="61">
        <f>[1]март!N19+[1]фев!N20+[1]янв!N20</f>
        <v>0</v>
      </c>
      <c r="N20" s="61">
        <f>[1]март!O19+[1]фев!O20+[1]янв!O20</f>
        <v>259987</v>
      </c>
      <c r="O20" s="61">
        <f>[1]март!P19+[1]фев!P20+[1]янв!P20</f>
        <v>16828</v>
      </c>
      <c r="P20" s="61"/>
      <c r="Q20" s="61">
        <f>[1]март!Q19+[1]фев!Q20+[1]янв!Q20</f>
        <v>0</v>
      </c>
      <c r="R20" s="61">
        <f>[1]март!R19+[1]фев!R20+[1]янв!R20</f>
        <v>0</v>
      </c>
      <c r="S20" s="56">
        <f t="shared" si="3"/>
        <v>285185</v>
      </c>
      <c r="T20" s="69"/>
      <c r="U20" s="69"/>
      <c r="V20" s="69"/>
    </row>
    <row r="21" spans="1:22">
      <c r="A21" s="14" t="s">
        <v>98</v>
      </c>
      <c r="B21" s="3">
        <v>223</v>
      </c>
      <c r="C21" s="3">
        <f t="shared" si="0"/>
        <v>0</v>
      </c>
      <c r="D21" s="61">
        <f>[1]март!D20+[1]фев!D21+[1]янв!D21</f>
        <v>0</v>
      </c>
      <c r="E21" s="61">
        <f>[1]март!E20+[1]фев!E21+[1]янв!E21</f>
        <v>0</v>
      </c>
      <c r="F21" s="61">
        <f>[1]март!F20+[1]фев!F21+[1]янв!F21</f>
        <v>0</v>
      </c>
      <c r="G21" s="61">
        <f>[1]март!G20+[1]фев!G21+[1]янв!G21</f>
        <v>0</v>
      </c>
      <c r="H21" s="61"/>
      <c r="I21" s="61">
        <f>[1]март!J20+[1]фев!J21+[1]янв!J21</f>
        <v>0</v>
      </c>
      <c r="J21" s="61">
        <f>[1]март!K20+[1]фев!K21+[1]янв!K21</f>
        <v>0</v>
      </c>
      <c r="K21" s="61">
        <f>[1]март!L20+[1]фев!L21+[1]янв!L21</f>
        <v>0</v>
      </c>
      <c r="L21" s="61">
        <f>[1]март!M20+[1]фев!M21+[1]янв!M21</f>
        <v>0</v>
      </c>
      <c r="M21" s="61">
        <f>[1]март!N20+[1]фев!N21+[1]янв!N21</f>
        <v>0</v>
      </c>
      <c r="N21" s="61">
        <f>[1]март!O20+[1]фев!O21+[1]янв!O21</f>
        <v>0</v>
      </c>
      <c r="O21" s="61">
        <f>[1]март!P20+[1]фев!P21+[1]янв!P21</f>
        <v>0</v>
      </c>
      <c r="P21" s="61"/>
      <c r="Q21" s="61">
        <f>[1]март!Q20+[1]фев!Q21+[1]янв!Q21</f>
        <v>0</v>
      </c>
      <c r="R21" s="61">
        <f>[1]март!R20+[1]фев!R21+[1]янв!R21</f>
        <v>0</v>
      </c>
      <c r="S21" s="56">
        <f t="shared" si="3"/>
        <v>0</v>
      </c>
      <c r="T21" s="69"/>
      <c r="U21" s="69"/>
      <c r="V21" s="69"/>
    </row>
    <row r="22" spans="1:22" hidden="1">
      <c r="A22" s="44" t="s">
        <v>152</v>
      </c>
      <c r="B22" s="3">
        <v>224</v>
      </c>
      <c r="C22" s="3">
        <f t="shared" si="0"/>
        <v>1896</v>
      </c>
      <c r="D22" s="61">
        <f>[1]март!D21+[1]фев!D22+[1]янв!D22</f>
        <v>1896</v>
      </c>
      <c r="E22" s="61">
        <f>[1]март!E21+[1]фев!E22+[1]янв!E22</f>
        <v>0</v>
      </c>
      <c r="F22" s="61">
        <f>[1]март!F21+[1]фев!F22+[1]янв!F22</f>
        <v>0</v>
      </c>
      <c r="G22" s="61">
        <f>[1]март!G21+[1]фев!G22+[1]янв!G22</f>
        <v>700</v>
      </c>
      <c r="H22" s="61"/>
      <c r="I22" s="61">
        <f>[1]март!J21+[1]фев!J22+[1]янв!J22</f>
        <v>0</v>
      </c>
      <c r="J22" s="61">
        <f>[1]март!K21+[1]фев!K22+[1]янв!K22</f>
        <v>1200</v>
      </c>
      <c r="K22" s="61">
        <f>[1]март!L21+[1]фев!L22+[1]янв!L22</f>
        <v>0</v>
      </c>
      <c r="L22" s="61">
        <f>[1]март!M21+[1]фев!M22+[1]янв!M22</f>
        <v>151839</v>
      </c>
      <c r="M22" s="61">
        <f>[1]март!N21+[1]фев!N22+[1]янв!N22</f>
        <v>0</v>
      </c>
      <c r="N22" s="61">
        <f>[1]март!O21+[1]фев!O22+[1]янв!O22</f>
        <v>151839</v>
      </c>
      <c r="O22" s="61">
        <f>[1]март!P21+[1]фев!P22+[1]янв!P22</f>
        <v>11415</v>
      </c>
      <c r="P22" s="61"/>
      <c r="Q22" s="61">
        <f>[1]март!Q21+[1]фев!Q22+[1]янв!Q22</f>
        <v>0</v>
      </c>
      <c r="R22" s="61">
        <f>[1]март!R21+[1]фев!R22+[1]янв!R22</f>
        <v>3600</v>
      </c>
      <c r="S22" s="59">
        <f t="shared" si="3"/>
        <v>170650</v>
      </c>
      <c r="T22" s="69"/>
      <c r="U22" s="69"/>
      <c r="V22" s="69"/>
    </row>
    <row r="23" spans="1:22" s="66" customFormat="1">
      <c r="A23" s="62" t="s">
        <v>99</v>
      </c>
      <c r="B23" s="59">
        <v>225</v>
      </c>
      <c r="C23" s="59">
        <f t="shared" si="0"/>
        <v>254418.5</v>
      </c>
      <c r="D23" s="59">
        <f>SUM(D24:D33)</f>
        <v>254418.5</v>
      </c>
      <c r="E23" s="59">
        <f t="shared" ref="E23:R23" si="7">SUM(E24:E33)</f>
        <v>0</v>
      </c>
      <c r="F23" s="59">
        <f t="shared" si="7"/>
        <v>0</v>
      </c>
      <c r="G23" s="59">
        <f t="shared" si="7"/>
        <v>52093.89</v>
      </c>
      <c r="H23" s="59">
        <f t="shared" si="7"/>
        <v>0</v>
      </c>
      <c r="I23" s="59">
        <f t="shared" si="7"/>
        <v>0</v>
      </c>
      <c r="J23" s="59">
        <f t="shared" si="7"/>
        <v>74546</v>
      </c>
      <c r="K23" s="59">
        <f t="shared" si="7"/>
        <v>84000</v>
      </c>
      <c r="L23" s="59">
        <f t="shared" si="7"/>
        <v>399133.89</v>
      </c>
      <c r="M23" s="59">
        <f t="shared" si="7"/>
        <v>21310</v>
      </c>
      <c r="N23" s="59">
        <f t="shared" si="7"/>
        <v>420443.89</v>
      </c>
      <c r="O23" s="59">
        <f t="shared" si="7"/>
        <v>7840</v>
      </c>
      <c r="P23" s="59"/>
      <c r="Q23" s="59">
        <f t="shared" si="7"/>
        <v>0</v>
      </c>
      <c r="R23" s="59">
        <f t="shared" si="7"/>
        <v>118013</v>
      </c>
      <c r="S23" s="59">
        <f>C23+F23+G23+I23+J23+K23+N23+O23++R23+Q23+H23</f>
        <v>1011355.28</v>
      </c>
      <c r="T23" s="66">
        <f>[2]март!S21+[2]фев!S22+[2]янв!S22</f>
        <v>159672.85999999999</v>
      </c>
      <c r="U23" s="66">
        <f>T23-S145</f>
        <v>400</v>
      </c>
    </row>
    <row r="24" spans="1:22" hidden="1">
      <c r="A24" s="44" t="s">
        <v>100</v>
      </c>
      <c r="B24" s="3">
        <v>225</v>
      </c>
      <c r="C24" s="3">
        <f t="shared" si="0"/>
        <v>1300</v>
      </c>
      <c r="D24" s="3">
        <f>[1]фев!D24+[1]март!D23</f>
        <v>1300</v>
      </c>
      <c r="E24" s="3">
        <f>[1]фев!E24</f>
        <v>0</v>
      </c>
      <c r="F24" s="3">
        <f>[1]фев!F24</f>
        <v>0</v>
      </c>
      <c r="G24" s="3">
        <f>[1]фев!G24</f>
        <v>0</v>
      </c>
      <c r="H24" s="3"/>
      <c r="I24" s="3">
        <f>[1]фев!J24</f>
        <v>0</v>
      </c>
      <c r="J24" s="3">
        <f>[1]фев!K24</f>
        <v>0</v>
      </c>
      <c r="K24" s="3">
        <f>[1]март!L23</f>
        <v>0</v>
      </c>
      <c r="L24" s="3">
        <f>[1]фев!M24</f>
        <v>0</v>
      </c>
      <c r="M24" s="3">
        <f>[1]фев!N24</f>
        <v>0</v>
      </c>
      <c r="N24" s="3">
        <f>[1]фев!O24</f>
        <v>0</v>
      </c>
      <c r="O24" s="3">
        <f>[1]март!P23</f>
        <v>7840</v>
      </c>
      <c r="P24" s="3"/>
      <c r="Q24" s="3">
        <f>[1]фев!Q24</f>
        <v>0</v>
      </c>
      <c r="R24" s="3">
        <f>[1]фев!R24</f>
        <v>0</v>
      </c>
      <c r="S24" s="56">
        <f t="shared" si="3"/>
        <v>9140</v>
      </c>
    </row>
    <row r="25" spans="1:22" ht="12" customHeight="1">
      <c r="A25" s="44" t="s">
        <v>101</v>
      </c>
      <c r="B25" s="3">
        <v>225</v>
      </c>
      <c r="C25" s="3">
        <f t="shared" si="0"/>
        <v>0</v>
      </c>
      <c r="D25" s="3">
        <f>[1]март!D24+[1]фев!D25+[1]янв!D25</f>
        <v>0</v>
      </c>
      <c r="E25" s="3">
        <f>[1]март!E24+[1]фев!E25+[1]янв!E25</f>
        <v>0</v>
      </c>
      <c r="F25" s="3">
        <f>[1]март!F24+[1]фев!F25+[1]янв!F25</f>
        <v>0</v>
      </c>
      <c r="G25" s="3">
        <f>[1]март!G24+[1]фев!G25+[1]янв!G25</f>
        <v>700</v>
      </c>
      <c r="H25" s="3">
        <f>[1]март!H24+[1]фев!H25+[1]янв!H25</f>
        <v>0</v>
      </c>
      <c r="I25" s="3">
        <f>[1]март!J24+[1]фев!J25+[1]янв!J25</f>
        <v>0</v>
      </c>
      <c r="J25" s="3">
        <f>[1]март!K24+[1]фев!K25+[1]янв!K25</f>
        <v>0</v>
      </c>
      <c r="K25" s="3">
        <f>[1]март!L24+[1]фев!L25+[1]янв!L25</f>
        <v>0</v>
      </c>
      <c r="L25" s="3">
        <f>[1]март!M24+[1]фев!M25+[1]янв!M25</f>
        <v>0</v>
      </c>
      <c r="M25" s="3">
        <f>[1]март!N24+[1]фев!N25+[1]янв!N25</f>
        <v>0</v>
      </c>
      <c r="N25" s="3">
        <f>[1]март!O24+[1]фев!O25+[1]янв!O25</f>
        <v>0</v>
      </c>
      <c r="O25" s="3">
        <f>[1]март!P24+[1]фев!P25+[1]янв!P25</f>
        <v>0</v>
      </c>
      <c r="P25" s="3"/>
      <c r="Q25" s="3">
        <f>[1]март!Q24+[1]фев!Q25+[1]янв!Q25</f>
        <v>0</v>
      </c>
      <c r="R25" s="3">
        <f>[1]март!R24+[1]фев!R25+[1]янв!R25</f>
        <v>0</v>
      </c>
      <c r="S25" s="56">
        <f t="shared" si="3"/>
        <v>700</v>
      </c>
    </row>
    <row r="26" spans="1:22">
      <c r="A26" s="184" t="s">
        <v>259</v>
      </c>
      <c r="B26" s="3">
        <v>225</v>
      </c>
      <c r="C26" s="3">
        <f t="shared" si="0"/>
        <v>0</v>
      </c>
      <c r="D26" s="3"/>
      <c r="E26" s="3">
        <f>[1]март!E25+[1]фев!E26</f>
        <v>0</v>
      </c>
      <c r="F26" s="3">
        <f>[1]март!F25+[1]фев!F26</f>
        <v>0</v>
      </c>
      <c r="G26" s="3">
        <f>[1]март!G26+[1]янв!G26</f>
        <v>0</v>
      </c>
      <c r="H26" s="3"/>
      <c r="I26" s="3">
        <f>[1]март!J25+[1]фев!J26</f>
        <v>0</v>
      </c>
      <c r="J26" s="3">
        <f>[1]янв!K26+[1]фев!K27+[1]март!K26</f>
        <v>0</v>
      </c>
      <c r="K26" s="3">
        <f>[1]март!L25+[1]фев!L26</f>
        <v>0</v>
      </c>
      <c r="L26" s="3"/>
      <c r="M26" s="3">
        <f>[1]март!N25+[1]фев!N26</f>
        <v>0</v>
      </c>
      <c r="N26" s="3"/>
      <c r="O26" s="3">
        <f>[1]март!P25+[1]фев!P26</f>
        <v>0</v>
      </c>
      <c r="P26" s="3"/>
      <c r="Q26" s="3">
        <f>[1]март!Q25+[1]фев!Q26</f>
        <v>0</v>
      </c>
      <c r="R26" s="3">
        <f>[1]март!R25+[1]фев!R26</f>
        <v>0</v>
      </c>
      <c r="S26" s="56">
        <f t="shared" si="3"/>
        <v>0</v>
      </c>
    </row>
    <row r="27" spans="1:22" hidden="1">
      <c r="A27" s="184" t="s">
        <v>274</v>
      </c>
      <c r="B27" s="3">
        <v>225</v>
      </c>
      <c r="C27" s="3">
        <f t="shared" si="0"/>
        <v>0</v>
      </c>
      <c r="D27" s="5">
        <f>[1]янв!D27</f>
        <v>0</v>
      </c>
      <c r="E27" s="5">
        <f>[1]янв!E27</f>
        <v>0</v>
      </c>
      <c r="F27" s="5">
        <f>[1]янв!F27</f>
        <v>0</v>
      </c>
      <c r="G27" s="5">
        <f>[1]янв!G27</f>
        <v>0</v>
      </c>
      <c r="H27" s="5">
        <f>[1]янв!H27</f>
        <v>0</v>
      </c>
      <c r="I27" s="5">
        <f>[1]янв!J27</f>
        <v>0</v>
      </c>
      <c r="J27" s="5">
        <f>[1]янв!K27</f>
        <v>0</v>
      </c>
      <c r="K27" s="5">
        <f>[1]янв!L27</f>
        <v>0</v>
      </c>
      <c r="L27" s="5">
        <f>[1]янв!M27</f>
        <v>0</v>
      </c>
      <c r="M27" s="5">
        <f>[1]янв!N27</f>
        <v>0</v>
      </c>
      <c r="N27" s="5">
        <f>[1]янв!O27</f>
        <v>0</v>
      </c>
      <c r="O27" s="5">
        <f>[1]янв!P27</f>
        <v>0</v>
      </c>
      <c r="P27" s="5"/>
      <c r="Q27" s="5">
        <f>[1]янв!Q27</f>
        <v>0</v>
      </c>
      <c r="R27" s="5">
        <f>[1]янв!R27</f>
        <v>0</v>
      </c>
      <c r="S27" s="56">
        <f t="shared" si="3"/>
        <v>0</v>
      </c>
    </row>
    <row r="28" spans="1:22" hidden="1">
      <c r="A28" s="50" t="s">
        <v>156</v>
      </c>
      <c r="B28" s="3">
        <v>225</v>
      </c>
      <c r="C28" s="3">
        <f t="shared" si="0"/>
        <v>0</v>
      </c>
      <c r="D28" s="5">
        <f>[1]янв!D28</f>
        <v>0</v>
      </c>
      <c r="E28" s="5">
        <f>[1]янв!E28</f>
        <v>0</v>
      </c>
      <c r="F28" s="5">
        <f>[1]янв!F28</f>
        <v>0</v>
      </c>
      <c r="G28" s="5">
        <f>[1]янв!G28</f>
        <v>0</v>
      </c>
      <c r="H28" s="5">
        <f>[1]янв!H28</f>
        <v>0</v>
      </c>
      <c r="I28" s="5">
        <f>[1]янв!I28</f>
        <v>0</v>
      </c>
      <c r="J28" s="5">
        <f>[1]янв!J28</f>
        <v>0</v>
      </c>
      <c r="K28" s="5">
        <f>[1]янв!K28</f>
        <v>0</v>
      </c>
      <c r="L28" s="5">
        <f>[1]янв!M28</f>
        <v>0</v>
      </c>
      <c r="M28" s="5">
        <f>[1]янв!N28</f>
        <v>0</v>
      </c>
      <c r="N28" s="5">
        <f>L28</f>
        <v>0</v>
      </c>
      <c r="O28" s="5"/>
      <c r="P28" s="5"/>
      <c r="Q28" s="5"/>
      <c r="R28" s="5"/>
      <c r="S28" s="56">
        <f t="shared" si="3"/>
        <v>0</v>
      </c>
    </row>
    <row r="29" spans="1:22">
      <c r="A29" s="44" t="s">
        <v>259</v>
      </c>
      <c r="B29" s="3">
        <v>225</v>
      </c>
      <c r="C29" s="3">
        <f t="shared" si="0"/>
        <v>0</v>
      </c>
      <c r="D29" s="3">
        <f>[1]март!D26</f>
        <v>0</v>
      </c>
      <c r="E29" s="3">
        <f>[1]март!E26</f>
        <v>0</v>
      </c>
      <c r="F29" s="3">
        <f>[1]март!F26</f>
        <v>0</v>
      </c>
      <c r="G29" s="3">
        <f>[1]март!G26</f>
        <v>0</v>
      </c>
      <c r="H29" s="3">
        <f>[1]март!H26</f>
        <v>0</v>
      </c>
      <c r="I29" s="3">
        <f>[1]март!J26</f>
        <v>0</v>
      </c>
      <c r="J29" s="3">
        <v>0</v>
      </c>
      <c r="K29" s="3">
        <f>[1]март!L26</f>
        <v>0</v>
      </c>
      <c r="L29" s="3">
        <f>[1]март!M26</f>
        <v>0</v>
      </c>
      <c r="M29" s="3">
        <f>[1]март!N26</f>
        <v>0</v>
      </c>
      <c r="N29" s="3">
        <f>[1]март!O26</f>
        <v>0</v>
      </c>
      <c r="O29" s="3">
        <f>[1]март!P26</f>
        <v>0</v>
      </c>
      <c r="P29" s="3"/>
      <c r="Q29" s="3">
        <f>[1]март!Q26</f>
        <v>0</v>
      </c>
      <c r="R29" s="3">
        <f>[1]март!R26</f>
        <v>0</v>
      </c>
      <c r="S29" s="56">
        <f t="shared" si="3"/>
        <v>0</v>
      </c>
    </row>
    <row r="30" spans="1:22" ht="13.8">
      <c r="A30" s="51" t="s">
        <v>375</v>
      </c>
      <c r="B30" s="3">
        <v>225</v>
      </c>
      <c r="C30" s="3">
        <f t="shared" si="0"/>
        <v>0</v>
      </c>
      <c r="D30" s="3">
        <f>[1]март!D27+[1]фев!D28</f>
        <v>0</v>
      </c>
      <c r="E30" s="3">
        <f>[1]март!E27+[1]фев!E28</f>
        <v>0</v>
      </c>
      <c r="F30" s="3">
        <f>[1]март!F27+[1]фев!F28</f>
        <v>0</v>
      </c>
      <c r="G30" s="3">
        <f>[1]март!G27+[1]фев!G28</f>
        <v>0</v>
      </c>
      <c r="H30" s="3">
        <f>[1]март!H27+[1]фев!H277</f>
        <v>0</v>
      </c>
      <c r="I30" s="3">
        <f>[1]март!I27+[1]фев!I28</f>
        <v>0</v>
      </c>
      <c r="J30" s="3">
        <f>[1]март!J27+[1]фев!J28</f>
        <v>0</v>
      </c>
      <c r="K30" s="3">
        <f>[1]март!K27+[1]фев!K28</f>
        <v>0</v>
      </c>
      <c r="L30" s="3">
        <f>[1]март!M27+[1]фев!M28</f>
        <v>50000</v>
      </c>
      <c r="M30" s="3">
        <f>[1]март!N27+[1]фев!N28</f>
        <v>0</v>
      </c>
      <c r="N30" s="3">
        <f>L30</f>
        <v>50000</v>
      </c>
      <c r="O30" s="3">
        <f>[1]март!P27+[1]фев!P30</f>
        <v>0</v>
      </c>
      <c r="P30" s="3"/>
      <c r="Q30" s="3">
        <f>[1]март!Q27+[1]фев!Q30</f>
        <v>0</v>
      </c>
      <c r="R30" s="3">
        <f>[1]март!R27+[1]фев!R30</f>
        <v>3600</v>
      </c>
      <c r="S30" s="56">
        <f t="shared" si="3"/>
        <v>53600</v>
      </c>
    </row>
    <row r="31" spans="1:22" ht="14.25" customHeight="1">
      <c r="A31" s="42" t="s">
        <v>260</v>
      </c>
      <c r="B31" s="3">
        <v>225</v>
      </c>
      <c r="C31" s="3">
        <f t="shared" si="0"/>
        <v>0</v>
      </c>
      <c r="D31" s="3">
        <f>[1]март!D25+[1]фев!D29+[1]янв!D43</f>
        <v>0</v>
      </c>
      <c r="E31" s="3">
        <f>[1]март!E25+[1]фев!E29+[1]янв!E43</f>
        <v>0</v>
      </c>
      <c r="F31" s="3">
        <f>[1]март!F25+[1]фев!F29+[1]янв!F43</f>
        <v>0</v>
      </c>
      <c r="G31" s="3">
        <f>[1]март!G25+[1]фев!G29+[1]янв!G43</f>
        <v>0</v>
      </c>
      <c r="H31" s="3">
        <f>[1]март!H25+[1]фев!H27</f>
        <v>0</v>
      </c>
      <c r="I31" s="3">
        <f>[1]март!J25+[1]фев!J29+[1]янв!J43</f>
        <v>0</v>
      </c>
      <c r="J31" s="3">
        <f>[1]март!K25+[1]фев!K29+[1]янв!K43</f>
        <v>1200</v>
      </c>
      <c r="K31" s="3">
        <f>[1]март!L25+[1]фев!L29+[1]янв!L43</f>
        <v>0</v>
      </c>
      <c r="L31" s="3">
        <f>[1]март!M25+[1]фев!M29+[1]янв!M43</f>
        <v>0</v>
      </c>
      <c r="M31" s="3">
        <f>[1]март!N25+[1]фев!N29+[1]янв!N43</f>
        <v>0</v>
      </c>
      <c r="N31" s="3">
        <f>[1]март!O25+[1]фев!O29+[1]янв!O43</f>
        <v>0</v>
      </c>
      <c r="O31" s="3">
        <f>[1]март!P25+[1]фев!P29+[1]янв!P43</f>
        <v>0</v>
      </c>
      <c r="P31" s="3"/>
      <c r="Q31" s="3">
        <f>[1]март!Q25+[1]фев!Q29+[1]янв!Q43</f>
        <v>0</v>
      </c>
      <c r="R31" s="3">
        <f>[1]март!R25+[1]фев!R29+[1]янв!R43</f>
        <v>0</v>
      </c>
      <c r="S31" s="56">
        <f>C31+F31+G31+I31+J31+K31+N31+O31++R31+Q31+H31</f>
        <v>1200</v>
      </c>
    </row>
    <row r="32" spans="1:22" ht="13.5" hidden="1" customHeight="1">
      <c r="A32" s="184" t="s">
        <v>376</v>
      </c>
      <c r="B32" s="3">
        <v>226</v>
      </c>
      <c r="C32" s="3">
        <f>D32+E32</f>
        <v>0</v>
      </c>
      <c r="D32" s="3"/>
      <c r="E32" s="3"/>
      <c r="F32" s="3"/>
      <c r="G32" s="3"/>
      <c r="H32" s="3"/>
      <c r="I32" s="3"/>
      <c r="J32" s="3"/>
      <c r="K32" s="3"/>
      <c r="L32" s="3">
        <f>[1]март!M28</f>
        <v>0</v>
      </c>
      <c r="M32" s="3">
        <f>[1]март!N28</f>
        <v>0</v>
      </c>
      <c r="N32" s="3">
        <f>[1]март!O28</f>
        <v>0</v>
      </c>
      <c r="O32" s="3"/>
      <c r="P32" s="3"/>
      <c r="Q32" s="3"/>
      <c r="R32" s="3"/>
      <c r="S32" s="56">
        <f t="shared" si="3"/>
        <v>0</v>
      </c>
    </row>
    <row r="33" spans="1:21">
      <c r="A33" s="44" t="s">
        <v>213</v>
      </c>
      <c r="B33" s="3">
        <v>225</v>
      </c>
      <c r="C33" s="3">
        <f t="shared" si="0"/>
        <v>253118.5</v>
      </c>
      <c r="D33" s="3">
        <f>[1]март!D29+[1]фев!D31+[1]янв!D30</f>
        <v>253118.5</v>
      </c>
      <c r="E33" s="3">
        <f>[1]март!E29+[1]фев!E31+[1]янв!E30</f>
        <v>0</v>
      </c>
      <c r="F33" s="3">
        <f>[1]март!F29+[1]фев!F31+[1]янв!F30</f>
        <v>0</v>
      </c>
      <c r="G33" s="3">
        <f>[1]март!G29+[1]фев!G31+[1]янв!G30</f>
        <v>51393.89</v>
      </c>
      <c r="H33" s="3">
        <f>[1]март!H29+[1]фев!H31+[1]янв!H30</f>
        <v>0</v>
      </c>
      <c r="I33" s="3">
        <f>[1]март!J29+[1]фев!J31+[1]янв!J30</f>
        <v>0</v>
      </c>
      <c r="J33" s="3">
        <f>[1]март!K29+[1]фев!K31+[1]янв!K30</f>
        <v>73346</v>
      </c>
      <c r="K33" s="3">
        <f>[1]март!L29+[1]фев!L31+[1]янв!L30</f>
        <v>84000</v>
      </c>
      <c r="L33" s="3">
        <f>[1]март!M29+[1]фев!M31+[1]янв!M30</f>
        <v>349133.89</v>
      </c>
      <c r="M33" s="3">
        <f>[1]март!N29+[1]фев!N31+[1]янв!N30</f>
        <v>21310</v>
      </c>
      <c r="N33" s="3">
        <f>[1]март!O29+[1]фев!O31+[1]янв!O30</f>
        <v>370443.89</v>
      </c>
      <c r="O33" s="3">
        <f>[1]март!P29+[1]фев!P31+[1]янв!P30</f>
        <v>0</v>
      </c>
      <c r="P33" s="3"/>
      <c r="Q33" s="3">
        <f>[1]март!Q29+[1]фев!Q31+[1]янв!Q30</f>
        <v>0</v>
      </c>
      <c r="R33" s="3">
        <f>[1]март!R29+[1]фев!R31+[1]янв!R30</f>
        <v>114413</v>
      </c>
      <c r="S33" s="56">
        <f>C33+F33+G33+I33+J33+K33+N33+O33++R33+Q33+H33</f>
        <v>946715.28</v>
      </c>
    </row>
    <row r="34" spans="1:21" s="66" customFormat="1">
      <c r="A34" s="60" t="s">
        <v>102</v>
      </c>
      <c r="B34" s="59">
        <v>226</v>
      </c>
      <c r="C34" s="59">
        <f t="shared" si="0"/>
        <v>118676</v>
      </c>
      <c r="D34" s="59">
        <f>SUM(D35:D70)</f>
        <v>118676</v>
      </c>
      <c r="E34" s="59">
        <f t="shared" ref="E34:R34" si="8">SUM(E35:E70)</f>
        <v>0</v>
      </c>
      <c r="F34" s="59">
        <f t="shared" si="8"/>
        <v>0</v>
      </c>
      <c r="G34" s="59">
        <f t="shared" si="8"/>
        <v>0</v>
      </c>
      <c r="H34" s="59">
        <f t="shared" si="8"/>
        <v>0</v>
      </c>
      <c r="I34" s="59">
        <f t="shared" si="8"/>
        <v>0</v>
      </c>
      <c r="J34" s="59">
        <f>SUM(J35:J70)</f>
        <v>14900</v>
      </c>
      <c r="K34" s="59">
        <f t="shared" si="8"/>
        <v>84000</v>
      </c>
      <c r="L34" s="59">
        <f t="shared" si="8"/>
        <v>316480</v>
      </c>
      <c r="M34" s="59">
        <f t="shared" si="8"/>
        <v>11310</v>
      </c>
      <c r="N34" s="59">
        <f t="shared" si="8"/>
        <v>327790</v>
      </c>
      <c r="O34" s="59">
        <f t="shared" si="8"/>
        <v>0</v>
      </c>
      <c r="P34" s="59"/>
      <c r="Q34" s="59">
        <f t="shared" si="8"/>
        <v>0</v>
      </c>
      <c r="R34" s="59">
        <f t="shared" si="8"/>
        <v>51847</v>
      </c>
      <c r="S34" s="59">
        <f>C34+F34+G34+I34+J34+K34+N34+O34++R34+Q34+H34</f>
        <v>597213</v>
      </c>
      <c r="T34" s="71">
        <f>[2]март!S29+[2]фев!S31+[2]янв!S30</f>
        <v>996288.31</v>
      </c>
      <c r="U34" s="67">
        <f>T34-S156</f>
        <v>3056.7199999999721</v>
      </c>
    </row>
    <row r="35" spans="1:21" ht="14.25" customHeight="1">
      <c r="A35" s="42" t="s">
        <v>103</v>
      </c>
      <c r="B35" s="3">
        <v>226</v>
      </c>
      <c r="C35" s="3">
        <f t="shared" si="0"/>
        <v>75498</v>
      </c>
      <c r="D35" s="3">
        <f>[1]март!D31+[1]фев!D33+[1]янв!D32</f>
        <v>75498</v>
      </c>
      <c r="E35" s="3">
        <f>[1]март!E31+[1]фев!E33+[1]янв!E32</f>
        <v>0</v>
      </c>
      <c r="F35" s="3">
        <f>[1]март!F31+[1]фев!F33+[1]янв!F32</f>
        <v>0</v>
      </c>
      <c r="G35" s="3">
        <f>[1]март!G31+[1]фев!G33+[1]янв!G32</f>
        <v>0</v>
      </c>
      <c r="H35" s="3"/>
      <c r="I35" s="3">
        <f>[1]март!J31+[1]фев!J33+[1]янв!J32</f>
        <v>0</v>
      </c>
      <c r="J35" s="3">
        <f>[1]март!K31+[1]фев!K33+[1]янв!K32</f>
        <v>0</v>
      </c>
      <c r="K35" s="3">
        <f>[1]март!L31+[1]фев!L33+[1]янв!L32</f>
        <v>0</v>
      </c>
      <c r="L35" s="3">
        <f>[1]март!M31+[1]фев!M33+[1]янв!M32</f>
        <v>0</v>
      </c>
      <c r="M35" s="3">
        <f>[1]март!N31+[1]фев!N33+[1]янв!N32</f>
        <v>0</v>
      </c>
      <c r="N35" s="3">
        <f>[1]март!O31+[1]фев!O33+[1]янв!O32</f>
        <v>0</v>
      </c>
      <c r="O35" s="3">
        <f>[1]март!P31+[1]фев!P33+[1]янв!P32</f>
        <v>0</v>
      </c>
      <c r="P35" s="3"/>
      <c r="Q35" s="3">
        <f>[1]март!Q31+[1]фев!Q33+[1]янв!Q32</f>
        <v>0</v>
      </c>
      <c r="R35" s="3">
        <f>[1]март!R31+[1]фев!R33+[1]янв!R32</f>
        <v>51847</v>
      </c>
      <c r="S35" s="56">
        <f t="shared" si="3"/>
        <v>127345</v>
      </c>
    </row>
    <row r="36" spans="1:21">
      <c r="A36" s="42" t="s">
        <v>153</v>
      </c>
      <c r="B36" s="3">
        <v>226</v>
      </c>
      <c r="C36" s="3">
        <f t="shared" si="0"/>
        <v>0</v>
      </c>
      <c r="D36" s="3">
        <f>[1]март!D34+[1]фев!D36+[1]янв!D35</f>
        <v>0</v>
      </c>
      <c r="E36" s="3">
        <f>[1]март!E34+[1]фев!E36+[1]янв!E35</f>
        <v>0</v>
      </c>
      <c r="F36" s="3">
        <f>[1]март!F34+[1]фев!F36+[1]янв!F35</f>
        <v>0</v>
      </c>
      <c r="G36" s="3">
        <f>[1]март!G34+[1]фев!G36+[1]янв!G35</f>
        <v>0</v>
      </c>
      <c r="H36" s="3">
        <f>[1]март!H34+[1]фев!H36+[1]янв!H35</f>
        <v>0</v>
      </c>
      <c r="I36" s="3">
        <f>[1]март!J34+[1]фев!J36+[1]янв!J35</f>
        <v>0</v>
      </c>
      <c r="J36" s="3">
        <f>[1]март!K34+[1]фев!K36+[1]янв!K35</f>
        <v>0</v>
      </c>
      <c r="K36" s="3">
        <f>[1]март!L34+[1]фев!L36+[1]янв!L35</f>
        <v>0</v>
      </c>
      <c r="L36" s="3">
        <f>[1]март!M34+[1]фев!M36+[1]янв!M35</f>
        <v>0</v>
      </c>
      <c r="M36" s="3">
        <f>[1]март!N34+[1]фев!N36+[1]янв!N35</f>
        <v>0</v>
      </c>
      <c r="N36" s="3">
        <f>[1]март!O34+[1]фев!O36+[1]янв!O35</f>
        <v>0</v>
      </c>
      <c r="O36" s="3">
        <f>[1]март!P34+[1]фев!P36+[1]янв!P35</f>
        <v>0</v>
      </c>
      <c r="P36" s="3"/>
      <c r="Q36" s="3">
        <f>[1]март!Q34+[1]фев!Q36+[1]янв!Q35</f>
        <v>0</v>
      </c>
      <c r="R36" s="3">
        <f>[1]март!R34+[1]фев!R36+[1]янв!R35</f>
        <v>0</v>
      </c>
      <c r="S36" s="56">
        <f t="shared" si="3"/>
        <v>0</v>
      </c>
    </row>
    <row r="37" spans="1:21" hidden="1">
      <c r="A37" s="42" t="s">
        <v>261</v>
      </c>
      <c r="B37" s="3">
        <v>226</v>
      </c>
      <c r="C37" s="3">
        <f t="shared" si="0"/>
        <v>20500</v>
      </c>
      <c r="D37" s="3">
        <f>[1]март!D32+[1]фев!D34</f>
        <v>20500</v>
      </c>
      <c r="E37" s="3">
        <f>[1]март!E32+[1]фев!E34</f>
        <v>0</v>
      </c>
      <c r="F37" s="3">
        <f>[1]март!F32+[1]фев!F34</f>
        <v>0</v>
      </c>
      <c r="G37" s="3">
        <f>[1]март!G32+[1]фев!G34</f>
        <v>0</v>
      </c>
      <c r="H37" s="3">
        <f>[1]март!H32+[1]фев!H34</f>
        <v>0</v>
      </c>
      <c r="I37" s="3">
        <f>[1]март!J32+[1]фев!J34</f>
        <v>0</v>
      </c>
      <c r="J37" s="3">
        <f>[1]март!K32+[1]фев!K34</f>
        <v>14000</v>
      </c>
      <c r="K37" s="3">
        <f>[1]март!L32+[1]фев!L34</f>
        <v>0</v>
      </c>
      <c r="L37" s="3">
        <f>[1]март!M32+[1]фев!M34</f>
        <v>0</v>
      </c>
      <c r="M37" s="3">
        <f>[1]март!N32+[1]фев!N34</f>
        <v>0</v>
      </c>
      <c r="N37" s="3">
        <f>[1]март!O32+[1]фев!O34</f>
        <v>0</v>
      </c>
      <c r="O37" s="3">
        <f>[1]март!P32+[1]фев!P34</f>
        <v>0</v>
      </c>
      <c r="P37" s="3"/>
      <c r="Q37" s="3">
        <f>[1]март!Q32+[1]фев!Q34</f>
        <v>0</v>
      </c>
      <c r="R37" s="3">
        <f>[1]март!R32+[1]фев!R34</f>
        <v>0</v>
      </c>
      <c r="S37" s="56">
        <f t="shared" si="3"/>
        <v>34500</v>
      </c>
    </row>
    <row r="38" spans="1:21" hidden="1">
      <c r="A38" s="42" t="s">
        <v>262</v>
      </c>
      <c r="B38" s="3">
        <v>226</v>
      </c>
      <c r="C38" s="3">
        <f t="shared" si="0"/>
        <v>0</v>
      </c>
      <c r="D38" s="3">
        <f>[1]янв!D34+[1]фев!D35+[1]март!D33</f>
        <v>0</v>
      </c>
      <c r="E38" s="3">
        <f>[1]март!E33+[1]фев!E35</f>
        <v>0</v>
      </c>
      <c r="F38" s="3">
        <f>[1]март!F33+[1]фев!F35</f>
        <v>0</v>
      </c>
      <c r="G38" s="3">
        <f>[1]март!G33+[1]фев!G35</f>
        <v>0</v>
      </c>
      <c r="H38" s="3">
        <f>[1]март!H33+[1]фев!H35</f>
        <v>0</v>
      </c>
      <c r="I38" s="3">
        <f>[1]март!J33+[1]фев!J35</f>
        <v>0</v>
      </c>
      <c r="J38" s="3">
        <f>[1]март!K33+[1]фев!K35</f>
        <v>0</v>
      </c>
      <c r="K38" s="3">
        <f>[1]март!L33+[1]фев!L35</f>
        <v>0</v>
      </c>
      <c r="L38" s="3">
        <f>[1]март!M33+[1]фев!M35</f>
        <v>0</v>
      </c>
      <c r="M38" s="3">
        <f>[1]март!N33+[1]фев!N35</f>
        <v>0</v>
      </c>
      <c r="N38" s="3">
        <f>[1]март!O33+[1]фев!O35</f>
        <v>0</v>
      </c>
      <c r="O38" s="3">
        <f>[1]март!P33+[1]фев!P35</f>
        <v>0</v>
      </c>
      <c r="P38" s="3"/>
      <c r="Q38" s="3">
        <f>[1]март!Q33+[1]фев!Q35</f>
        <v>0</v>
      </c>
      <c r="R38" s="3">
        <f>[1]март!R33+[1]фев!R35</f>
        <v>0</v>
      </c>
      <c r="S38" s="56">
        <f t="shared" si="3"/>
        <v>0</v>
      </c>
    </row>
    <row r="39" spans="1:21" hidden="1">
      <c r="A39" s="42" t="s">
        <v>104</v>
      </c>
      <c r="B39" s="3">
        <v>226</v>
      </c>
      <c r="C39" s="3">
        <f t="shared" si="0"/>
        <v>0</v>
      </c>
      <c r="D39" s="3">
        <f>[1]март!D36+[1]фев!D38+[1]янв!D37</f>
        <v>0</v>
      </c>
      <c r="E39" s="3">
        <f>[1]март!E36+[1]фев!E38+[1]янв!E37</f>
        <v>0</v>
      </c>
      <c r="F39" s="3">
        <f>[1]март!F36+[1]фев!F38+[1]янв!F37</f>
        <v>0</v>
      </c>
      <c r="G39" s="3">
        <f>[1]март!G36+[1]фев!G38+[1]янв!G37</f>
        <v>0</v>
      </c>
      <c r="H39" s="3"/>
      <c r="I39" s="3">
        <f>[1]март!J36+[1]фев!J38+[1]янв!J37</f>
        <v>0</v>
      </c>
      <c r="J39" s="3">
        <f>[1]март!K36+[1]фев!K38+[1]янв!K37</f>
        <v>0</v>
      </c>
      <c r="K39" s="3">
        <f>[1]март!L36+[1]фев!L38+[1]янв!L37</f>
        <v>0</v>
      </c>
      <c r="L39" s="3">
        <f>[1]март!M36+[1]фев!M38+[1]янв!M37</f>
        <v>0</v>
      </c>
      <c r="M39" s="3">
        <f>[1]март!N36+[1]фев!N38+[1]янв!N37</f>
        <v>0</v>
      </c>
      <c r="N39" s="3">
        <f>[1]март!O36+[1]фев!O38+[1]янв!O37</f>
        <v>0</v>
      </c>
      <c r="O39" s="3">
        <f>[1]март!P36+[1]фев!P38+[1]янв!P37</f>
        <v>0</v>
      </c>
      <c r="P39" s="3"/>
      <c r="Q39" s="3">
        <f>[1]март!Q36+[1]фев!Q38+[1]янв!Q37</f>
        <v>0</v>
      </c>
      <c r="R39" s="3">
        <f>[1]март!R36+[1]фев!R38+[1]янв!R37</f>
        <v>0</v>
      </c>
      <c r="S39" s="56">
        <f t="shared" si="3"/>
        <v>0</v>
      </c>
    </row>
    <row r="40" spans="1:21" hidden="1">
      <c r="A40" s="42" t="s">
        <v>105</v>
      </c>
      <c r="B40" s="3">
        <v>226</v>
      </c>
      <c r="C40" s="3">
        <f t="shared" si="0"/>
        <v>0</v>
      </c>
      <c r="D40" s="3">
        <f>[1]март!D40+[1]фев!D42+[1]янв!D41</f>
        <v>0</v>
      </c>
      <c r="E40" s="3">
        <f>[1]март!E40+[1]фев!E42+[1]янв!E41</f>
        <v>0</v>
      </c>
      <c r="F40" s="3">
        <f>[1]март!F40+[1]фев!F42+[1]янв!F41</f>
        <v>0</v>
      </c>
      <c r="G40" s="3">
        <f>[1]март!G40+[1]фев!G42+[1]янв!G41</f>
        <v>0</v>
      </c>
      <c r="H40" s="3"/>
      <c r="I40" s="3">
        <f>[1]март!J40+[1]фев!J42+[1]янв!J41</f>
        <v>0</v>
      </c>
      <c r="J40" s="3">
        <f>[1]март!K40+[1]фев!K42+[1]янв!K41</f>
        <v>0</v>
      </c>
      <c r="K40" s="3">
        <f>[1]март!L40+[1]фев!L42+[1]янв!L41</f>
        <v>0</v>
      </c>
      <c r="L40" s="3">
        <f>[1]март!M40+[1]фев!M42+[1]янв!M41</f>
        <v>14000</v>
      </c>
      <c r="M40" s="3">
        <f>[1]март!N40+[1]фев!N42+[1]янв!N41</f>
        <v>0</v>
      </c>
      <c r="N40" s="3">
        <f>[1]март!O40+[1]фев!O42+[1]янв!O41</f>
        <v>14000</v>
      </c>
      <c r="O40" s="3">
        <f>[1]март!P40+[1]фев!P42+[1]янв!P41</f>
        <v>0</v>
      </c>
      <c r="P40" s="3"/>
      <c r="Q40" s="3">
        <f>[1]март!Q40+[1]фев!Q42+[1]янв!Q41</f>
        <v>0</v>
      </c>
      <c r="R40" s="3">
        <f>[1]март!R40+[1]фев!R42+[1]янв!R41</f>
        <v>0</v>
      </c>
      <c r="S40" s="56">
        <f t="shared" si="3"/>
        <v>14000</v>
      </c>
    </row>
    <row r="41" spans="1:21">
      <c r="A41" s="42" t="s">
        <v>214</v>
      </c>
      <c r="B41" s="3">
        <v>227</v>
      </c>
      <c r="C41" s="3">
        <f>D41+E41</f>
        <v>0</v>
      </c>
      <c r="D41" s="3">
        <f>[1]март!D41+[1]янв!D42+[1]фев!D43</f>
        <v>0</v>
      </c>
      <c r="E41" s="3">
        <f>[1]март!E41+[1]янв!E42+[1]фев!E43</f>
        <v>0</v>
      </c>
      <c r="F41" s="3">
        <f>[1]март!F41+[1]янв!F42+[1]фев!F43</f>
        <v>0</v>
      </c>
      <c r="G41" s="3">
        <f>[1]март!G41+[1]янв!G42+[1]фев!G43</f>
        <v>0</v>
      </c>
      <c r="H41" s="3">
        <f>[1]март!H41+[1]янв!H42+[1]фев!H43</f>
        <v>0</v>
      </c>
      <c r="I41" s="3">
        <f>[1]март!I41+[1]янв!I42+[1]фев!I43</f>
        <v>0</v>
      </c>
      <c r="J41" s="3">
        <f>[1]фев!K43</f>
        <v>0</v>
      </c>
      <c r="K41" s="3"/>
      <c r="L41" s="3">
        <f>[1]март!M41</f>
        <v>0</v>
      </c>
      <c r="M41" s="3">
        <f>[1]март!N41+[1]янв!N42</f>
        <v>0</v>
      </c>
      <c r="N41" s="3">
        <f>[1]март!O41+[1]янв!O42</f>
        <v>0</v>
      </c>
      <c r="O41" s="3">
        <f>[1]март!P41+[1]янв!P42</f>
        <v>0</v>
      </c>
      <c r="P41" s="3"/>
      <c r="Q41" s="3">
        <f>[1]март!Q41+[1]янв!Q42</f>
        <v>0</v>
      </c>
      <c r="R41" s="3">
        <f>[1]март!R41+[1]янв!R42</f>
        <v>0</v>
      </c>
      <c r="S41" s="56">
        <f t="shared" si="3"/>
        <v>0</v>
      </c>
    </row>
    <row r="42" spans="1:21" hidden="1">
      <c r="A42" s="183" t="s">
        <v>275</v>
      </c>
      <c r="B42" s="3">
        <v>226</v>
      </c>
      <c r="C42" s="3">
        <f t="shared" si="0"/>
        <v>0</v>
      </c>
      <c r="D42" s="3">
        <f>[1]март!D51+[1]фев!D53</f>
        <v>0</v>
      </c>
      <c r="E42" s="3">
        <f>[1]март!E51+[1]фев!E53</f>
        <v>0</v>
      </c>
      <c r="F42" s="3">
        <f>[1]март!F51+[1]фев!F53</f>
        <v>0</v>
      </c>
      <c r="G42" s="3">
        <f>[1]март!G51+[1]фев!G53</f>
        <v>0</v>
      </c>
      <c r="H42" s="3"/>
      <c r="I42" s="3">
        <f>[1]март!J51+[1]фев!J53</f>
        <v>0</v>
      </c>
      <c r="J42" s="3">
        <f>[1]март!K51+[1]фев!K53</f>
        <v>0</v>
      </c>
      <c r="K42" s="3">
        <f>[1]март!L51+[1]фев!L53</f>
        <v>0</v>
      </c>
      <c r="L42" s="3">
        <f>[1]март!M51+[1]фев!M53</f>
        <v>0</v>
      </c>
      <c r="M42" s="3">
        <f>[1]март!N51+[1]фев!N53</f>
        <v>0</v>
      </c>
      <c r="N42" s="3">
        <f>[1]март!O51+[1]фев!O53</f>
        <v>0</v>
      </c>
      <c r="O42" s="3">
        <f>[1]март!P51+[1]фев!P53</f>
        <v>0</v>
      </c>
      <c r="P42" s="3"/>
      <c r="Q42" s="3">
        <f>[1]март!Q51+[1]фев!Q53</f>
        <v>0</v>
      </c>
      <c r="R42" s="3">
        <f>[1]янв!R53</f>
        <v>0</v>
      </c>
      <c r="S42" s="56">
        <f t="shared" si="3"/>
        <v>0</v>
      </c>
    </row>
    <row r="43" spans="1:21">
      <c r="A43" s="183" t="s">
        <v>396</v>
      </c>
      <c r="B43" s="3">
        <v>226</v>
      </c>
      <c r="C43" s="3">
        <f t="shared" si="0"/>
        <v>9578</v>
      </c>
      <c r="D43" s="3">
        <f>[1]фев!D56</f>
        <v>9578</v>
      </c>
      <c r="E43" s="3">
        <f>[1]март!E58+[1]янв!E59</f>
        <v>0</v>
      </c>
      <c r="F43" s="3">
        <f>[1]март!F58+[1]янв!F59</f>
        <v>0</v>
      </c>
      <c r="G43" s="3">
        <f>[1]март!G58+[1]янв!G59</f>
        <v>0</v>
      </c>
      <c r="H43" s="3">
        <f>[1]март!H58+[1]янв!H59</f>
        <v>0</v>
      </c>
      <c r="I43" s="3">
        <f>[1]март!J58+[1]янв!J59</f>
        <v>0</v>
      </c>
      <c r="J43" s="3">
        <f>[1]март!K58+[1]янв!K59</f>
        <v>0</v>
      </c>
      <c r="K43" s="3">
        <f>[1]март!L58+[1]янв!L59</f>
        <v>0</v>
      </c>
      <c r="L43" s="3">
        <f>[1]март!M58+[1]янв!M59</f>
        <v>302480</v>
      </c>
      <c r="M43" s="3">
        <f>[1]март!N58+[1]янв!N59</f>
        <v>11310</v>
      </c>
      <c r="N43" s="3">
        <f>[1]март!O58+[1]янв!O59</f>
        <v>313790</v>
      </c>
      <c r="O43" s="3">
        <f>[1]март!P58+[1]янв!P59</f>
        <v>0</v>
      </c>
      <c r="P43" s="3"/>
      <c r="Q43" s="3">
        <f>[1]март!Q58+[1]янв!Q59</f>
        <v>0</v>
      </c>
      <c r="R43" s="3">
        <f>[1]март!R58+[1]янв!R59</f>
        <v>0</v>
      </c>
      <c r="S43" s="56">
        <f t="shared" si="3"/>
        <v>323368</v>
      </c>
    </row>
    <row r="44" spans="1:21">
      <c r="A44" s="42" t="s">
        <v>107</v>
      </c>
      <c r="B44" s="3">
        <v>226</v>
      </c>
      <c r="C44" s="3">
        <f>D44+E44</f>
        <v>0</v>
      </c>
      <c r="D44" s="3">
        <f>[1]март!D55+[1]фев!D57+[1]янв!D56</f>
        <v>0</v>
      </c>
      <c r="E44" s="3">
        <f>[1]март!E55+[1]фев!E57+[1]янв!E56</f>
        <v>0</v>
      </c>
      <c r="F44" s="3">
        <f>[1]март!F55+[1]фев!F57+[1]янв!F56</f>
        <v>0</v>
      </c>
      <c r="G44" s="3">
        <f>[1]март!G55+[1]фев!G57+[1]янв!G56</f>
        <v>0</v>
      </c>
      <c r="H44" s="3">
        <f>[1]фев!H57</f>
        <v>0</v>
      </c>
      <c r="I44" s="3">
        <f>[1]март!J55+[1]фев!J57+[1]янв!J56</f>
        <v>0</v>
      </c>
      <c r="J44" s="3">
        <f>[1]март!K55+[1]фев!K57+[1]янв!K56</f>
        <v>0</v>
      </c>
      <c r="K44" s="3">
        <f>[1]март!L55+[1]фев!L57+[1]янв!L56</f>
        <v>0</v>
      </c>
      <c r="L44" s="3">
        <f>[1]март!M55+[1]фев!M57+[1]янв!M56</f>
        <v>0</v>
      </c>
      <c r="M44" s="3">
        <f>[1]март!N55+[1]фев!N57+[1]янв!N56</f>
        <v>0</v>
      </c>
      <c r="N44" s="3">
        <f>[1]март!O55+[1]фев!O57+[1]янв!O56</f>
        <v>0</v>
      </c>
      <c r="O44" s="3">
        <f>[1]март!P55+[1]фев!P57+[1]янв!P56</f>
        <v>0</v>
      </c>
      <c r="P44" s="3"/>
      <c r="Q44" s="3">
        <f>[1]март!Q55+[1]фев!Q57+[1]янв!Q56</f>
        <v>0</v>
      </c>
      <c r="R44" s="3">
        <f>[1]март!R55+[1]фев!R57+[1]янв!R56</f>
        <v>0</v>
      </c>
      <c r="S44" s="56">
        <f>C44+F44+G44+I44+J44+K44+N44+O44++R44+Q44+H44</f>
        <v>0</v>
      </c>
      <c r="T44" s="1">
        <f>[2]март!S54+[2]фев!S56+[2]янв!S55</f>
        <v>259040</v>
      </c>
    </row>
    <row r="45" spans="1:21">
      <c r="A45" s="42" t="s">
        <v>397</v>
      </c>
      <c r="B45" s="3">
        <v>226</v>
      </c>
      <c r="C45" s="3">
        <f>D45+E45</f>
        <v>0</v>
      </c>
      <c r="D45" s="3">
        <f>[1]март!D43+[1]фев!D77</f>
        <v>0</v>
      </c>
      <c r="E45" s="3">
        <f>[1]март!E43+[1]фев!E45</f>
        <v>0</v>
      </c>
      <c r="F45" s="3">
        <f>[1]март!F43+[1]фев!F45</f>
        <v>0</v>
      </c>
      <c r="G45" s="3">
        <f>[1]март!G43+[1]фев!G45</f>
        <v>0</v>
      </c>
      <c r="H45" s="3"/>
      <c r="I45" s="3">
        <f>[1]март!J43+[1]фев!J45</f>
        <v>0</v>
      </c>
      <c r="J45" s="3">
        <f>[1]март!K43+[1]фев!K45</f>
        <v>0</v>
      </c>
      <c r="K45" s="3">
        <f>[1]март!L43+[1]фев!L45</f>
        <v>0</v>
      </c>
      <c r="L45" s="3">
        <f>[1]март!M43+[1]фев!M45</f>
        <v>0</v>
      </c>
      <c r="M45" s="3">
        <f>[1]март!N43+[1]фев!N45</f>
        <v>0</v>
      </c>
      <c r="N45" s="3">
        <f>[1]март!O43+[1]фев!O45</f>
        <v>0</v>
      </c>
      <c r="O45" s="3">
        <f>[1]март!P43+[1]фев!P45</f>
        <v>0</v>
      </c>
      <c r="P45" s="3"/>
      <c r="Q45" s="3">
        <f>[1]март!Q43+[1]фев!Q45</f>
        <v>0</v>
      </c>
      <c r="R45" s="3">
        <f>[1]март!R43+[1]фев!R45</f>
        <v>0</v>
      </c>
      <c r="S45" s="56">
        <f t="shared" si="3"/>
        <v>0</v>
      </c>
    </row>
    <row r="46" spans="1:21">
      <c r="A46" s="42" t="s">
        <v>106</v>
      </c>
      <c r="B46" s="3">
        <v>226</v>
      </c>
      <c r="C46" s="3">
        <f t="shared" si="0"/>
        <v>0</v>
      </c>
      <c r="D46" s="3">
        <f>[1]март!D53+[1]фев!D55+[1]янв!D54</f>
        <v>0</v>
      </c>
      <c r="E46" s="3">
        <f>[1]фев!E55+[1]янв!E54</f>
        <v>0</v>
      </c>
      <c r="F46" s="3">
        <f>[1]фев!F55+[1]янв!F54</f>
        <v>0</v>
      </c>
      <c r="G46" s="3">
        <f>[1]фев!G55+[1]янв!G54+[1]март!G53</f>
        <v>0</v>
      </c>
      <c r="H46" s="3">
        <f>[1]фев!H55+[1]янв!H54</f>
        <v>0</v>
      </c>
      <c r="I46" s="3">
        <f>[1]фев!J55+[1]янв!J54</f>
        <v>0</v>
      </c>
      <c r="J46" s="3">
        <f>[1]фев!K55+[1]янв!K54</f>
        <v>0</v>
      </c>
      <c r="K46" s="3">
        <f>[1]фев!L55+[1]янв!L54</f>
        <v>0</v>
      </c>
      <c r="L46" s="23">
        <f>[1]фев!M55+[1]янв!M54+[1]март!M53</f>
        <v>0</v>
      </c>
      <c r="M46" s="3">
        <f>[1]фев!N55+[1]янв!N54</f>
        <v>0</v>
      </c>
      <c r="N46" s="3">
        <f>[1]фев!O55+[1]янв!O54</f>
        <v>0</v>
      </c>
      <c r="O46" s="3">
        <f>[1]фев!P55+[1]янв!P54</f>
        <v>0</v>
      </c>
      <c r="P46" s="3"/>
      <c r="Q46" s="3">
        <f>[1]фев!Q55+[1]янв!Q54</f>
        <v>0</v>
      </c>
      <c r="R46" s="3">
        <f>[1]фев!R55+[1]янв!R54+[1]март!R53</f>
        <v>0</v>
      </c>
      <c r="S46" s="56">
        <f t="shared" si="3"/>
        <v>0</v>
      </c>
    </row>
    <row r="47" spans="1:21" hidden="1">
      <c r="A47" s="183" t="s">
        <v>377</v>
      </c>
      <c r="B47" s="3">
        <v>226</v>
      </c>
      <c r="C47" s="3">
        <f t="shared" si="0"/>
        <v>0</v>
      </c>
      <c r="D47" s="3">
        <f>[1]фев!D44</f>
        <v>0</v>
      </c>
      <c r="E47" s="3">
        <f>[1]март!E39+[1]фев!E41+[1]янв!E40</f>
        <v>0</v>
      </c>
      <c r="F47" s="3">
        <f>[1]март!F39+[1]фев!F41+[1]янв!F40</f>
        <v>0</v>
      </c>
      <c r="G47" s="3">
        <f>[1]март!G39+[1]фев!G41+[1]янв!G40</f>
        <v>0</v>
      </c>
      <c r="H47" s="3"/>
      <c r="I47" s="3">
        <f>[1]март!J39+[1]фев!J41+[1]янв!J40</f>
        <v>0</v>
      </c>
      <c r="J47" s="3">
        <f>[1]март!K39+[1]фев!K41+[1]янв!K40</f>
        <v>0</v>
      </c>
      <c r="K47" s="3">
        <f>[1]март!L39+[1]фев!L41+[1]янв!L40</f>
        <v>0</v>
      </c>
      <c r="L47" s="3">
        <f>[1]март!M39+[1]фев!M41+[1]янв!M40</f>
        <v>0</v>
      </c>
      <c r="M47" s="3">
        <f>[1]март!N39+[1]фев!N41+[1]янв!N40</f>
        <v>0</v>
      </c>
      <c r="N47" s="3">
        <f>[1]март!O39+[1]фев!O41+[1]янв!O40</f>
        <v>0</v>
      </c>
      <c r="O47" s="3">
        <f>[1]март!P39+[1]фев!P41+[1]янв!P40</f>
        <v>0</v>
      </c>
      <c r="P47" s="3"/>
      <c r="Q47" s="3">
        <f>[1]март!Q39+[1]фев!Q41+[1]янв!Q40</f>
        <v>0</v>
      </c>
      <c r="R47" s="3">
        <f>[1]март!R39+[1]фев!R41+[1]янв!R40</f>
        <v>0</v>
      </c>
      <c r="S47" s="56">
        <f t="shared" si="3"/>
        <v>0</v>
      </c>
    </row>
    <row r="48" spans="1:21">
      <c r="A48" s="42" t="s">
        <v>378</v>
      </c>
      <c r="B48" s="3">
        <v>226</v>
      </c>
      <c r="C48" s="3">
        <f t="shared" si="0"/>
        <v>0</v>
      </c>
      <c r="D48" s="3">
        <f>[1]янв!D40+[1]фев!D40+[1]март!D38</f>
        <v>0</v>
      </c>
      <c r="E48" s="3">
        <f>[1]март!E38+[1]фев!E40+[1]янв!E39</f>
        <v>0</v>
      </c>
      <c r="F48" s="3">
        <f>[1]март!F38+[1]фев!F40+[1]янв!F39</f>
        <v>0</v>
      </c>
      <c r="G48" s="3">
        <f>[1]март!G38+[1]фев!G40+[1]янв!G39</f>
        <v>0</v>
      </c>
      <c r="H48" s="3"/>
      <c r="I48" s="3">
        <f>[1]март!J38+[1]фев!J40+[1]янв!J39</f>
        <v>0</v>
      </c>
      <c r="J48" s="3">
        <f>[1]март!K38+[1]фев!K40+[1]янв!K39</f>
        <v>900</v>
      </c>
      <c r="K48" s="3">
        <f>[1]март!L38+[1]фев!L40+[1]янв!L39</f>
        <v>0</v>
      </c>
      <c r="L48" s="3">
        <f>[1]март!M38+[1]фев!M40+[1]янв!M39</f>
        <v>0</v>
      </c>
      <c r="M48" s="3">
        <f>[1]март!N38+[1]фев!N40+[1]янв!N39</f>
        <v>0</v>
      </c>
      <c r="N48" s="3">
        <f>[1]март!O38+[1]фев!O40+[1]янв!O39</f>
        <v>0</v>
      </c>
      <c r="O48" s="3">
        <f>[1]март!P38+[1]фев!P40+[1]янв!P39</f>
        <v>0</v>
      </c>
      <c r="P48" s="3"/>
      <c r="Q48" s="3">
        <f>[1]март!Q38+[1]фев!Q40+[1]янв!Q39</f>
        <v>0</v>
      </c>
      <c r="R48" s="3">
        <f>[1]март!R38+[1]фев!R40+[1]янв!R39</f>
        <v>0</v>
      </c>
      <c r="S48" s="56">
        <f t="shared" si="3"/>
        <v>900</v>
      </c>
    </row>
    <row r="49" spans="1:19" hidden="1">
      <c r="A49" s="183" t="s">
        <v>276</v>
      </c>
      <c r="B49" s="3">
        <v>226</v>
      </c>
      <c r="C49" s="3">
        <f t="shared" si="0"/>
        <v>0</v>
      </c>
      <c r="D49" s="3">
        <f>[1]фев!D66</f>
        <v>0</v>
      </c>
      <c r="E49" s="3">
        <f>[1]март!E42</f>
        <v>0</v>
      </c>
      <c r="F49" s="3">
        <f>[1]март!F42</f>
        <v>0</v>
      </c>
      <c r="G49" s="3">
        <f>[1]март!G42</f>
        <v>0</v>
      </c>
      <c r="H49" s="3"/>
      <c r="I49" s="3">
        <f>[1]март!J42</f>
        <v>0</v>
      </c>
      <c r="J49" s="3">
        <f>[1]март!K42</f>
        <v>0</v>
      </c>
      <c r="K49" s="3">
        <f>[1]март!L42</f>
        <v>0</v>
      </c>
      <c r="L49" s="3">
        <f>[1]март!M42</f>
        <v>0</v>
      </c>
      <c r="M49" s="3">
        <f>[1]март!N42</f>
        <v>0</v>
      </c>
      <c r="N49" s="3">
        <f>[1]март!O42</f>
        <v>0</v>
      </c>
      <c r="O49" s="3">
        <f>[1]март!P42</f>
        <v>0</v>
      </c>
      <c r="P49" s="3"/>
      <c r="Q49" s="3">
        <f>[1]март!Q42</f>
        <v>0</v>
      </c>
      <c r="R49" s="3">
        <f>[1]март!R42</f>
        <v>0</v>
      </c>
      <c r="S49" s="56">
        <f t="shared" si="3"/>
        <v>0</v>
      </c>
    </row>
    <row r="50" spans="1:19">
      <c r="A50" s="42" t="s">
        <v>108</v>
      </c>
      <c r="B50" s="3">
        <v>226</v>
      </c>
      <c r="C50" s="3">
        <f t="shared" si="0"/>
        <v>0</v>
      </c>
      <c r="D50" s="3">
        <f>[1]март!D59+[1]фев!D61+[1]янв!D60</f>
        <v>0</v>
      </c>
      <c r="E50" s="3">
        <f>[1]март!E59+[1]фев!E61+[1]янв!E60</f>
        <v>0</v>
      </c>
      <c r="F50" s="3">
        <f>[1]март!F59+[1]фев!F61+[1]янв!F60</f>
        <v>0</v>
      </c>
      <c r="G50" s="3">
        <f>[1]март!G59+[1]фев!G61+[1]янв!G60</f>
        <v>0</v>
      </c>
      <c r="H50" s="3">
        <f>[1]март!H59+[1]фев!H61+[1]янв!H60</f>
        <v>0</v>
      </c>
      <c r="I50" s="3">
        <f>[1]март!J59+[1]фев!J61+[1]янв!J60</f>
        <v>0</v>
      </c>
      <c r="J50" s="3">
        <f>[1]март!K59+[1]фев!K61+[1]янв!K60</f>
        <v>0</v>
      </c>
      <c r="K50" s="3">
        <f>[1]март!L59+[1]фев!L61+[1]янв!L60</f>
        <v>84000</v>
      </c>
      <c r="L50" s="3">
        <f>[1]март!M59+[1]фев!M61+[1]янв!M60</f>
        <v>0</v>
      </c>
      <c r="M50" s="3">
        <f>[1]март!N59+[1]фев!N61+[1]янв!N60</f>
        <v>0</v>
      </c>
      <c r="N50" s="3">
        <f>[1]март!O59+[1]фев!O61+[1]янв!O60</f>
        <v>0</v>
      </c>
      <c r="O50" s="3">
        <f>[1]март!P59+[1]фев!P61+[1]янв!P60</f>
        <v>0</v>
      </c>
      <c r="P50" s="3"/>
      <c r="Q50" s="3">
        <f>[1]март!Q59+[1]фев!Q61+[1]янв!Q60</f>
        <v>0</v>
      </c>
      <c r="R50" s="3">
        <f>[1]март!R59+[1]фев!R61+[1]янв!R60</f>
        <v>0</v>
      </c>
      <c r="S50" s="56">
        <f t="shared" si="3"/>
        <v>84000</v>
      </c>
    </row>
    <row r="51" spans="1:19" hidden="1">
      <c r="A51" s="42" t="s">
        <v>263</v>
      </c>
      <c r="B51" s="3">
        <v>226</v>
      </c>
      <c r="C51" s="3">
        <f t="shared" si="0"/>
        <v>0</v>
      </c>
      <c r="D51" s="3">
        <f>[1]март!D60</f>
        <v>0</v>
      </c>
      <c r="E51" s="3">
        <f>[1]март!E60</f>
        <v>0</v>
      </c>
      <c r="F51" s="3">
        <f>[1]март!F60</f>
        <v>0</v>
      </c>
      <c r="G51" s="3">
        <f>[1]март!G60</f>
        <v>0</v>
      </c>
      <c r="H51" s="3">
        <f>[1]март!H60</f>
        <v>0</v>
      </c>
      <c r="I51" s="3">
        <f>[1]март!J60</f>
        <v>0</v>
      </c>
      <c r="J51" s="3">
        <f>[1]март!K60</f>
        <v>0</v>
      </c>
      <c r="K51" s="3">
        <f>[1]март!L60</f>
        <v>0</v>
      </c>
      <c r="L51" s="3">
        <f>[1]март!M60</f>
        <v>0</v>
      </c>
      <c r="M51" s="3">
        <f>[1]март!N60</f>
        <v>0</v>
      </c>
      <c r="N51" s="3">
        <f>[1]март!O60</f>
        <v>0</v>
      </c>
      <c r="O51" s="3">
        <f>[1]март!P60</f>
        <v>0</v>
      </c>
      <c r="P51" s="3"/>
      <c r="Q51" s="3">
        <f>[1]март!Q60</f>
        <v>0</v>
      </c>
      <c r="R51" s="3">
        <f>[1]март!R60</f>
        <v>0</v>
      </c>
      <c r="S51" s="56">
        <f t="shared" si="3"/>
        <v>0</v>
      </c>
    </row>
    <row r="52" spans="1:19" hidden="1">
      <c r="A52" s="42" t="s">
        <v>264</v>
      </c>
      <c r="B52" s="3">
        <v>226</v>
      </c>
      <c r="C52" s="3">
        <f t="shared" si="0"/>
        <v>0</v>
      </c>
      <c r="D52" s="3">
        <f>[1]март!D64</f>
        <v>0</v>
      </c>
      <c r="E52" s="3">
        <f>[1]март!E64</f>
        <v>0</v>
      </c>
      <c r="F52" s="3">
        <f>[1]март!F64</f>
        <v>0</v>
      </c>
      <c r="G52" s="3">
        <f>[1]март!G64</f>
        <v>0</v>
      </c>
      <c r="H52" s="3">
        <f>[1]март!H64</f>
        <v>0</v>
      </c>
      <c r="I52" s="3">
        <f>[1]март!J64</f>
        <v>0</v>
      </c>
      <c r="J52" s="3">
        <f>[1]март!K64</f>
        <v>0</v>
      </c>
      <c r="K52" s="3">
        <f>[1]март!L64</f>
        <v>0</v>
      </c>
      <c r="L52" s="3">
        <f>[1]март!M64</f>
        <v>0</v>
      </c>
      <c r="M52" s="3">
        <f>[1]март!N64</f>
        <v>0</v>
      </c>
      <c r="N52" s="3">
        <f>[1]март!O64</f>
        <v>0</v>
      </c>
      <c r="O52" s="3">
        <f>[1]март!P64</f>
        <v>0</v>
      </c>
      <c r="P52" s="3"/>
      <c r="Q52" s="3">
        <f>[1]март!Q64</f>
        <v>0</v>
      </c>
      <c r="R52" s="3">
        <f>[1]март!R64</f>
        <v>0</v>
      </c>
      <c r="S52" s="56">
        <f t="shared" si="3"/>
        <v>0</v>
      </c>
    </row>
    <row r="53" spans="1:19" hidden="1">
      <c r="A53" s="42" t="s">
        <v>154</v>
      </c>
      <c r="B53" s="3">
        <v>226</v>
      </c>
      <c r="C53" s="3">
        <f t="shared" si="0"/>
        <v>0</v>
      </c>
      <c r="D53" s="3">
        <f>[1]март!D44+[1]фев!D46</f>
        <v>0</v>
      </c>
      <c r="E53" s="3">
        <f>[1]март!E44+[1]фев!E46</f>
        <v>0</v>
      </c>
      <c r="F53" s="3">
        <f>[1]март!F44+[1]фев!F46</f>
        <v>0</v>
      </c>
      <c r="G53" s="3">
        <f>[1]март!G44+[1]фев!G46</f>
        <v>0</v>
      </c>
      <c r="H53" s="3"/>
      <c r="I53" s="3">
        <f>[1]март!J44+[1]фев!J46</f>
        <v>0</v>
      </c>
      <c r="J53" s="3">
        <f>[1]март!K44+[1]фев!K46</f>
        <v>0</v>
      </c>
      <c r="K53" s="3">
        <f>[1]март!L44+[1]фев!L46</f>
        <v>0</v>
      </c>
      <c r="L53" s="3">
        <f>[1]март!M44+[1]фев!M46</f>
        <v>0</v>
      </c>
      <c r="M53" s="3">
        <f>[1]март!N44+[1]фев!N46</f>
        <v>0</v>
      </c>
      <c r="N53" s="3">
        <f>[1]март!O44+[1]фев!O46</f>
        <v>0</v>
      </c>
      <c r="O53" s="3">
        <f>[1]март!P44+[1]фев!P46</f>
        <v>0</v>
      </c>
      <c r="P53" s="3"/>
      <c r="Q53" s="3">
        <f>[1]март!Q44+[1]фев!Q46</f>
        <v>0</v>
      </c>
      <c r="R53" s="3">
        <f>[1]март!R44+[1]фев!R46</f>
        <v>0</v>
      </c>
      <c r="S53" s="56">
        <f t="shared" si="3"/>
        <v>0</v>
      </c>
    </row>
    <row r="54" spans="1:19" hidden="1">
      <c r="A54" s="42" t="s">
        <v>215</v>
      </c>
      <c r="B54" s="3">
        <v>226</v>
      </c>
      <c r="C54" s="3">
        <f t="shared" si="0"/>
        <v>0</v>
      </c>
      <c r="D54" s="3">
        <f>[1]фев!D47</f>
        <v>0</v>
      </c>
      <c r="E54" s="3">
        <f>[1]фев!E47</f>
        <v>0</v>
      </c>
      <c r="F54" s="3">
        <f>[1]фев!F47</f>
        <v>0</v>
      </c>
      <c r="G54" s="3">
        <f>[1]фев!G47</f>
        <v>0</v>
      </c>
      <c r="H54" s="3"/>
      <c r="I54" s="3">
        <f>[1]фев!J47</f>
        <v>0</v>
      </c>
      <c r="J54" s="3">
        <f>[1]фев!K47</f>
        <v>0</v>
      </c>
      <c r="K54" s="3">
        <f>[1]фев!L47</f>
        <v>0</v>
      </c>
      <c r="L54" s="3">
        <f>[1]фев!M47</f>
        <v>0</v>
      </c>
      <c r="M54" s="3">
        <f>[1]фев!N47</f>
        <v>0</v>
      </c>
      <c r="N54" s="3">
        <f>[1]фев!O47</f>
        <v>0</v>
      </c>
      <c r="O54" s="3">
        <f>[1]фев!P47</f>
        <v>0</v>
      </c>
      <c r="P54" s="3"/>
      <c r="Q54" s="3">
        <f>[1]фев!Q47</f>
        <v>0</v>
      </c>
      <c r="R54" s="3">
        <f>[1]фев!R47</f>
        <v>0</v>
      </c>
      <c r="S54" s="56">
        <f t="shared" si="3"/>
        <v>0</v>
      </c>
    </row>
    <row r="55" spans="1:19" hidden="1">
      <c r="A55" s="42" t="s">
        <v>109</v>
      </c>
      <c r="B55" s="3">
        <v>226</v>
      </c>
      <c r="C55" s="3">
        <f t="shared" si="0"/>
        <v>0</v>
      </c>
      <c r="D55" s="3"/>
      <c r="E55" s="3"/>
      <c r="F55" s="3"/>
      <c r="G55" s="3"/>
      <c r="H55" s="3"/>
      <c r="I55" s="3"/>
      <c r="J55" s="3"/>
      <c r="K55" s="3"/>
      <c r="L55" s="3">
        <f>[1]янв!K45+[1]фев!K45+[1]март!K43</f>
        <v>0</v>
      </c>
      <c r="M55" s="3"/>
      <c r="N55" s="3">
        <f>L55+M55</f>
        <v>0</v>
      </c>
      <c r="O55" s="3"/>
      <c r="P55" s="3"/>
      <c r="Q55" s="3"/>
      <c r="R55" s="3"/>
      <c r="S55" s="56">
        <f t="shared" si="3"/>
        <v>0</v>
      </c>
    </row>
    <row r="56" spans="1:19" hidden="1">
      <c r="A56" s="42" t="s">
        <v>473</v>
      </c>
      <c r="B56" s="3">
        <v>226</v>
      </c>
      <c r="C56" s="3">
        <f t="shared" si="0"/>
        <v>0</v>
      </c>
      <c r="D56" s="3">
        <f>[1]фев!D63</f>
        <v>0</v>
      </c>
      <c r="E56" s="3"/>
      <c r="F56" s="3"/>
      <c r="G56" s="3"/>
      <c r="H56" s="3"/>
      <c r="I56" s="3"/>
      <c r="J56" s="3"/>
      <c r="K56" s="3"/>
      <c r="L56" s="3"/>
      <c r="M56" s="3"/>
      <c r="N56" s="3">
        <f>L56+M56</f>
        <v>0</v>
      </c>
      <c r="O56" s="3"/>
      <c r="P56" s="3"/>
      <c r="Q56" s="3"/>
      <c r="R56" s="3"/>
      <c r="S56" s="56">
        <f t="shared" si="3"/>
        <v>0</v>
      </c>
    </row>
    <row r="57" spans="1:19" hidden="1">
      <c r="A57" s="42" t="s">
        <v>156</v>
      </c>
      <c r="B57" s="3">
        <v>226</v>
      </c>
      <c r="C57" s="3">
        <f t="shared" si="0"/>
        <v>0</v>
      </c>
      <c r="D57" s="3">
        <f>[1]янв!D61+[1]март!D66</f>
        <v>0</v>
      </c>
      <c r="E57" s="3">
        <f>[1]янв!E61</f>
        <v>0</v>
      </c>
      <c r="F57" s="3">
        <f>[1]янв!F61</f>
        <v>0</v>
      </c>
      <c r="G57" s="3">
        <f>[1]янв!G61</f>
        <v>0</v>
      </c>
      <c r="H57" s="3">
        <f>[1]янв!H61</f>
        <v>0</v>
      </c>
      <c r="I57" s="3">
        <f>[1]янв!J61</f>
        <v>0</v>
      </c>
      <c r="J57" s="3">
        <f>[1]янв!K61</f>
        <v>0</v>
      </c>
      <c r="K57" s="3">
        <f>[1]янв!L61</f>
        <v>0</v>
      </c>
      <c r="L57" s="3">
        <f>[1]янв!M61+[1]фев!M68+[1]март!M66</f>
        <v>0</v>
      </c>
      <c r="M57" s="3">
        <f>[1]янв!N61</f>
        <v>0</v>
      </c>
      <c r="N57" s="3">
        <f>[1]янв!O61+[1]фев!O68+[1]март!O66</f>
        <v>0</v>
      </c>
      <c r="O57" s="3">
        <f>[1]янв!P61</f>
        <v>0</v>
      </c>
      <c r="P57" s="3"/>
      <c r="Q57" s="3">
        <f>[1]янв!Q61</f>
        <v>0</v>
      </c>
      <c r="R57" s="3">
        <f>[1]март!R66</f>
        <v>0</v>
      </c>
      <c r="S57" s="56">
        <f t="shared" si="3"/>
        <v>0</v>
      </c>
    </row>
    <row r="58" spans="1:19" hidden="1">
      <c r="A58" s="42" t="s">
        <v>110</v>
      </c>
      <c r="B58" s="3">
        <v>226</v>
      </c>
      <c r="C58" s="3">
        <f t="shared" si="0"/>
        <v>0</v>
      </c>
      <c r="D58" s="3">
        <f>[1]янв!D48+[1]фев!D48+[1]март!D46</f>
        <v>0</v>
      </c>
      <c r="E58" s="3"/>
      <c r="F58" s="3"/>
      <c r="G58" s="3"/>
      <c r="H58" s="3"/>
      <c r="I58" s="3"/>
      <c r="J58" s="3"/>
      <c r="K58" s="3"/>
      <c r="L58" s="3">
        <f>[1]янв!K48+[1]фев!K48+[1]март!K46</f>
        <v>0</v>
      </c>
      <c r="M58" s="3"/>
      <c r="N58" s="3">
        <f>L58+M58</f>
        <v>0</v>
      </c>
      <c r="O58" s="3"/>
      <c r="P58" s="3"/>
      <c r="Q58" s="3"/>
      <c r="R58" s="3"/>
      <c r="S58" s="56">
        <f t="shared" si="3"/>
        <v>0</v>
      </c>
    </row>
    <row r="59" spans="1:19" hidden="1">
      <c r="A59" s="183" t="s">
        <v>379</v>
      </c>
      <c r="B59" s="3">
        <v>226</v>
      </c>
      <c r="C59" s="3">
        <f t="shared" si="0"/>
        <v>0</v>
      </c>
      <c r="D59" s="3">
        <f>[1]март!D57+[1]фев!D59</f>
        <v>0</v>
      </c>
      <c r="E59" s="3">
        <f>[1]март!E57+[1]фев!E59</f>
        <v>0</v>
      </c>
      <c r="F59" s="3">
        <f>[1]март!F57+[1]фев!F59</f>
        <v>0</v>
      </c>
      <c r="G59" s="3">
        <f>[1]март!G57+[1]фев!G59</f>
        <v>0</v>
      </c>
      <c r="H59" s="3"/>
      <c r="I59" s="3"/>
      <c r="J59" s="3"/>
      <c r="K59" s="3"/>
      <c r="L59" s="3">
        <f>[1]янв!K49+[1]фев!K49+[1]март!K47</f>
        <v>0</v>
      </c>
      <c r="M59" s="3"/>
      <c r="N59" s="3">
        <f>L59+M59</f>
        <v>0</v>
      </c>
      <c r="O59" s="3"/>
      <c r="P59" s="3"/>
      <c r="Q59" s="3"/>
      <c r="R59" s="3">
        <f>[1]март!R57+[1]фев!R59</f>
        <v>0</v>
      </c>
      <c r="S59" s="56">
        <f t="shared" si="3"/>
        <v>0</v>
      </c>
    </row>
    <row r="60" spans="1:19" hidden="1">
      <c r="A60" s="42" t="s">
        <v>157</v>
      </c>
      <c r="B60" s="3">
        <v>226</v>
      </c>
      <c r="C60" s="3">
        <f t="shared" si="0"/>
        <v>0</v>
      </c>
      <c r="D60" s="3">
        <f>[1]март!D48</f>
        <v>0</v>
      </c>
      <c r="E60" s="3">
        <f>[1]фев!E50</f>
        <v>0</v>
      </c>
      <c r="F60" s="3">
        <f>[1]фев!F50</f>
        <v>0</v>
      </c>
      <c r="G60" s="3">
        <f>[1]фев!G50</f>
        <v>0</v>
      </c>
      <c r="H60" s="3"/>
      <c r="I60" s="3">
        <f>[1]фев!J50</f>
        <v>0</v>
      </c>
      <c r="J60" s="3">
        <f>[1]фев!K50</f>
        <v>0</v>
      </c>
      <c r="K60" s="3">
        <f>[1]фев!L50</f>
        <v>0</v>
      </c>
      <c r="L60" s="3">
        <f>[1]фев!M50</f>
        <v>0</v>
      </c>
      <c r="M60" s="3">
        <f>[1]фев!N50</f>
        <v>0</v>
      </c>
      <c r="N60" s="3">
        <f>[1]фев!O50</f>
        <v>0</v>
      </c>
      <c r="O60" s="3">
        <f>[1]фев!P50</f>
        <v>0</v>
      </c>
      <c r="P60" s="3"/>
      <c r="Q60" s="3">
        <f>[1]фев!Q50</f>
        <v>0</v>
      </c>
      <c r="R60" s="3">
        <f>[1]фев!R50</f>
        <v>0</v>
      </c>
      <c r="S60" s="56">
        <f t="shared" si="3"/>
        <v>0</v>
      </c>
    </row>
    <row r="61" spans="1:19" hidden="1">
      <c r="A61" s="42" t="s">
        <v>216</v>
      </c>
      <c r="B61" s="3">
        <v>226</v>
      </c>
      <c r="C61" s="3">
        <f t="shared" si="0"/>
        <v>0</v>
      </c>
      <c r="D61" s="3">
        <f>[1]фев!D49</f>
        <v>0</v>
      </c>
      <c r="E61" s="3">
        <f>[1]фев!E49</f>
        <v>0</v>
      </c>
      <c r="F61" s="3">
        <f>[1]фев!F49</f>
        <v>0</v>
      </c>
      <c r="G61" s="3">
        <f>[1]фев!G49</f>
        <v>0</v>
      </c>
      <c r="H61" s="3"/>
      <c r="I61" s="3">
        <f>[1]фев!J49</f>
        <v>0</v>
      </c>
      <c r="J61" s="3">
        <f>[1]фев!K49</f>
        <v>0</v>
      </c>
      <c r="K61" s="3">
        <f>[1]фев!L49</f>
        <v>0</v>
      </c>
      <c r="L61" s="3">
        <f>[1]фев!M49</f>
        <v>0</v>
      </c>
      <c r="M61" s="3">
        <f>[1]фев!N49</f>
        <v>0</v>
      </c>
      <c r="N61" s="3">
        <f>[1]фев!O49</f>
        <v>0</v>
      </c>
      <c r="O61" s="3">
        <f>[1]фев!P49</f>
        <v>0</v>
      </c>
      <c r="P61" s="3"/>
      <c r="Q61" s="3">
        <f>[1]фев!Q49</f>
        <v>0</v>
      </c>
      <c r="R61" s="3">
        <f>[1]фев!R49</f>
        <v>0</v>
      </c>
      <c r="S61" s="56">
        <f t="shared" si="3"/>
        <v>0</v>
      </c>
    </row>
    <row r="62" spans="1:19">
      <c r="A62" s="183" t="s">
        <v>380</v>
      </c>
      <c r="B62" s="3">
        <v>226</v>
      </c>
      <c r="C62" s="3">
        <f t="shared" si="0"/>
        <v>0</v>
      </c>
      <c r="D62" s="3">
        <f>[1]март!D73</f>
        <v>0</v>
      </c>
      <c r="E62" s="3">
        <f>[1]март!E73</f>
        <v>0</v>
      </c>
      <c r="F62" s="3">
        <f>[1]март!F73</f>
        <v>0</v>
      </c>
      <c r="G62" s="3">
        <f>[1]март!G73</f>
        <v>0</v>
      </c>
      <c r="H62" s="3">
        <f>[1]март!H73</f>
        <v>0</v>
      </c>
      <c r="I62" s="3">
        <f>[1]март!J73</f>
        <v>0</v>
      </c>
      <c r="J62" s="3">
        <f>[1]март!K73</f>
        <v>0</v>
      </c>
      <c r="K62" s="3">
        <f>[1]фев!L62</f>
        <v>0</v>
      </c>
      <c r="L62" s="3">
        <f>[1]март!M73</f>
        <v>0</v>
      </c>
      <c r="M62" s="3">
        <f>[1]март!N73</f>
        <v>0</v>
      </c>
      <c r="N62" s="3">
        <f>[1]март!O73</f>
        <v>0</v>
      </c>
      <c r="O62" s="3">
        <f>[1]март!P73</f>
        <v>0</v>
      </c>
      <c r="P62" s="3"/>
      <c r="Q62" s="3">
        <f>[1]март!Q73</f>
        <v>0</v>
      </c>
      <c r="R62" s="3">
        <f>[1]март!R73</f>
        <v>0</v>
      </c>
      <c r="S62" s="56">
        <f t="shared" si="3"/>
        <v>0</v>
      </c>
    </row>
    <row r="63" spans="1:19" hidden="1">
      <c r="A63" s="183" t="s">
        <v>277</v>
      </c>
      <c r="B63" s="3">
        <v>226</v>
      </c>
      <c r="C63" s="3">
        <f t="shared" si="0"/>
        <v>0</v>
      </c>
      <c r="D63" s="3">
        <f>[1]фев!D71</f>
        <v>0</v>
      </c>
      <c r="E63" s="3">
        <f>[1]фев!E71</f>
        <v>0</v>
      </c>
      <c r="F63" s="3">
        <f>[1]фев!F71</f>
        <v>0</v>
      </c>
      <c r="G63" s="3">
        <f>[1]фев!G71</f>
        <v>0</v>
      </c>
      <c r="H63" s="3">
        <f>[1]фев!H71</f>
        <v>0</v>
      </c>
      <c r="I63" s="3">
        <f>[1]фев!J71</f>
        <v>0</v>
      </c>
      <c r="J63" s="3">
        <f>[1]фев!K71</f>
        <v>0</v>
      </c>
      <c r="K63" s="3">
        <f>[1]фев!L71</f>
        <v>0</v>
      </c>
      <c r="L63" s="3">
        <f>[1]фев!M71</f>
        <v>0</v>
      </c>
      <c r="M63" s="3">
        <f>[1]фев!N71</f>
        <v>0</v>
      </c>
      <c r="N63" s="3">
        <f>[1]фев!O71</f>
        <v>0</v>
      </c>
      <c r="O63" s="3">
        <f>[1]фев!P71</f>
        <v>0</v>
      </c>
      <c r="P63" s="3"/>
      <c r="Q63" s="3">
        <f>[1]фев!Q71</f>
        <v>0</v>
      </c>
      <c r="R63" s="3">
        <f>[1]фев!R71</f>
        <v>0</v>
      </c>
      <c r="S63" s="56">
        <f t="shared" si="3"/>
        <v>0</v>
      </c>
    </row>
    <row r="64" spans="1:19" hidden="1">
      <c r="A64" s="42" t="s">
        <v>217</v>
      </c>
      <c r="B64" s="3">
        <v>226</v>
      </c>
      <c r="C64" s="3">
        <f t="shared" si="0"/>
        <v>0</v>
      </c>
      <c r="D64" s="3">
        <f>[1]фев!D64+[1]март!D62</f>
        <v>0</v>
      </c>
      <c r="E64" s="3">
        <f>[1]фев!E64</f>
        <v>0</v>
      </c>
      <c r="F64" s="3">
        <f>[1]фев!F64</f>
        <v>0</v>
      </c>
      <c r="G64" s="3">
        <f>[1]фев!G64</f>
        <v>0</v>
      </c>
      <c r="H64" s="3"/>
      <c r="I64" s="3">
        <f>[1]фев!J64</f>
        <v>0</v>
      </c>
      <c r="J64" s="3">
        <f>[1]фев!K64</f>
        <v>0</v>
      </c>
      <c r="K64" s="3">
        <f>[1]фев!L64</f>
        <v>0</v>
      </c>
      <c r="L64" s="3">
        <f>[1]фев!M64</f>
        <v>0</v>
      </c>
      <c r="M64" s="3">
        <f>[1]фев!N64</f>
        <v>0</v>
      </c>
      <c r="N64" s="3">
        <f>[1]фев!O64</f>
        <v>0</v>
      </c>
      <c r="O64" s="3">
        <f>[1]фев!P64</f>
        <v>0</v>
      </c>
      <c r="P64" s="3"/>
      <c r="Q64" s="3">
        <f>[1]фев!Q64</f>
        <v>0</v>
      </c>
      <c r="R64" s="3">
        <f>[1]фев!R64</f>
        <v>0</v>
      </c>
      <c r="S64" s="56">
        <f t="shared" si="3"/>
        <v>0</v>
      </c>
    </row>
    <row r="65" spans="1:20">
      <c r="A65" s="42" t="s">
        <v>265</v>
      </c>
      <c r="B65" s="3">
        <v>226</v>
      </c>
      <c r="C65" s="3">
        <f t="shared" si="0"/>
        <v>0</v>
      </c>
      <c r="D65" s="3">
        <f>[1]фев!D58+[1]янв!D57+[1]март!D56</f>
        <v>0</v>
      </c>
      <c r="E65" s="3">
        <f>[1]март!E56+[1]фев!E58</f>
        <v>0</v>
      </c>
      <c r="F65" s="3">
        <f>[1]март!F56+[1]фев!F58</f>
        <v>0</v>
      </c>
      <c r="G65" s="3">
        <f>[1]март!G56+[1]фев!G58</f>
        <v>0</v>
      </c>
      <c r="H65" s="3">
        <f>[1]март!H56+[1]фев!H58</f>
        <v>0</v>
      </c>
      <c r="I65" s="3">
        <f>[1]март!J56+[1]фев!J58</f>
        <v>0</v>
      </c>
      <c r="J65" s="3">
        <f>[1]март!K56+[1]фев!K58</f>
        <v>0</v>
      </c>
      <c r="K65" s="3">
        <f>[1]март!L56+[1]фев!L58</f>
        <v>0</v>
      </c>
      <c r="L65" s="3">
        <f>[1]март!M56+[1]фев!M58</f>
        <v>0</v>
      </c>
      <c r="M65" s="3">
        <f>[1]март!N56+[1]фев!N58</f>
        <v>0</v>
      </c>
      <c r="N65" s="3">
        <f>[1]март!O56+[1]фев!O58</f>
        <v>0</v>
      </c>
      <c r="O65" s="3">
        <f>[1]март!P56+[1]фев!P58</f>
        <v>0</v>
      </c>
      <c r="P65" s="3"/>
      <c r="Q65" s="3">
        <f>[1]март!Q56+[1]фев!Q58</f>
        <v>0</v>
      </c>
      <c r="R65" s="3">
        <f>[1]март!R56+[1]фев!R58</f>
        <v>0</v>
      </c>
      <c r="S65" s="56">
        <f t="shared" si="3"/>
        <v>0</v>
      </c>
    </row>
    <row r="66" spans="1:20" hidden="1">
      <c r="A66" s="42" t="s">
        <v>218</v>
      </c>
      <c r="B66" s="3">
        <v>226</v>
      </c>
      <c r="C66" s="3">
        <f t="shared" si="0"/>
        <v>0</v>
      </c>
      <c r="D66" s="3">
        <f>[1]фев!D74</f>
        <v>0</v>
      </c>
      <c r="E66" s="3">
        <f>[1]март!E72</f>
        <v>0</v>
      </c>
      <c r="F66" s="3">
        <f>[1]март!F72</f>
        <v>0</v>
      </c>
      <c r="G66" s="3">
        <f>[1]март!G72</f>
        <v>0</v>
      </c>
      <c r="H66" s="3">
        <f>[1]март!H72</f>
        <v>0</v>
      </c>
      <c r="I66" s="3">
        <f>[1]март!J72</f>
        <v>0</v>
      </c>
      <c r="J66" s="3">
        <f>[1]март!K72</f>
        <v>0</v>
      </c>
      <c r="K66" s="3">
        <f>[1]март!L72</f>
        <v>0</v>
      </c>
      <c r="L66" s="3">
        <f>[1]март!M72</f>
        <v>0</v>
      </c>
      <c r="M66" s="3">
        <f>[1]март!N72</f>
        <v>0</v>
      </c>
      <c r="N66" s="3">
        <f>[1]март!O72</f>
        <v>0</v>
      </c>
      <c r="O66" s="3">
        <f>[1]март!P72</f>
        <v>0</v>
      </c>
      <c r="P66" s="3"/>
      <c r="Q66" s="3">
        <f>[1]март!Q72</f>
        <v>0</v>
      </c>
      <c r="R66" s="3">
        <f>[1]март!R72</f>
        <v>0</v>
      </c>
      <c r="S66" s="56">
        <f t="shared" si="3"/>
        <v>0</v>
      </c>
    </row>
    <row r="67" spans="1:20" hidden="1">
      <c r="A67" s="14" t="s">
        <v>235</v>
      </c>
      <c r="B67" s="3">
        <v>226</v>
      </c>
      <c r="C67" s="3">
        <f t="shared" si="0"/>
        <v>0</v>
      </c>
      <c r="D67" s="3">
        <f>[1]март!D70+[1]фев!D72</f>
        <v>0</v>
      </c>
      <c r="E67" s="3">
        <f>[1]март!E70+[1]фев!E72</f>
        <v>0</v>
      </c>
      <c r="F67" s="3">
        <f>[1]март!F70+[1]фев!F72</f>
        <v>0</v>
      </c>
      <c r="G67" s="3">
        <f>[1]март!G70+[1]фев!G72</f>
        <v>0</v>
      </c>
      <c r="H67" s="3"/>
      <c r="I67" s="3">
        <f>[1]март!J70+[1]фев!J72</f>
        <v>0</v>
      </c>
      <c r="J67" s="3">
        <f>[1]март!K70+[1]фев!K72</f>
        <v>0</v>
      </c>
      <c r="K67" s="3">
        <f>[1]март!L70+[1]фев!L72</f>
        <v>0</v>
      </c>
      <c r="L67" s="3"/>
      <c r="M67" s="3"/>
      <c r="N67" s="3"/>
      <c r="O67" s="3">
        <f>[1]март!P70+[1]фев!P72</f>
        <v>0</v>
      </c>
      <c r="P67" s="3"/>
      <c r="Q67" s="3">
        <f>[1]март!Q70+[1]фев!Q72</f>
        <v>0</v>
      </c>
      <c r="R67" s="3">
        <f>[1]март!R70+[1]фев!R72</f>
        <v>0</v>
      </c>
      <c r="S67" s="56">
        <f t="shared" si="3"/>
        <v>0</v>
      </c>
    </row>
    <row r="68" spans="1:20" hidden="1">
      <c r="A68" s="42" t="s">
        <v>219</v>
      </c>
      <c r="B68" s="3">
        <v>226</v>
      </c>
      <c r="C68" s="3">
        <f t="shared" si="0"/>
        <v>0</v>
      </c>
      <c r="D68" s="3">
        <f>[1]март!D49+[1]фев!D51</f>
        <v>0</v>
      </c>
      <c r="E68" s="3">
        <f>[1]март!E49+[1]фев!E51</f>
        <v>0</v>
      </c>
      <c r="F68" s="3">
        <f>[1]март!F49+[1]фев!F51</f>
        <v>0</v>
      </c>
      <c r="G68" s="3">
        <f>[1]март!G49+[1]фев!G51</f>
        <v>0</v>
      </c>
      <c r="H68" s="3">
        <f>[1]март!H49+[1]фев!H51</f>
        <v>0</v>
      </c>
      <c r="I68" s="3">
        <f>[1]март!J49+[1]фев!J51</f>
        <v>0</v>
      </c>
      <c r="J68" s="3">
        <f>[1]март!K49+[1]фев!K51</f>
        <v>0</v>
      </c>
      <c r="K68" s="3">
        <f>[1]март!L49+[1]фев!L51</f>
        <v>0</v>
      </c>
      <c r="L68" s="3">
        <f>[1]март!M49+[1]фев!M51</f>
        <v>0</v>
      </c>
      <c r="M68" s="3">
        <f>[1]март!N49+[1]фев!N51</f>
        <v>0</v>
      </c>
      <c r="N68" s="3">
        <f>[1]март!O49+[1]фев!O51</f>
        <v>0</v>
      </c>
      <c r="O68" s="3">
        <f>[1]март!P49+[1]фев!P51</f>
        <v>0</v>
      </c>
      <c r="P68" s="3"/>
      <c r="Q68" s="3">
        <f>[1]март!Q49+[1]фев!Q51</f>
        <v>0</v>
      </c>
      <c r="R68" s="3">
        <f>[1]март!R49+[1]фев!R51</f>
        <v>0</v>
      </c>
      <c r="S68" s="56">
        <f t="shared" si="3"/>
        <v>0</v>
      </c>
    </row>
    <row r="69" spans="1:20" hidden="1">
      <c r="A69" s="185" t="s">
        <v>278</v>
      </c>
      <c r="B69" s="3">
        <v>226</v>
      </c>
      <c r="C69" s="3">
        <f t="shared" si="0"/>
        <v>0</v>
      </c>
      <c r="D69" s="3">
        <f>[1]март!D71+[1]фев!D72</f>
        <v>0</v>
      </c>
      <c r="E69" s="3">
        <f>[1]март!E71+[1]фев!E72</f>
        <v>0</v>
      </c>
      <c r="F69" s="3">
        <f>[1]март!F71+[1]фев!F72</f>
        <v>0</v>
      </c>
      <c r="G69" s="3">
        <f>[1]март!G71+[1]фев!G72</f>
        <v>0</v>
      </c>
      <c r="H69" s="3">
        <f>[1]март!H71+[1]фев!H72</f>
        <v>0</v>
      </c>
      <c r="I69" s="3">
        <f>[1]март!J71+[1]фев!J72</f>
        <v>0</v>
      </c>
      <c r="J69" s="3">
        <f>[1]март!K71+[1]фев!K72</f>
        <v>0</v>
      </c>
      <c r="K69" s="3">
        <f>[1]март!L71+[1]фев!L72</f>
        <v>0</v>
      </c>
      <c r="L69" s="3">
        <f>[1]март!M71+[1]фев!M72</f>
        <v>0</v>
      </c>
      <c r="M69" s="3">
        <f>[1]март!N71+[1]фев!N72</f>
        <v>0</v>
      </c>
      <c r="N69" s="3">
        <f>[1]март!O71+[1]фев!O72</f>
        <v>0</v>
      </c>
      <c r="O69" s="3">
        <f>[1]март!P71+[1]фев!P72</f>
        <v>0</v>
      </c>
      <c r="P69" s="3"/>
      <c r="Q69" s="3">
        <f>[1]март!Q71+[1]фев!Q72</f>
        <v>0</v>
      </c>
      <c r="R69" s="3">
        <f>[1]март!R71+[1]фев!R72</f>
        <v>0</v>
      </c>
      <c r="S69" s="59">
        <f t="shared" si="3"/>
        <v>0</v>
      </c>
    </row>
    <row r="70" spans="1:20" hidden="1">
      <c r="A70" s="42" t="s">
        <v>67</v>
      </c>
      <c r="B70" s="3">
        <v>226</v>
      </c>
      <c r="C70" s="3">
        <f t="shared" si="0"/>
        <v>13100</v>
      </c>
      <c r="D70" s="3">
        <f>[1]март!D76+[1]фев!D76+[1]янв!D74</f>
        <v>13100</v>
      </c>
      <c r="E70" s="3">
        <f>[1]март!E76</f>
        <v>0</v>
      </c>
      <c r="F70" s="3">
        <f>[1]март!F76</f>
        <v>0</v>
      </c>
      <c r="G70" s="3">
        <f>[1]фев!G76+[1]янв!G74</f>
        <v>0</v>
      </c>
      <c r="H70" s="3">
        <f>[1]март!H76</f>
        <v>0</v>
      </c>
      <c r="I70" s="3">
        <f>[1]март!I76</f>
        <v>0</v>
      </c>
      <c r="J70" s="3">
        <f>[1]март!J76</f>
        <v>0</v>
      </c>
      <c r="K70" s="3">
        <f>[1]фев!L76</f>
        <v>0</v>
      </c>
      <c r="L70" s="3">
        <f>[1]март!M76+[1]фев!M77+[1]янв!M74</f>
        <v>0</v>
      </c>
      <c r="M70" s="3">
        <f>[1]март!N76+[1]фев!N77</f>
        <v>0</v>
      </c>
      <c r="N70" s="3">
        <f>[1]март!O76+[1]фев!O77+[1]янв!O74</f>
        <v>0</v>
      </c>
      <c r="O70" s="3">
        <f>[1]март!P76+[1]фев!P77</f>
        <v>0</v>
      </c>
      <c r="P70" s="3"/>
      <c r="Q70" s="3">
        <f>[1]март!Q76+[1]фев!Q77</f>
        <v>0</v>
      </c>
      <c r="R70" s="3">
        <f>[1]март!R76+[1]фев!R77</f>
        <v>0</v>
      </c>
      <c r="S70" s="56">
        <f>C70+F70+G70+I70+J70+K70+N70+O70++R70+Q70</f>
        <v>13100</v>
      </c>
    </row>
    <row r="71" spans="1:20" s="66" customFormat="1">
      <c r="A71" s="60" t="s">
        <v>111</v>
      </c>
      <c r="B71" s="59">
        <v>241</v>
      </c>
      <c r="C71" s="56">
        <f t="shared" si="0"/>
        <v>0</v>
      </c>
      <c r="D71" s="59">
        <f>D72+D74+D75</f>
        <v>0</v>
      </c>
      <c r="E71" s="59">
        <f>E72+E74+E75</f>
        <v>0</v>
      </c>
      <c r="F71" s="59">
        <f>F72+F74+F75</f>
        <v>0</v>
      </c>
      <c r="G71" s="59">
        <f>G72+G74+G75+G73</f>
        <v>0</v>
      </c>
      <c r="H71" s="59"/>
      <c r="I71" s="59">
        <f>I72+I74+I75</f>
        <v>0</v>
      </c>
      <c r="J71" s="59">
        <f>J72+J74+J75</f>
        <v>0</v>
      </c>
      <c r="K71" s="59">
        <f>K72+K74+K75+K77</f>
        <v>61850</v>
      </c>
      <c r="L71" s="59">
        <f>L72+L74+L75</f>
        <v>0</v>
      </c>
      <c r="M71" s="59">
        <f>M72+M74+M75</f>
        <v>0</v>
      </c>
      <c r="N71" s="59">
        <f>L71+M71</f>
        <v>0</v>
      </c>
      <c r="O71" s="59">
        <f>O77</f>
        <v>0</v>
      </c>
      <c r="P71" s="59"/>
      <c r="Q71" s="59">
        <f>Q72+Q74+Q75</f>
        <v>0</v>
      </c>
      <c r="R71" s="59">
        <f>R72+R74+R75</f>
        <v>0</v>
      </c>
      <c r="S71" s="59">
        <f t="shared" si="3"/>
        <v>61850</v>
      </c>
    </row>
    <row r="72" spans="1:20" hidden="1">
      <c r="A72" s="42" t="s">
        <v>112</v>
      </c>
      <c r="B72" s="3">
        <v>241</v>
      </c>
      <c r="C72" s="3">
        <f t="shared" si="0"/>
        <v>0</v>
      </c>
      <c r="D72" s="3">
        <f>[1]янв!D76</f>
        <v>0</v>
      </c>
      <c r="E72" s="3">
        <f>[1]янв!E76</f>
        <v>0</v>
      </c>
      <c r="F72" s="3">
        <f>[1]янв!F76</f>
        <v>0</v>
      </c>
      <c r="G72" s="3">
        <f>[1]янв!G76</f>
        <v>0</v>
      </c>
      <c r="H72" s="3"/>
      <c r="I72" s="3">
        <f>[1]янв!J76</f>
        <v>0</v>
      </c>
      <c r="J72" s="3">
        <f>[1]янв!K76</f>
        <v>0</v>
      </c>
      <c r="K72" s="3">
        <f>[1]янв!L76</f>
        <v>0</v>
      </c>
      <c r="L72" s="3">
        <f>[1]янв!M76</f>
        <v>0</v>
      </c>
      <c r="M72" s="3">
        <f>[1]янв!N76</f>
        <v>0</v>
      </c>
      <c r="N72" s="3">
        <f>[1]янв!O76</f>
        <v>0</v>
      </c>
      <c r="O72" s="3">
        <f>[1]янв!P76</f>
        <v>0</v>
      </c>
      <c r="P72" s="3"/>
      <c r="Q72" s="3">
        <f>[1]янв!Q76</f>
        <v>0</v>
      </c>
      <c r="R72" s="3">
        <f>[1]янв!R76</f>
        <v>0</v>
      </c>
      <c r="S72" s="59">
        <f t="shared" ref="S72:S97" si="9">C72+F72+G72+I72+J72+K72+N72+O72++R72+Q72</f>
        <v>0</v>
      </c>
    </row>
    <row r="73" spans="1:20" hidden="1">
      <c r="A73" s="42" t="s">
        <v>158</v>
      </c>
      <c r="B73" s="3">
        <v>241</v>
      </c>
      <c r="C73" s="3">
        <f t="shared" si="0"/>
        <v>0</v>
      </c>
      <c r="D73" s="3"/>
      <c r="E73" s="3"/>
      <c r="F73" s="3"/>
      <c r="G73" s="3"/>
      <c r="H73" s="3"/>
      <c r="I73" s="3"/>
      <c r="J73" s="3"/>
      <c r="K73" s="3">
        <f>[1]янв!J59+[1]фев!J59+[1]март!J57</f>
        <v>0</v>
      </c>
      <c r="L73" s="3"/>
      <c r="M73" s="3"/>
      <c r="N73" s="3"/>
      <c r="O73" s="3"/>
      <c r="P73" s="3"/>
      <c r="Q73" s="3"/>
      <c r="R73" s="3"/>
      <c r="S73" s="59">
        <f t="shared" si="9"/>
        <v>0</v>
      </c>
    </row>
    <row r="74" spans="1:20">
      <c r="A74" s="42" t="s">
        <v>113</v>
      </c>
      <c r="B74" s="3">
        <v>241</v>
      </c>
      <c r="C74" s="3">
        <f t="shared" si="0"/>
        <v>0</v>
      </c>
      <c r="D74" s="3">
        <f>[1]март!D80+[1]фев!D81</f>
        <v>0</v>
      </c>
      <c r="E74" s="3">
        <f>[1]март!E80+[1]фев!E81</f>
        <v>0</v>
      </c>
      <c r="F74" s="3">
        <f>[1]март!F80+[1]фев!F81</f>
        <v>0</v>
      </c>
      <c r="G74" s="3">
        <f>[1]март!G80+[1]фев!G81</f>
        <v>0</v>
      </c>
      <c r="H74" s="3">
        <f>[1]март!H80+[1]фев!H81</f>
        <v>0</v>
      </c>
      <c r="I74" s="3">
        <f>[1]март!I80+[1]фев!I81</f>
        <v>0</v>
      </c>
      <c r="J74" s="3">
        <f>[1]март!J80+[1]фев!J81</f>
        <v>0</v>
      </c>
      <c r="K74" s="3">
        <f>[1]фев!L81+[1]янв!L78+[1]март!L80</f>
        <v>61850</v>
      </c>
      <c r="L74" s="3">
        <f>[1]март!M80+[1]фев!M81</f>
        <v>0</v>
      </c>
      <c r="M74" s="3">
        <f>[1]март!N80+[1]фев!N81</f>
        <v>0</v>
      </c>
      <c r="N74" s="3">
        <f>[1]март!O80+[1]фев!O81</f>
        <v>0</v>
      </c>
      <c r="O74" s="3">
        <f>[1]март!P80+[1]фев!P81</f>
        <v>0</v>
      </c>
      <c r="P74" s="3"/>
      <c r="Q74" s="3">
        <f>[1]март!Q80+[1]фев!Q81</f>
        <v>0</v>
      </c>
      <c r="R74" s="3">
        <f>[1]март!R80+[1]фев!R81</f>
        <v>0</v>
      </c>
      <c r="S74" s="56">
        <f t="shared" si="9"/>
        <v>61850</v>
      </c>
    </row>
    <row r="75" spans="1:20" ht="15.75" customHeight="1">
      <c r="A75" s="42" t="s">
        <v>101</v>
      </c>
      <c r="B75" s="3">
        <v>241</v>
      </c>
      <c r="C75" s="3">
        <f t="shared" si="0"/>
        <v>0</v>
      </c>
      <c r="D75" s="3"/>
      <c r="E75" s="3"/>
      <c r="F75" s="3"/>
      <c r="G75" s="3"/>
      <c r="H75" s="3"/>
      <c r="I75" s="3"/>
      <c r="J75" s="3"/>
      <c r="K75" s="3">
        <f>[1]март!L81+[1]фев!L82</f>
        <v>0</v>
      </c>
      <c r="L75" s="3"/>
      <c r="M75" s="3"/>
      <c r="N75" s="3"/>
      <c r="O75" s="3"/>
      <c r="P75" s="3"/>
      <c r="Q75" s="3"/>
      <c r="R75" s="3"/>
      <c r="S75" s="59">
        <f t="shared" si="9"/>
        <v>0</v>
      </c>
    </row>
    <row r="76" spans="1:20">
      <c r="A76" s="45" t="s">
        <v>398</v>
      </c>
      <c r="B76" s="3">
        <v>242</v>
      </c>
      <c r="C76" s="3">
        <f t="shared" si="0"/>
        <v>0</v>
      </c>
      <c r="D76" s="3"/>
      <c r="E76" s="3"/>
      <c r="F76" s="3"/>
      <c r="G76" s="3"/>
      <c r="H76" s="3"/>
      <c r="I76" s="3"/>
      <c r="J76" s="3"/>
      <c r="K76" s="3">
        <f>[1]фев!L86</f>
        <v>0</v>
      </c>
      <c r="L76" s="3"/>
      <c r="M76" s="3"/>
      <c r="N76" s="3"/>
      <c r="O76" s="3"/>
      <c r="P76" s="3"/>
      <c r="Q76" s="3"/>
      <c r="R76" s="3"/>
      <c r="S76" s="59">
        <f t="shared" si="9"/>
        <v>0</v>
      </c>
    </row>
    <row r="77" spans="1:20" ht="15.75" hidden="1" customHeight="1">
      <c r="A77" s="45" t="s">
        <v>114</v>
      </c>
      <c r="B77" s="3">
        <v>241</v>
      </c>
      <c r="C77" s="3">
        <f t="shared" si="0"/>
        <v>0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9">
        <f t="shared" si="9"/>
        <v>0</v>
      </c>
    </row>
    <row r="78" spans="1:20" hidden="1">
      <c r="A78" s="7" t="s">
        <v>116</v>
      </c>
      <c r="B78" s="2">
        <v>262</v>
      </c>
      <c r="C78" s="3">
        <f t="shared" si="0"/>
        <v>0</v>
      </c>
      <c r="D78" s="3"/>
      <c r="E78" s="3"/>
      <c r="F78" s="3"/>
      <c r="G78" s="3"/>
      <c r="H78" s="3"/>
      <c r="I78" s="2"/>
      <c r="J78" s="2"/>
      <c r="K78" s="3"/>
      <c r="L78" s="3"/>
      <c r="M78" s="3">
        <f>[1]янв!L64+[1]фев!L65+[1]март!L62</f>
        <v>0</v>
      </c>
      <c r="N78" s="2">
        <f>L78+M78</f>
        <v>0</v>
      </c>
      <c r="O78" s="2" t="e">
        <f>'[3]9мес'!N43+'[3]1 кв'!N43</f>
        <v>#REF!</v>
      </c>
      <c r="P78" s="2"/>
      <c r="Q78" s="3"/>
      <c r="R78" s="3"/>
      <c r="S78" s="59" t="e">
        <f t="shared" si="9"/>
        <v>#REF!</v>
      </c>
    </row>
    <row r="79" spans="1:20" hidden="1">
      <c r="A79" s="7" t="s">
        <v>117</v>
      </c>
      <c r="B79" s="2">
        <v>260</v>
      </c>
      <c r="C79" s="3">
        <f t="shared" si="0"/>
        <v>20269.330000000002</v>
      </c>
      <c r="D79" s="2">
        <f>SUM(D80:D83)</f>
        <v>20269.330000000002</v>
      </c>
      <c r="E79" s="2">
        <f t="shared" ref="E79:M79" si="10">SUM(E80:E83)</f>
        <v>0</v>
      </c>
      <c r="F79" s="2">
        <f t="shared" si="10"/>
        <v>0</v>
      </c>
      <c r="G79" s="2">
        <f t="shared" si="10"/>
        <v>630</v>
      </c>
      <c r="H79" s="2"/>
      <c r="I79" s="2">
        <f t="shared" si="10"/>
        <v>0</v>
      </c>
      <c r="J79" s="2">
        <f t="shared" si="10"/>
        <v>4489</v>
      </c>
      <c r="K79" s="2">
        <f t="shared" si="10"/>
        <v>0</v>
      </c>
      <c r="L79" s="2">
        <f t="shared" si="10"/>
        <v>369322</v>
      </c>
      <c r="M79" s="2">
        <f t="shared" si="10"/>
        <v>0</v>
      </c>
      <c r="N79" s="2">
        <f>L79+M79</f>
        <v>369322</v>
      </c>
      <c r="O79" s="2">
        <f>SUM(O80:O83)</f>
        <v>58845</v>
      </c>
      <c r="P79" s="2"/>
      <c r="Q79" s="2">
        <f>SUM(Q80:Q83)</f>
        <v>79982</v>
      </c>
      <c r="R79" s="2">
        <f>SUM(R80:R83)</f>
        <v>0</v>
      </c>
      <c r="S79" s="59">
        <f t="shared" si="9"/>
        <v>533537.33000000007</v>
      </c>
      <c r="T79" s="1">
        <f>[2]март!S85+[2]фев!S86+[2]янв!S83</f>
        <v>0</v>
      </c>
    </row>
    <row r="80" spans="1:20" hidden="1">
      <c r="A80" s="44" t="s">
        <v>118</v>
      </c>
      <c r="B80" s="3">
        <v>262</v>
      </c>
      <c r="C80" s="3">
        <f t="shared" si="0"/>
        <v>0</v>
      </c>
      <c r="D80" s="3"/>
      <c r="E80" s="3">
        <f>[1]март!E88+[1]фев!E89+[1]янв!E86</f>
        <v>0</v>
      </c>
      <c r="F80" s="3">
        <f>[1]март!F88+[1]фев!F89+[1]янв!F86</f>
        <v>0</v>
      </c>
      <c r="G80" s="3">
        <f>[1]март!G88+[1]фев!G89+[1]янв!G86</f>
        <v>0</v>
      </c>
      <c r="H80" s="3"/>
      <c r="I80" s="3">
        <f>[1]март!J88+[1]фев!J89+[1]янв!J86</f>
        <v>0</v>
      </c>
      <c r="J80" s="3">
        <f>[1]март!K88+[1]фев!K89+[1]янв!K86</f>
        <v>0</v>
      </c>
      <c r="K80" s="3">
        <f>[1]март!L88+[1]фев!L89+[1]янв!L86</f>
        <v>0</v>
      </c>
      <c r="L80" s="3">
        <f>[1]март!M88+[1]фев!M89+[1]янв!M86</f>
        <v>0</v>
      </c>
      <c r="M80" s="3">
        <f>[1]март!N88+[1]фев!N89+[1]янв!N86</f>
        <v>0</v>
      </c>
      <c r="N80" s="3">
        <f>[1]март!O88+[1]фев!O89+[1]янв!O86</f>
        <v>0</v>
      </c>
      <c r="O80" s="3">
        <f>[1]март!P88+[1]фев!P89+[1]янв!P86</f>
        <v>0</v>
      </c>
      <c r="P80" s="3"/>
      <c r="Q80" s="3">
        <f>[1]март!Q88+[1]фев!Q89+[1]янв!Q86</f>
        <v>0</v>
      </c>
      <c r="R80" s="3">
        <f>[1]фев!R89+[1]янв!R86</f>
        <v>0</v>
      </c>
      <c r="S80" s="59">
        <f t="shared" si="9"/>
        <v>0</v>
      </c>
    </row>
    <row r="81" spans="1:21" hidden="1">
      <c r="A81" s="7" t="s">
        <v>266</v>
      </c>
      <c r="B81" s="3">
        <v>262</v>
      </c>
      <c r="C81" s="3">
        <f t="shared" si="0"/>
        <v>0</v>
      </c>
      <c r="D81" s="3">
        <f>[1]фев!D89+[1]март!D90+[1]янв!D85</f>
        <v>0</v>
      </c>
      <c r="E81" s="3">
        <f>[1]март!E90+[1]фев!E91+[1]янв!E85</f>
        <v>0</v>
      </c>
      <c r="F81" s="3">
        <f>[1]март!F90+[1]фев!F91+[1]янв!F85</f>
        <v>0</v>
      </c>
      <c r="G81" s="3">
        <f>[1]март!G90+[1]фев!G91+[1]янв!G85</f>
        <v>0</v>
      </c>
      <c r="H81" s="3">
        <f>[1]март!H90+[1]фев!H91+[1]янв!H85</f>
        <v>0</v>
      </c>
      <c r="I81" s="3">
        <f>[1]март!J90+[1]фев!J91+[1]янв!J85</f>
        <v>0</v>
      </c>
      <c r="J81" s="3">
        <f>[1]март!K90+[1]фев!K91+[1]янв!K85</f>
        <v>0</v>
      </c>
      <c r="K81" s="3">
        <f>[1]март!L90+[1]фев!L91+[1]янв!L85</f>
        <v>0</v>
      </c>
      <c r="L81" s="3">
        <f>[1]март!M90+[1]фев!M91+[1]янв!M85</f>
        <v>0</v>
      </c>
      <c r="M81" s="3">
        <f>[1]март!N90+[1]фев!N91+[1]янв!N85</f>
        <v>0</v>
      </c>
      <c r="N81" s="3">
        <f>[1]март!O90+[1]фев!O91+[1]янв!O85</f>
        <v>0</v>
      </c>
      <c r="O81" s="3">
        <f>[1]март!P90+[1]фев!P91+[1]янв!P85</f>
        <v>0</v>
      </c>
      <c r="P81" s="3"/>
      <c r="Q81" s="3">
        <f>[1]март!Q90+[1]фев!Q91+[1]янв!Q85</f>
        <v>0</v>
      </c>
      <c r="R81" s="3">
        <f>[1]март!R90+[1]фев!R91+[1]янв!R85</f>
        <v>0</v>
      </c>
      <c r="S81" s="56">
        <f t="shared" si="9"/>
        <v>0</v>
      </c>
    </row>
    <row r="82" spans="1:21" hidden="1">
      <c r="A82" s="44" t="s">
        <v>267</v>
      </c>
      <c r="B82" s="3">
        <v>262</v>
      </c>
      <c r="C82" s="3">
        <f t="shared" si="0"/>
        <v>0</v>
      </c>
      <c r="D82" s="3">
        <f>[1]март!D89+[1]фев!D90+[1]янв!D87</f>
        <v>0</v>
      </c>
      <c r="E82" s="3">
        <f>[1]март!E89+[1]фев!E90+[1]янв!E87</f>
        <v>0</v>
      </c>
      <c r="F82" s="3">
        <f>[1]март!F89+[1]фев!F90+[1]янв!F87</f>
        <v>0</v>
      </c>
      <c r="G82" s="3">
        <f>[1]март!G89+[1]фев!G90+[1]янв!G87</f>
        <v>0</v>
      </c>
      <c r="H82" s="3">
        <f>[1]март!H89+[1]фев!H90+[1]янв!H87</f>
        <v>0</v>
      </c>
      <c r="I82" s="3">
        <f>[1]март!J89+[1]фев!J90+[1]янв!J87</f>
        <v>0</v>
      </c>
      <c r="J82" s="3">
        <f>[1]март!K89+[1]фев!K90+[1]янв!K87</f>
        <v>0</v>
      </c>
      <c r="K82" s="3">
        <f>[1]март!L89+[1]фев!L90+[1]янв!L87</f>
        <v>0</v>
      </c>
      <c r="L82" s="3">
        <f>[1]март!M89+[1]фев!M90+[1]янв!M87</f>
        <v>0</v>
      </c>
      <c r="M82" s="3">
        <f>[1]март!N89+[1]фев!N90+[1]янв!N87</f>
        <v>0</v>
      </c>
      <c r="N82" s="3">
        <f>[1]март!O89+[1]фев!O90+[1]янв!O87</f>
        <v>0</v>
      </c>
      <c r="O82" s="3">
        <f>[1]март!P89+[1]фев!P90+[1]янв!P87</f>
        <v>0</v>
      </c>
      <c r="P82" s="3"/>
      <c r="Q82" s="3">
        <f>[1]март!Q89+[1]фев!Q90+[1]янв!Q87</f>
        <v>0</v>
      </c>
      <c r="R82" s="3">
        <f>[1]март!R89+[1]фев!R90</f>
        <v>0</v>
      </c>
      <c r="S82" s="56">
        <f t="shared" si="9"/>
        <v>0</v>
      </c>
    </row>
    <row r="83" spans="1:21" hidden="1">
      <c r="A83" s="44" t="s">
        <v>119</v>
      </c>
      <c r="B83" s="3">
        <v>263</v>
      </c>
      <c r="C83" s="3">
        <f t="shared" si="0"/>
        <v>20269.330000000002</v>
      </c>
      <c r="D83" s="5">
        <f>[1]март!D91+[1]фев!D92+[1]янв!D88</f>
        <v>20269.330000000002</v>
      </c>
      <c r="E83" s="3">
        <f>[1]март!E91+[1]фев!E92+[1]янв!E88</f>
        <v>0</v>
      </c>
      <c r="F83" s="3">
        <f>[1]март!F91+[1]фев!F92+[1]янв!F88</f>
        <v>0</v>
      </c>
      <c r="G83" s="3">
        <f>[1]март!G91+[1]фев!G92+[1]янв!G88</f>
        <v>630</v>
      </c>
      <c r="H83" s="3"/>
      <c r="I83" s="3">
        <f>[1]март!J91+[1]фев!J92+[1]янв!J88</f>
        <v>0</v>
      </c>
      <c r="J83" s="3">
        <f>[1]март!K91+[1]фев!K92+[1]янв!K88</f>
        <v>4489</v>
      </c>
      <c r="K83" s="3">
        <f>[1]март!L91+[1]фев!L92+[1]янв!L88</f>
        <v>0</v>
      </c>
      <c r="L83" s="3">
        <f>[1]март!M91+[1]фев!M92+[1]янв!M88</f>
        <v>369322</v>
      </c>
      <c r="M83" s="3">
        <f>[1]март!N91+[1]фев!N92+[1]янв!N88</f>
        <v>0</v>
      </c>
      <c r="N83" s="3">
        <f>[1]март!O91+[1]фев!O92+[1]янв!O88</f>
        <v>369322</v>
      </c>
      <c r="O83" s="3">
        <f>[1]март!P91+[1]фев!P92+[1]янв!P88</f>
        <v>58845</v>
      </c>
      <c r="P83" s="3"/>
      <c r="Q83" s="3">
        <f>[1]март!Q91+[1]фев!Q92+[1]янв!Q88</f>
        <v>79982</v>
      </c>
      <c r="R83" s="3"/>
      <c r="S83" s="59">
        <f t="shared" si="9"/>
        <v>533537.33000000007</v>
      </c>
    </row>
    <row r="84" spans="1:21" s="66" customFormat="1">
      <c r="A84" s="60" t="s">
        <v>67</v>
      </c>
      <c r="B84" s="59">
        <v>290</v>
      </c>
      <c r="C84" s="59">
        <f t="shared" si="0"/>
        <v>9850</v>
      </c>
      <c r="D84" s="59">
        <f>SUM(D85:D95)</f>
        <v>9850</v>
      </c>
      <c r="E84" s="59">
        <f t="shared" ref="E84:R84" si="11">SUM(E85:E95)</f>
        <v>0</v>
      </c>
      <c r="F84" s="59">
        <f t="shared" si="11"/>
        <v>0</v>
      </c>
      <c r="G84" s="59">
        <f t="shared" si="11"/>
        <v>0</v>
      </c>
      <c r="H84" s="59"/>
      <c r="I84" s="59">
        <f t="shared" si="11"/>
        <v>0</v>
      </c>
      <c r="J84" s="59">
        <f t="shared" si="11"/>
        <v>2962</v>
      </c>
      <c r="K84" s="59">
        <f t="shared" si="11"/>
        <v>0</v>
      </c>
      <c r="L84" s="59">
        <f>SUM(L85:L95)</f>
        <v>119000</v>
      </c>
      <c r="M84" s="59">
        <f t="shared" si="11"/>
        <v>0</v>
      </c>
      <c r="N84" s="59">
        <f t="shared" si="11"/>
        <v>119000</v>
      </c>
      <c r="O84" s="59">
        <f t="shared" si="11"/>
        <v>47200</v>
      </c>
      <c r="P84" s="59"/>
      <c r="Q84" s="59">
        <f t="shared" si="11"/>
        <v>52232</v>
      </c>
      <c r="R84" s="59">
        <f t="shared" si="11"/>
        <v>0</v>
      </c>
      <c r="S84" s="59">
        <f t="shared" si="9"/>
        <v>231244</v>
      </c>
      <c r="T84" s="66">
        <f>[2]март!S91+[2]фев!S92+[2]янв!S88</f>
        <v>523926</v>
      </c>
      <c r="U84" s="66">
        <f>T84-S206</f>
        <v>34000</v>
      </c>
    </row>
    <row r="85" spans="1:21">
      <c r="A85" s="42" t="s">
        <v>120</v>
      </c>
      <c r="B85" s="3">
        <v>290</v>
      </c>
      <c r="C85" s="3">
        <f t="shared" si="0"/>
        <v>9850</v>
      </c>
      <c r="D85" s="3">
        <f>[1]март!D93+[1]фев!D94+[1]янв!D90</f>
        <v>9850</v>
      </c>
      <c r="E85" s="3">
        <f>[1]март!E93+[1]фев!E94+[1]янв!E90</f>
        <v>0</v>
      </c>
      <c r="F85" s="3">
        <f>[1]март!F93+[1]фев!F94+[1]янв!F90</f>
        <v>0</v>
      </c>
      <c r="G85" s="3">
        <f>[1]март!G93+[1]фев!G94+[1]янв!G90</f>
        <v>0</v>
      </c>
      <c r="H85" s="3"/>
      <c r="I85" s="3">
        <f>[1]март!J93+[1]фев!J94+[1]янв!J90</f>
        <v>0</v>
      </c>
      <c r="J85" s="3">
        <f>[1]март!K93+[1]фев!K94+[1]янв!K90</f>
        <v>2962</v>
      </c>
      <c r="K85" s="3">
        <f>[1]март!L93+[1]фев!L94+[1]янв!L90</f>
        <v>0</v>
      </c>
      <c r="L85" s="3">
        <f>[1]март!M93+[1]фев!M94+[1]янв!M90</f>
        <v>0</v>
      </c>
      <c r="M85" s="3">
        <f>[1]март!N93+[1]фев!N94+[1]янв!N90</f>
        <v>0</v>
      </c>
      <c r="N85" s="3">
        <f>[1]март!O93+[1]фев!O94+[1]янв!O90</f>
        <v>0</v>
      </c>
      <c r="O85" s="3">
        <f>[1]март!P93+[1]фев!P94+[1]янв!P90</f>
        <v>0</v>
      </c>
      <c r="P85" s="3"/>
      <c r="Q85" s="3">
        <f>[1]март!Q93+[1]фев!Q94+[1]янв!Q90</f>
        <v>5432</v>
      </c>
      <c r="R85" s="3">
        <f>[1]март!R93+[1]фев!R94+[1]янв!R90</f>
        <v>0</v>
      </c>
      <c r="S85" s="56">
        <f t="shared" si="9"/>
        <v>18244</v>
      </c>
    </row>
    <row r="86" spans="1:21">
      <c r="A86" s="42" t="s">
        <v>121</v>
      </c>
      <c r="B86" s="3">
        <v>290</v>
      </c>
      <c r="C86" s="3">
        <f t="shared" si="0"/>
        <v>0</v>
      </c>
      <c r="D86" s="3">
        <f>[1]март!D94+[1]фев!D95+[1]янв!D91</f>
        <v>0</v>
      </c>
      <c r="E86" s="3">
        <f>[1]март!E94+[1]фев!E95+[1]янв!E91</f>
        <v>0</v>
      </c>
      <c r="F86" s="3">
        <f>[1]март!F94+[1]фев!F95+[1]янв!F91</f>
        <v>0</v>
      </c>
      <c r="G86" s="3">
        <f>[1]март!G94+[1]фев!G95+[1]янв!G91</f>
        <v>0</v>
      </c>
      <c r="H86" s="3">
        <f>[1]март!H94+[1]фев!H95+[1]янв!H91</f>
        <v>0</v>
      </c>
      <c r="I86" s="3">
        <f>[1]март!J94+[1]фев!J95+[1]янв!J91</f>
        <v>0</v>
      </c>
      <c r="J86" s="3">
        <f>[1]март!K94+[1]фев!K95+[1]янв!K91</f>
        <v>0</v>
      </c>
      <c r="K86" s="3">
        <f>[1]март!L94+[1]фев!L95+[1]янв!L91</f>
        <v>0</v>
      </c>
      <c r="L86" s="3">
        <f>[1]март!M94+[1]фев!M95+[1]янв!M91</f>
        <v>0</v>
      </c>
      <c r="M86" s="3">
        <f>[1]март!N94+[1]фев!N95+[1]янв!N91</f>
        <v>0</v>
      </c>
      <c r="N86" s="3">
        <f>[1]март!O94+[1]фев!O95+[1]янв!O91</f>
        <v>0</v>
      </c>
      <c r="O86" s="3">
        <f>[1]март!P94+[1]фев!P95+[1]янв!P91</f>
        <v>0</v>
      </c>
      <c r="P86" s="3"/>
      <c r="Q86" s="3">
        <f>[1]март!Q94+[1]фев!Q95+[1]янв!Q91</f>
        <v>0</v>
      </c>
      <c r="R86" s="3">
        <f>[1]март!R94+[1]фев!R95+[1]янв!R91</f>
        <v>0</v>
      </c>
      <c r="S86" s="56">
        <f t="shared" si="9"/>
        <v>0</v>
      </c>
    </row>
    <row r="87" spans="1:21">
      <c r="A87" s="42" t="s">
        <v>122</v>
      </c>
      <c r="B87" s="3">
        <v>290</v>
      </c>
      <c r="C87" s="3">
        <f t="shared" si="0"/>
        <v>0</v>
      </c>
      <c r="D87" s="3">
        <f>[1]фев!D96+[1]март!D96+[1]янв!D92</f>
        <v>0</v>
      </c>
      <c r="E87" s="3">
        <f>[1]фев!E96</f>
        <v>0</v>
      </c>
      <c r="F87" s="3">
        <f>[1]фев!F96</f>
        <v>0</v>
      </c>
      <c r="G87" s="3">
        <f>[1]фев!G96</f>
        <v>0</v>
      </c>
      <c r="H87" s="3"/>
      <c r="I87" s="3">
        <f>[1]фев!J96</f>
        <v>0</v>
      </c>
      <c r="J87" s="3">
        <f>[1]фев!K96</f>
        <v>0</v>
      </c>
      <c r="K87" s="3">
        <f>[1]фев!L96</f>
        <v>0</v>
      </c>
      <c r="L87" s="3">
        <f>[1]март!M96+[1]фев!M96+[1]янв!M92</f>
        <v>0</v>
      </c>
      <c r="M87" s="3">
        <f>[1]март!N96+[1]фев!N96+[1]янв!N92</f>
        <v>0</v>
      </c>
      <c r="N87" s="3">
        <f>[1]март!O96+[1]фев!O96+[1]янв!O92</f>
        <v>0</v>
      </c>
      <c r="O87" s="3">
        <f>[1]фев!P96</f>
        <v>0</v>
      </c>
      <c r="P87" s="3"/>
      <c r="Q87" s="3">
        <f>[1]фев!Q96</f>
        <v>0</v>
      </c>
      <c r="R87" s="3">
        <f>[1]фев!R96</f>
        <v>0</v>
      </c>
      <c r="S87" s="56">
        <f t="shared" si="9"/>
        <v>0</v>
      </c>
    </row>
    <row r="88" spans="1:21">
      <c r="A88" s="42" t="s">
        <v>268</v>
      </c>
      <c r="B88" s="3">
        <v>290</v>
      </c>
      <c r="C88" s="3">
        <f t="shared" si="0"/>
        <v>0</v>
      </c>
      <c r="D88" s="3">
        <f>[1]март!D95+[1]янв!D95</f>
        <v>0</v>
      </c>
      <c r="E88" s="3">
        <f>[1]март!E95+[1]янв!E95</f>
        <v>0</v>
      </c>
      <c r="F88" s="3">
        <f>[1]март!F95+[1]янв!F95</f>
        <v>0</v>
      </c>
      <c r="G88" s="3">
        <f>[1]март!G95+[1]янв!G95</f>
        <v>0</v>
      </c>
      <c r="H88" s="3">
        <f>[1]март!H95+[1]янв!H95</f>
        <v>0</v>
      </c>
      <c r="I88" s="3">
        <f>[1]март!J95+[1]янв!J95</f>
        <v>0</v>
      </c>
      <c r="J88" s="3">
        <f>[1]март!K95+[1]янв!K95</f>
        <v>0</v>
      </c>
      <c r="K88" s="3">
        <f>[1]март!L95+[1]янв!L95</f>
        <v>0</v>
      </c>
      <c r="L88" s="3">
        <f>[1]март!M95+[1]янв!M95</f>
        <v>0</v>
      </c>
      <c r="M88" s="3">
        <f>[1]март!N95+[1]янв!N95</f>
        <v>0</v>
      </c>
      <c r="N88" s="3">
        <f>[1]март!O95+[1]янв!O95</f>
        <v>0</v>
      </c>
      <c r="O88" s="3">
        <f>[1]март!P95+[1]янв!P95</f>
        <v>0</v>
      </c>
      <c r="P88" s="3"/>
      <c r="Q88" s="3">
        <f>[1]март!Q95+[1]янв!Q95</f>
        <v>0</v>
      </c>
      <c r="R88" s="3">
        <f>[1]март!R95+[1]янв!R95</f>
        <v>0</v>
      </c>
      <c r="S88" s="56">
        <f t="shared" si="9"/>
        <v>0</v>
      </c>
    </row>
    <row r="89" spans="1:21" hidden="1">
      <c r="A89" s="42" t="s">
        <v>236</v>
      </c>
      <c r="B89" s="3">
        <v>290</v>
      </c>
      <c r="C89" s="3">
        <f>D89+E89</f>
        <v>0</v>
      </c>
      <c r="D89" s="3">
        <f>[1]фев!D99</f>
        <v>0</v>
      </c>
      <c r="E89" s="3">
        <f>[1]фев!E99</f>
        <v>0</v>
      </c>
      <c r="F89" s="3">
        <f>[1]фев!F99</f>
        <v>0</v>
      </c>
      <c r="G89" s="3">
        <f>[1]фев!G99</f>
        <v>0</v>
      </c>
      <c r="H89" s="3"/>
      <c r="I89" s="3">
        <f>[1]фев!J99</f>
        <v>0</v>
      </c>
      <c r="J89" s="3">
        <f>[1]фев!K99</f>
        <v>0</v>
      </c>
      <c r="K89" s="3">
        <f>[1]фев!L99</f>
        <v>0</v>
      </c>
      <c r="L89" s="3">
        <f>[1]фев!M99</f>
        <v>0</v>
      </c>
      <c r="M89" s="3">
        <f>[1]фев!N99</f>
        <v>0</v>
      </c>
      <c r="N89" s="3">
        <f>[1]фев!O99</f>
        <v>0</v>
      </c>
      <c r="O89" s="3">
        <f>[1]фев!P99</f>
        <v>0</v>
      </c>
      <c r="P89" s="3"/>
      <c r="Q89" s="3">
        <f>[1]фев!Q99</f>
        <v>0</v>
      </c>
      <c r="R89" s="3">
        <f>[1]фев!R99</f>
        <v>0</v>
      </c>
      <c r="S89" s="56">
        <f t="shared" si="9"/>
        <v>0</v>
      </c>
    </row>
    <row r="90" spans="1:21" hidden="1">
      <c r="A90" s="42" t="s">
        <v>220</v>
      </c>
      <c r="B90" s="3">
        <v>290</v>
      </c>
      <c r="C90" s="3">
        <f>D90+E90</f>
        <v>0</v>
      </c>
      <c r="D90" s="3">
        <f>[1]март!D97+[1]янв!D94+[1]фев!D98</f>
        <v>0</v>
      </c>
      <c r="E90" s="3">
        <f>[1]март!E97+[1]фев!E98+[1]янв!E94</f>
        <v>0</v>
      </c>
      <c r="F90" s="3">
        <f>[1]март!F97+[1]фев!F98+[1]янв!F94</f>
        <v>0</v>
      </c>
      <c r="G90" s="3">
        <f>[1]март!G97+[1]фев!G98+[1]янв!G94</f>
        <v>0</v>
      </c>
      <c r="H90" s="3"/>
      <c r="I90" s="3">
        <f>[1]март!J97+[1]фев!J98+[1]янв!J94</f>
        <v>0</v>
      </c>
      <c r="J90" s="3">
        <f>[1]март!K97+[1]фев!K98+[1]янв!K94</f>
        <v>0</v>
      </c>
      <c r="K90" s="3">
        <f>[1]март!L97+[1]фев!L98+[1]янв!L94</f>
        <v>0</v>
      </c>
      <c r="L90" s="3">
        <f>[1]март!M97+[1]фев!M98+[1]янв!M94</f>
        <v>0</v>
      </c>
      <c r="M90" s="3">
        <f>[1]март!N97+[1]фев!N98+[1]янв!N94</f>
        <v>0</v>
      </c>
      <c r="N90" s="3">
        <f>[1]март!O97+[1]фев!O98+[1]янв!O94</f>
        <v>0</v>
      </c>
      <c r="O90" s="3">
        <f>[1]март!P97+[1]фев!P98+[1]янв!P94</f>
        <v>0</v>
      </c>
      <c r="P90" s="3"/>
      <c r="Q90" s="3">
        <f>[1]март!Q97+[1]фев!Q98+[1]янв!Q94</f>
        <v>0</v>
      </c>
      <c r="R90" s="3">
        <f>[1]март!R97+[1]фев!R98+[1]янв!R94</f>
        <v>0</v>
      </c>
      <c r="S90" s="56">
        <f t="shared" si="9"/>
        <v>0</v>
      </c>
    </row>
    <row r="91" spans="1:21" hidden="1">
      <c r="A91" s="42" t="s">
        <v>224</v>
      </c>
      <c r="B91" s="3">
        <v>290</v>
      </c>
      <c r="C91" s="3">
        <f>D91+E91</f>
        <v>0</v>
      </c>
      <c r="D91" s="3">
        <f>[1]фев!D102</f>
        <v>0</v>
      </c>
      <c r="E91" s="3">
        <f>[1]фев!E102</f>
        <v>0</v>
      </c>
      <c r="F91" s="3">
        <f>[1]фев!F102</f>
        <v>0</v>
      </c>
      <c r="G91" s="3">
        <f>[1]фев!G102</f>
        <v>0</v>
      </c>
      <c r="H91" s="3"/>
      <c r="I91" s="3">
        <f>[1]фев!J102</f>
        <v>0</v>
      </c>
      <c r="J91" s="3">
        <f>[1]фев!K102</f>
        <v>0</v>
      </c>
      <c r="K91" s="3">
        <f>[1]фев!L102</f>
        <v>0</v>
      </c>
      <c r="L91" s="3">
        <f>[1]фев!M102</f>
        <v>0</v>
      </c>
      <c r="M91" s="3">
        <f>[1]фев!N102</f>
        <v>0</v>
      </c>
      <c r="N91" s="3">
        <f>[1]фев!O102</f>
        <v>0</v>
      </c>
      <c r="O91" s="3">
        <f>[1]фев!P102</f>
        <v>0</v>
      </c>
      <c r="P91" s="3"/>
      <c r="Q91" s="3">
        <f>[1]фев!Q102</f>
        <v>0</v>
      </c>
      <c r="R91" s="3">
        <f>[1]фев!R102</f>
        <v>0</v>
      </c>
      <c r="S91" s="56">
        <f t="shared" si="9"/>
        <v>0</v>
      </c>
    </row>
    <row r="92" spans="1:21" ht="13.5" hidden="1" customHeight="1">
      <c r="A92" s="42" t="s">
        <v>237</v>
      </c>
      <c r="B92" s="3">
        <v>290</v>
      </c>
      <c r="C92" s="3">
        <f t="shared" si="0"/>
        <v>0</v>
      </c>
      <c r="D92" s="3"/>
      <c r="E92" s="3">
        <f>[1]март!E96+[1]янв!E96</f>
        <v>0</v>
      </c>
      <c r="F92" s="3">
        <f>[1]март!F96+[1]янв!F96</f>
        <v>0</v>
      </c>
      <c r="G92" s="3">
        <f>[1]март!G96+[1]янв!G96</f>
        <v>0</v>
      </c>
      <c r="H92" s="3">
        <f>[1]март!H96+[1]янв!H96</f>
        <v>0</v>
      </c>
      <c r="I92" s="3">
        <f>[1]март!J96+[1]янв!J96</f>
        <v>0</v>
      </c>
      <c r="J92" s="3">
        <f>[1]март!K96+[1]янв!K96</f>
        <v>0</v>
      </c>
      <c r="K92" s="3">
        <f>[1]март!L96+[1]янв!L96</f>
        <v>0</v>
      </c>
      <c r="L92" s="3"/>
      <c r="M92" s="3">
        <f>[1]март!N96+[1]янв!N96</f>
        <v>0</v>
      </c>
      <c r="N92" s="3"/>
      <c r="O92" s="3">
        <f>[1]март!P96+[1]фев!P101</f>
        <v>0</v>
      </c>
      <c r="P92" s="3"/>
      <c r="Q92" s="3">
        <f>[1]март!Q96+[1]фев!Q101</f>
        <v>0</v>
      </c>
      <c r="R92" s="3">
        <f>[1]март!R96+[1]фев!R101</f>
        <v>0</v>
      </c>
      <c r="S92" s="56">
        <f t="shared" si="9"/>
        <v>0</v>
      </c>
    </row>
    <row r="93" spans="1:21" hidden="1">
      <c r="A93" s="42" t="s">
        <v>123</v>
      </c>
      <c r="B93" s="3">
        <v>290</v>
      </c>
      <c r="C93" s="3">
        <f t="shared" si="0"/>
        <v>0</v>
      </c>
      <c r="D93" s="3">
        <f>[1]фев!D100</f>
        <v>0</v>
      </c>
      <c r="E93" s="3">
        <f>[1]март!E98+[1]фев!E100</f>
        <v>0</v>
      </c>
      <c r="F93" s="3">
        <f>[1]фев!F100</f>
        <v>0</v>
      </c>
      <c r="G93" s="3">
        <f>[1]фев!G100</f>
        <v>0</v>
      </c>
      <c r="H93" s="3"/>
      <c r="I93" s="3">
        <f>[1]фев!J100</f>
        <v>0</v>
      </c>
      <c r="J93" s="3">
        <f>[1]фев!K100</f>
        <v>0</v>
      </c>
      <c r="K93" s="3">
        <f>[1]фев!L100</f>
        <v>0</v>
      </c>
      <c r="L93" s="3">
        <f>[1]фев!M100</f>
        <v>0</v>
      </c>
      <c r="M93" s="3">
        <f>[1]фев!N100</f>
        <v>0</v>
      </c>
      <c r="N93" s="3">
        <f>[1]фев!O100</f>
        <v>0</v>
      </c>
      <c r="O93" s="3">
        <f>[1]фев!P100</f>
        <v>0</v>
      </c>
      <c r="P93" s="3"/>
      <c r="Q93" s="3">
        <f>[1]фев!Q100</f>
        <v>0</v>
      </c>
      <c r="R93" s="3">
        <f>[1]фев!R100</f>
        <v>0</v>
      </c>
      <c r="S93" s="56">
        <f t="shared" si="9"/>
        <v>0</v>
      </c>
    </row>
    <row r="94" spans="1:21">
      <c r="A94" s="42" t="s">
        <v>124</v>
      </c>
      <c r="B94" s="3">
        <v>290</v>
      </c>
      <c r="C94" s="3">
        <f t="shared" si="0"/>
        <v>0</v>
      </c>
      <c r="D94" s="3">
        <f>[1]фев!D104</f>
        <v>0</v>
      </c>
      <c r="E94" s="3">
        <f>[1]фев!E104</f>
        <v>0</v>
      </c>
      <c r="F94" s="3">
        <f>[1]фев!F104</f>
        <v>0</v>
      </c>
      <c r="G94" s="3">
        <f>[1]фев!G104</f>
        <v>0</v>
      </c>
      <c r="H94" s="3"/>
      <c r="I94" s="3">
        <f>[1]фев!J104</f>
        <v>0</v>
      </c>
      <c r="J94" s="3">
        <f>[1]фев!K104</f>
        <v>0</v>
      </c>
      <c r="K94" s="3">
        <f>[1]фев!L104</f>
        <v>0</v>
      </c>
      <c r="L94" s="3">
        <f>[1]фев!M104+[1]март!M99</f>
        <v>0</v>
      </c>
      <c r="M94" s="3">
        <f>[1]фев!N104</f>
        <v>0</v>
      </c>
      <c r="N94" s="3">
        <f>[1]фев!O104+[1]март!O99</f>
        <v>0</v>
      </c>
      <c r="O94" s="3">
        <f>[1]фев!P104</f>
        <v>0</v>
      </c>
      <c r="P94" s="3"/>
      <c r="Q94" s="3">
        <f>[1]фев!Q104</f>
        <v>0</v>
      </c>
      <c r="R94" s="3">
        <f>[1]фев!R104</f>
        <v>0</v>
      </c>
      <c r="S94" s="56">
        <f t="shared" si="9"/>
        <v>0</v>
      </c>
    </row>
    <row r="95" spans="1:21">
      <c r="A95" s="42" t="s">
        <v>399</v>
      </c>
      <c r="B95" s="3">
        <v>290</v>
      </c>
      <c r="C95" s="3">
        <f t="shared" si="0"/>
        <v>0</v>
      </c>
      <c r="D95" s="3">
        <f>[1]март!D99+[1]фев!D103+[1]янв!D97</f>
        <v>0</v>
      </c>
      <c r="E95" s="3">
        <f>[1]март!E99+[1]фев!E103+[1]янв!E97</f>
        <v>0</v>
      </c>
      <c r="F95" s="3">
        <f>[1]март!F99+[1]фев!F103+[1]янв!F97</f>
        <v>0</v>
      </c>
      <c r="G95" s="3">
        <f>[1]март!G99+[1]фев!G103+[1]янв!G97</f>
        <v>0</v>
      </c>
      <c r="H95" s="3">
        <f>[1]март!H99+[1]фев!H103+[1]янв!H97</f>
        <v>0</v>
      </c>
      <c r="I95" s="3">
        <f>[1]март!J99+[1]фев!J103+[1]янв!J97</f>
        <v>0</v>
      </c>
      <c r="J95" s="3">
        <f>[1]март!K99+[1]фев!K103+[1]янв!K97</f>
        <v>0</v>
      </c>
      <c r="K95" s="3">
        <f>[1]март!L99+[1]фев!L103+[1]янв!L97</f>
        <v>0</v>
      </c>
      <c r="L95" s="3">
        <f>[1]фев!M103+[1]март!M100+[1]янв!M97</f>
        <v>119000</v>
      </c>
      <c r="M95" s="3">
        <f>[1]март!N99+[1]фев!N103+[1]янв!N97</f>
        <v>0</v>
      </c>
      <c r="N95" s="3">
        <f>[1]фев!O103+[1]март!O100+[1]янв!M97</f>
        <v>119000</v>
      </c>
      <c r="O95" s="3">
        <f>[1]март!P99+[1]фев!P103+[1]янв!P97</f>
        <v>47200</v>
      </c>
      <c r="P95" s="3"/>
      <c r="Q95" s="3">
        <f>[1]март!Q99+[1]фев!Q103+[1]янв!Q97</f>
        <v>46800</v>
      </c>
      <c r="R95" s="3">
        <f>[1]март!R99+[1]фев!R103+[1]янв!R97</f>
        <v>0</v>
      </c>
      <c r="S95" s="56">
        <f>C95+F95+G95+I95+J95+K95+N95+O95++R95+Q95</f>
        <v>213000</v>
      </c>
    </row>
    <row r="96" spans="1:21" hidden="1">
      <c r="A96" s="53" t="s">
        <v>279</v>
      </c>
      <c r="B96" s="2">
        <v>310</v>
      </c>
      <c r="C96" s="3">
        <f t="shared" si="0"/>
        <v>0</v>
      </c>
      <c r="D96" s="3">
        <f>[1]март!D104</f>
        <v>0</v>
      </c>
      <c r="E96" s="3">
        <f>[1]янв!E79+[1]фев!E81+[1]март!E78</f>
        <v>0</v>
      </c>
      <c r="F96" s="3">
        <f>[1]янв!F79+[1]фев!F81+[1]март!F78</f>
        <v>0</v>
      </c>
      <c r="G96" s="3">
        <f>[1]янв!G79+[1]фев!G81+[1]март!G78</f>
        <v>0</v>
      </c>
      <c r="H96" s="3">
        <f>[1]янв!H79+[1]фев!H81+[1]март!H78</f>
        <v>0</v>
      </c>
      <c r="I96" s="3">
        <f>[1]янв!J79+[1]фев!J81+[1]март!J78</f>
        <v>0</v>
      </c>
      <c r="J96" s="3">
        <f>[1]янв!K79+[1]фев!K81+[1]март!K78</f>
        <v>0</v>
      </c>
      <c r="K96" s="3"/>
      <c r="L96" s="3">
        <f>[1]янв!M79+[1]фев!M81+[1]март!M78</f>
        <v>0</v>
      </c>
      <c r="M96" s="3">
        <f>[1]янв!N79+[1]фев!N81+[1]март!N78</f>
        <v>0</v>
      </c>
      <c r="N96" s="3">
        <f>[1]янв!O79+[1]фев!O81+[1]март!O78</f>
        <v>0</v>
      </c>
      <c r="O96" s="3">
        <f>[1]янв!P79+[1]фев!P81+[1]март!P78</f>
        <v>0</v>
      </c>
      <c r="P96" s="3"/>
      <c r="Q96" s="3">
        <f>[1]янв!Q79+[1]фев!Q81+[1]март!Q78</f>
        <v>0</v>
      </c>
      <c r="R96" s="3">
        <f>[1]янв!R79+[1]фев!R81+[1]март!R78</f>
        <v>0</v>
      </c>
      <c r="S96" s="56">
        <f t="shared" si="9"/>
        <v>0</v>
      </c>
    </row>
    <row r="97" spans="1:21">
      <c r="A97" s="41" t="s">
        <v>474</v>
      </c>
      <c r="B97" s="2">
        <v>310</v>
      </c>
      <c r="C97" s="3">
        <f t="shared" si="0"/>
        <v>17200</v>
      </c>
      <c r="D97" s="3">
        <f>[1]фев!D107</f>
        <v>17200</v>
      </c>
      <c r="E97" s="3">
        <f>[1]март!E103</f>
        <v>0</v>
      </c>
      <c r="F97" s="3">
        <f>[1]март!F103</f>
        <v>0</v>
      </c>
      <c r="G97" s="3">
        <f>[1]март!G103</f>
        <v>0</v>
      </c>
      <c r="H97" s="3">
        <f>[1]март!H103</f>
        <v>0</v>
      </c>
      <c r="I97" s="3">
        <f>[1]март!J103</f>
        <v>0</v>
      </c>
      <c r="J97" s="3">
        <f>[1]март!K103</f>
        <v>0</v>
      </c>
      <c r="K97" s="3">
        <f>[1]март!L103</f>
        <v>0</v>
      </c>
      <c r="L97" s="3">
        <f>[1]март!M103</f>
        <v>0</v>
      </c>
      <c r="M97" s="3">
        <f>[1]март!N103</f>
        <v>0</v>
      </c>
      <c r="N97" s="3">
        <f>[1]март!O103</f>
        <v>0</v>
      </c>
      <c r="O97" s="3">
        <f>[1]март!P103</f>
        <v>0</v>
      </c>
      <c r="P97" s="3"/>
      <c r="Q97" s="3">
        <f>[1]март!Q103</f>
        <v>0</v>
      </c>
      <c r="R97" s="3">
        <f>[1]март!R103</f>
        <v>0</v>
      </c>
      <c r="S97" s="56">
        <f t="shared" si="9"/>
        <v>17200</v>
      </c>
    </row>
    <row r="98" spans="1:21" hidden="1">
      <c r="A98" s="41" t="s">
        <v>221</v>
      </c>
      <c r="B98" s="2">
        <v>310</v>
      </c>
      <c r="C98" s="3">
        <f t="shared" si="0"/>
        <v>0</v>
      </c>
      <c r="D98" s="3">
        <f>[1]март!D101+[1]янв!D98</f>
        <v>0</v>
      </c>
      <c r="E98" s="3">
        <f>[1]март!E101+[1]фев!E105</f>
        <v>0</v>
      </c>
      <c r="F98" s="3">
        <f>[1]март!F101+[1]фев!F105</f>
        <v>0</v>
      </c>
      <c r="G98" s="3">
        <f>[1]март!G101+[1]фев!G105</f>
        <v>0</v>
      </c>
      <c r="H98" s="3">
        <f>[1]янв!I98</f>
        <v>0</v>
      </c>
      <c r="I98" s="3">
        <f>[1]янв!K98</f>
        <v>0</v>
      </c>
      <c r="J98" s="3">
        <f>[1]янв!L98</f>
        <v>0</v>
      </c>
      <c r="K98" s="3">
        <f>[1]март!L101+[1]фев!L105</f>
        <v>0</v>
      </c>
      <c r="L98" s="3">
        <f>[1]март!M101+[1]фев!M105</f>
        <v>0</v>
      </c>
      <c r="M98" s="3">
        <f>[1]март!N101+[1]фев!N105</f>
        <v>0</v>
      </c>
      <c r="N98" s="3">
        <f>[1]март!O101+[1]фев!O105</f>
        <v>0</v>
      </c>
      <c r="O98" s="3">
        <f>[1]март!P101+[1]фев!P105</f>
        <v>0</v>
      </c>
      <c r="P98" s="3"/>
      <c r="Q98" s="3">
        <f>[1]март!Q101+[1]фев!Q105</f>
        <v>0</v>
      </c>
      <c r="R98" s="3">
        <f>[1]март!R101+[1]фев!R105</f>
        <v>0</v>
      </c>
      <c r="S98" s="56">
        <f>C98+F98+G98+I98+J98+K98+N98+O98++R98+Q98+H98</f>
        <v>0</v>
      </c>
    </row>
    <row r="99" spans="1:21">
      <c r="A99" s="42" t="s">
        <v>159</v>
      </c>
      <c r="B99" s="2">
        <v>310</v>
      </c>
      <c r="C99" s="3">
        <f t="shared" si="0"/>
        <v>0</v>
      </c>
      <c r="D99" s="3">
        <f>[1]март!D105+[1]фев!D108+[1]янв!D101</f>
        <v>0</v>
      </c>
      <c r="E99" s="3">
        <f>[1]март!E105+[1]фев!E108+[1]янв!E101</f>
        <v>0</v>
      </c>
      <c r="F99" s="3">
        <f>[1]март!F105+[1]фев!F108+[1]янв!F101</f>
        <v>0</v>
      </c>
      <c r="G99" s="3">
        <f>[1]март!G105+[1]фев!G108+[1]янв!G101</f>
        <v>0</v>
      </c>
      <c r="H99" s="3">
        <f>[1]март!H105+[1]фев!H108+[1]янв!H101</f>
        <v>0</v>
      </c>
      <c r="I99" s="3">
        <f>[1]март!J105+[1]фев!J108+[1]янв!J101</f>
        <v>0</v>
      </c>
      <c r="J99" s="3">
        <f>[1]март!K105+[1]фев!K108+[1]янв!K101</f>
        <v>0</v>
      </c>
      <c r="K99" s="3">
        <f>[1]март!L105+[1]фев!L108+[1]янв!L101</f>
        <v>0</v>
      </c>
      <c r="L99" s="3">
        <f>[1]март!M105+[1]фев!M108+[1]янв!M101</f>
        <v>0</v>
      </c>
      <c r="M99" s="3">
        <f>[1]март!N105+[1]фев!N108+[1]янв!N101</f>
        <v>0</v>
      </c>
      <c r="N99" s="3">
        <f>[1]март!O105+[1]фев!O108+[1]янв!O101</f>
        <v>0</v>
      </c>
      <c r="O99" s="3">
        <f>[1]март!P105+[1]фев!P108+[1]янв!P101</f>
        <v>0</v>
      </c>
      <c r="P99" s="3"/>
      <c r="Q99" s="3">
        <f>[1]март!Q105+[1]фев!Q108+[1]янв!Q101</f>
        <v>0</v>
      </c>
      <c r="R99" s="3">
        <f>[1]март!R105+[1]фев!R108+[1]янв!R101</f>
        <v>0</v>
      </c>
      <c r="S99" s="56">
        <f>C99+F99+G99+I99+J99+K99+N99+O99++R99+Q99</f>
        <v>0</v>
      </c>
    </row>
    <row r="100" spans="1:21">
      <c r="A100" s="53" t="s">
        <v>381</v>
      </c>
      <c r="B100" s="2">
        <v>310</v>
      </c>
      <c r="C100" s="2">
        <f t="shared" si="0"/>
        <v>233552</v>
      </c>
      <c r="D100" s="2">
        <f>[1]март!D106+[1]фев!D109</f>
        <v>229232</v>
      </c>
      <c r="E100" s="2">
        <f>[1]март!E106+[1]фев!E109</f>
        <v>4320</v>
      </c>
      <c r="F100" s="2">
        <f>[1]март!F106+[1]фев!F109</f>
        <v>0</v>
      </c>
      <c r="G100" s="2">
        <f>[1]март!G106+[1]фев!G109</f>
        <v>20701</v>
      </c>
      <c r="H100" s="2">
        <f>[1]март!H106+[1]фев!H109</f>
        <v>0</v>
      </c>
      <c r="I100" s="2">
        <f>[1]март!J106+[1]фев!J109</f>
        <v>0</v>
      </c>
      <c r="J100" s="2">
        <f>[1]март!K106+[1]фев!K109</f>
        <v>7000</v>
      </c>
      <c r="K100" s="2">
        <f>[1]март!L106+[1]фев!L109</f>
        <v>0</v>
      </c>
      <c r="L100" s="2">
        <f>[1]март!M106+[1]фев!M109</f>
        <v>406599</v>
      </c>
      <c r="M100" s="2">
        <f>[1]март!N106+[1]фев!N109</f>
        <v>0</v>
      </c>
      <c r="N100" s="2">
        <f>[1]март!O106+[1]фев!O109</f>
        <v>406599</v>
      </c>
      <c r="O100" s="2">
        <f>[1]март!P106+[1]фев!P109</f>
        <v>0</v>
      </c>
      <c r="P100" s="2"/>
      <c r="Q100" s="2">
        <f>[1]март!Q106+[1]фев!Q109</f>
        <v>0</v>
      </c>
      <c r="R100" s="2">
        <f>[1]март!R106+[1]фев!R109</f>
        <v>16200</v>
      </c>
      <c r="S100" s="59">
        <f>C100+F100+G100+I100+J100+K100+N100+O100++R100+Q100</f>
        <v>684052</v>
      </c>
    </row>
    <row r="101" spans="1:21" s="66" customFormat="1" ht="14.25" customHeight="1">
      <c r="A101" s="60" t="s">
        <v>125</v>
      </c>
      <c r="B101" s="59">
        <v>340</v>
      </c>
      <c r="C101" s="59">
        <f t="shared" si="0"/>
        <v>211755</v>
      </c>
      <c r="D101" s="59">
        <f>SUM(D102:D116)</f>
        <v>211755</v>
      </c>
      <c r="E101" s="59">
        <f>SUM(E102:E116)</f>
        <v>0</v>
      </c>
      <c r="F101" s="59">
        <f>SUM(F102:F116)</f>
        <v>0</v>
      </c>
      <c r="G101" s="59">
        <f t="shared" ref="G101:Q101" si="12">SUM(G102:G116)</f>
        <v>19426</v>
      </c>
      <c r="H101" s="59">
        <f t="shared" si="12"/>
        <v>0</v>
      </c>
      <c r="I101" s="59">
        <f t="shared" si="12"/>
        <v>0</v>
      </c>
      <c r="J101" s="59">
        <f>SUM(J102:J116)</f>
        <v>7000</v>
      </c>
      <c r="K101" s="59">
        <f t="shared" si="12"/>
        <v>0</v>
      </c>
      <c r="L101" s="59">
        <f>SUM(L102:L116)</f>
        <v>411599</v>
      </c>
      <c r="M101" s="59">
        <f t="shared" si="12"/>
        <v>0</v>
      </c>
      <c r="N101" s="59">
        <f>L101+M101</f>
        <v>411599</v>
      </c>
      <c r="O101" s="59">
        <f t="shared" si="12"/>
        <v>0</v>
      </c>
      <c r="P101" s="59"/>
      <c r="Q101" s="59">
        <f t="shared" si="12"/>
        <v>0</v>
      </c>
      <c r="R101" s="59">
        <f>SUM(R102:R116)</f>
        <v>10800</v>
      </c>
      <c r="S101" s="59">
        <f>C101+F101+G101+I101+J101+K101+N101+O101++R101+Q101+H101</f>
        <v>660580</v>
      </c>
      <c r="T101" s="66">
        <f>[2]март!S106+[2]фев!S109+[2]янв!S102</f>
        <v>734610</v>
      </c>
      <c r="U101" s="66">
        <f>T101-S223</f>
        <v>0</v>
      </c>
    </row>
    <row r="102" spans="1:21">
      <c r="A102" s="42" t="s">
        <v>126</v>
      </c>
      <c r="B102" s="3">
        <v>340</v>
      </c>
      <c r="C102" s="3">
        <f t="shared" si="0"/>
        <v>0</v>
      </c>
      <c r="D102" s="3">
        <f>[1]март!D108+[1]фев!D111</f>
        <v>0</v>
      </c>
      <c r="E102" s="3">
        <f>[1]март!E108+[1]фев!E111</f>
        <v>0</v>
      </c>
      <c r="F102" s="3">
        <f>[1]март!F108+[1]фев!F111</f>
        <v>0</v>
      </c>
      <c r="G102" s="3">
        <f>[1]март!G108+[1]фев!G111</f>
        <v>0</v>
      </c>
      <c r="H102" s="3">
        <f>[1]март!H108+[1]фев!H111</f>
        <v>0</v>
      </c>
      <c r="I102" s="3">
        <f>[1]март!J108+[1]фев!J111</f>
        <v>0</v>
      </c>
      <c r="J102" s="3">
        <f>[1]март!K108+[1]фев!K111</f>
        <v>0</v>
      </c>
      <c r="K102" s="3">
        <f>[1]март!L108+[1]фев!L111</f>
        <v>0</v>
      </c>
      <c r="L102" s="3">
        <f>[1]март!M108+[1]фев!M111</f>
        <v>260000</v>
      </c>
      <c r="M102" s="3">
        <f>[1]март!N108+[1]фев!N111</f>
        <v>0</v>
      </c>
      <c r="N102" s="3">
        <f>[1]март!O108+[1]фев!O111</f>
        <v>260000</v>
      </c>
      <c r="O102" s="3">
        <f>[1]март!P108+[1]фев!P111</f>
        <v>0</v>
      </c>
      <c r="P102" s="3"/>
      <c r="Q102" s="3">
        <f>[1]март!Q108+[1]фев!Q111</f>
        <v>0</v>
      </c>
      <c r="R102" s="3">
        <f>[1]март!R108+[1]фев!R111</f>
        <v>0</v>
      </c>
      <c r="S102" s="56">
        <f t="shared" ref="S102:S107" si="13">C102+F102+G102+I102+J102+K102+N102+O102++R102+Q102</f>
        <v>260000</v>
      </c>
    </row>
    <row r="103" spans="1:21">
      <c r="A103" s="42" t="s">
        <v>127</v>
      </c>
      <c r="B103" s="3">
        <v>340</v>
      </c>
      <c r="C103" s="3">
        <f t="shared" si="0"/>
        <v>0</v>
      </c>
      <c r="D103" s="3">
        <f>[1]март!D109+[1]фев!D112+[1]янв!D105</f>
        <v>0</v>
      </c>
      <c r="E103" s="3">
        <f>[1]март!E109+[1]фев!E112+[1]янв!E105</f>
        <v>0</v>
      </c>
      <c r="F103" s="3">
        <f>[1]март!F109+[1]фев!F112+[1]янв!F105</f>
        <v>0</v>
      </c>
      <c r="G103" s="3">
        <f>[1]март!G109+[1]фев!G112+[1]янв!G105</f>
        <v>0</v>
      </c>
      <c r="H103" s="3">
        <f>[1]март!H109+[1]фев!H112+[1]янв!H105</f>
        <v>0</v>
      </c>
      <c r="I103" s="3">
        <f>[1]март!J109+[1]фев!J112+[1]янв!J105</f>
        <v>0</v>
      </c>
      <c r="J103" s="3">
        <f>[1]март!K109+[1]фев!K112+[1]янв!K105</f>
        <v>0</v>
      </c>
      <c r="K103" s="3">
        <f>[1]март!L109+[1]фев!L112+[1]янв!L105</f>
        <v>0</v>
      </c>
      <c r="L103" s="3">
        <f>[1]март!M109+[1]фев!M112+[1]янв!M105</f>
        <v>41500</v>
      </c>
      <c r="M103" s="3">
        <f>[1]март!N109+[1]фев!N112+[1]янв!N105</f>
        <v>0</v>
      </c>
      <c r="N103" s="3">
        <f>[1]март!O109+[1]фев!O112+[1]янв!O105</f>
        <v>41500</v>
      </c>
      <c r="O103" s="3">
        <f>[1]март!P109+[1]фев!P112</f>
        <v>0</v>
      </c>
      <c r="P103" s="3"/>
      <c r="Q103" s="3">
        <f>[1]март!Q109+[1]фев!Q112</f>
        <v>0</v>
      </c>
      <c r="R103" s="3">
        <f>[1]март!R109+[1]фев!R112</f>
        <v>0</v>
      </c>
      <c r="S103" s="56">
        <f t="shared" si="13"/>
        <v>41500</v>
      </c>
    </row>
    <row r="104" spans="1:21">
      <c r="A104" s="42" t="s">
        <v>128</v>
      </c>
      <c r="B104" s="3">
        <v>340</v>
      </c>
      <c r="C104" s="3">
        <f t="shared" si="0"/>
        <v>50000</v>
      </c>
      <c r="D104" s="3">
        <f>[1]фев!D113+[1]янв!D106</f>
        <v>50000</v>
      </c>
      <c r="E104" s="3">
        <f>[1]фев!E113+[1]янв!E106</f>
        <v>0</v>
      </c>
      <c r="F104" s="3">
        <f>[1]фев!F113+[1]янв!F106</f>
        <v>0</v>
      </c>
      <c r="G104" s="3">
        <f>[1]фев!G113+[1]янв!G106</f>
        <v>12000</v>
      </c>
      <c r="H104" s="3">
        <f>[1]фев!H113+[1]янв!H106</f>
        <v>0</v>
      </c>
      <c r="I104" s="3">
        <f>[1]фев!J113+[1]янв!J106</f>
        <v>0</v>
      </c>
      <c r="J104" s="3">
        <f>[1]фев!K113+[1]янв!K106</f>
        <v>6000</v>
      </c>
      <c r="K104" s="3">
        <f>[1]фев!L113+[1]янв!L106</f>
        <v>0</v>
      </c>
      <c r="L104" s="3">
        <f>[1]фев!M113+[1]янв!M106+[1]март!M110</f>
        <v>30000</v>
      </c>
      <c r="M104" s="3">
        <f>[1]фев!N113+[1]янв!N106</f>
        <v>0</v>
      </c>
      <c r="N104" s="3">
        <f>[1]фев!O113+[1]янв!O106</f>
        <v>20000</v>
      </c>
      <c r="O104" s="3">
        <f>[1]фев!P113+[1]янв!P106</f>
        <v>0</v>
      </c>
      <c r="P104" s="3"/>
      <c r="Q104" s="3">
        <f>[1]фев!Q113+[1]янв!Q106</f>
        <v>0</v>
      </c>
      <c r="R104" s="3">
        <f>[1]фев!R113+[1]янв!R106</f>
        <v>5000</v>
      </c>
      <c r="S104" s="56">
        <f t="shared" si="13"/>
        <v>93000</v>
      </c>
    </row>
    <row r="105" spans="1:21">
      <c r="A105" s="42" t="s">
        <v>129</v>
      </c>
      <c r="B105" s="3">
        <v>340</v>
      </c>
      <c r="C105" s="3">
        <f t="shared" si="0"/>
        <v>1675</v>
      </c>
      <c r="D105" s="3">
        <f>[1]март!D111+[1]фев!D114+[1]янв!D107</f>
        <v>1675</v>
      </c>
      <c r="E105" s="3">
        <f>[1]март!E111+[1]фев!E114+[1]янв!E107</f>
        <v>0</v>
      </c>
      <c r="F105" s="3">
        <f>[1]март!F111+[1]фев!F114+[1]янв!F107</f>
        <v>0</v>
      </c>
      <c r="G105" s="3">
        <f>[1]март!G111+[1]фев!G114+[1]янв!G107</f>
        <v>2665</v>
      </c>
      <c r="H105" s="3">
        <f>[1]март!H111+[1]фев!H114+[1]янв!H107</f>
        <v>0</v>
      </c>
      <c r="I105" s="3">
        <f>[1]март!J111+[1]фев!J114+[1]янв!J107</f>
        <v>0</v>
      </c>
      <c r="J105" s="3">
        <f>[1]март!K111+[1]фев!K114+[1]янв!K107</f>
        <v>0</v>
      </c>
      <c r="K105" s="3">
        <f>[1]март!L111+[1]фев!L114+[1]янв!L107</f>
        <v>0</v>
      </c>
      <c r="L105" s="3">
        <f>[1]март!M111+[1]фев!M114+[1]янв!M107</f>
        <v>0</v>
      </c>
      <c r="M105" s="3">
        <f>[1]март!N111+[1]фев!N114+[1]янв!N107</f>
        <v>0</v>
      </c>
      <c r="N105" s="3">
        <f>[1]март!O111+[1]фев!O114+[1]янв!O107</f>
        <v>0</v>
      </c>
      <c r="O105" s="3">
        <f>[1]март!P111+[1]фев!P114+[1]янв!P107</f>
        <v>0</v>
      </c>
      <c r="P105" s="3"/>
      <c r="Q105" s="3">
        <f>[1]март!Q111+[1]фев!Q114+[1]янв!Q107</f>
        <v>0</v>
      </c>
      <c r="R105" s="3">
        <f>[1]март!R111+[1]фев!R114+[1]янв!R107</f>
        <v>800</v>
      </c>
      <c r="S105" s="56">
        <f t="shared" si="13"/>
        <v>5140</v>
      </c>
    </row>
    <row r="106" spans="1:21">
      <c r="A106" s="42" t="s">
        <v>281</v>
      </c>
      <c r="B106" s="3">
        <v>340</v>
      </c>
      <c r="C106" s="3">
        <f>D106+E106</f>
        <v>3600</v>
      </c>
      <c r="D106" s="3">
        <f>[1]март!D115+[1]фев!D116</f>
        <v>3600</v>
      </c>
      <c r="E106" s="3">
        <f>[1]март!E115+[1]фев!E116</f>
        <v>0</v>
      </c>
      <c r="F106" s="3">
        <f>[1]март!F115+[1]фев!F116</f>
        <v>0</v>
      </c>
      <c r="G106" s="3">
        <f>[1]март!G115+[1]фев!G116</f>
        <v>4761</v>
      </c>
      <c r="H106" s="3">
        <f>[1]март!H115+[1]фев!H116</f>
        <v>0</v>
      </c>
      <c r="I106" s="3">
        <f>[1]март!J115+[1]фев!J116</f>
        <v>0</v>
      </c>
      <c r="J106" s="3">
        <f>[1]март!K115+[1]фев!K116</f>
        <v>1000</v>
      </c>
      <c r="K106" s="3">
        <f>[1]март!L115+[1]фев!L116</f>
        <v>0</v>
      </c>
      <c r="L106" s="3">
        <f>[1]март!M115+[1]фев!M116</f>
        <v>2000</v>
      </c>
      <c r="M106" s="3">
        <f>[1]март!N115+[1]фев!N116</f>
        <v>0</v>
      </c>
      <c r="N106" s="3">
        <f>[1]март!O115+[1]фев!O116</f>
        <v>2000</v>
      </c>
      <c r="O106" s="3">
        <f>[1]март!P115+[1]фев!P116</f>
        <v>0</v>
      </c>
      <c r="P106" s="3"/>
      <c r="Q106" s="3">
        <f>[1]март!Q115+[1]фев!Q116</f>
        <v>0</v>
      </c>
      <c r="R106" s="3">
        <f>[1]март!R115+[1]фев!R116</f>
        <v>5000</v>
      </c>
      <c r="S106" s="56">
        <f t="shared" si="13"/>
        <v>16361</v>
      </c>
    </row>
    <row r="107" spans="1:21">
      <c r="A107" s="42" t="s">
        <v>130</v>
      </c>
      <c r="B107" s="3">
        <v>340</v>
      </c>
      <c r="C107" s="3">
        <f t="shared" si="0"/>
        <v>0</v>
      </c>
      <c r="D107" s="3">
        <f>[1]март!D112+[1]фев!D115+[1]янв!D108</f>
        <v>0</v>
      </c>
      <c r="E107" s="3">
        <f>[1]март!E112+[1]фев!E115+[1]янв!E108</f>
        <v>0</v>
      </c>
      <c r="F107" s="3">
        <f>[1]март!F112+[1]фев!F115+[1]янв!F108</f>
        <v>0</v>
      </c>
      <c r="G107" s="3">
        <f>[1]март!G112+[1]фев!G115+[1]янв!G108</f>
        <v>0</v>
      </c>
      <c r="H107" s="3">
        <f>[1]март!H112+[1]фев!H115+[1]янв!H108</f>
        <v>0</v>
      </c>
      <c r="I107" s="3">
        <f>[1]март!J112+[1]фев!J115+[1]янв!J108</f>
        <v>0</v>
      </c>
      <c r="J107" s="3">
        <f>[1]март!K112+[1]фев!K115+[1]янв!K108</f>
        <v>0</v>
      </c>
      <c r="K107" s="3">
        <f>[1]март!L112+[1]фев!L115+[1]янв!L108</f>
        <v>0</v>
      </c>
      <c r="L107" s="3">
        <f>[1]март!M112+[1]фев!M115+[1]янв!M108</f>
        <v>0</v>
      </c>
      <c r="M107" s="3">
        <f>[1]март!N112+[1]фев!N115+[1]янв!N108</f>
        <v>0</v>
      </c>
      <c r="N107" s="3">
        <f>[1]март!O112+[1]фев!O115+[1]янв!O108</f>
        <v>0</v>
      </c>
      <c r="O107" s="3">
        <f>[1]март!P112+[1]фев!P115+[1]янв!P108</f>
        <v>0</v>
      </c>
      <c r="P107" s="3"/>
      <c r="Q107" s="3">
        <f>[1]март!Q112+[1]фев!Q115+[1]янв!Q108</f>
        <v>0</v>
      </c>
      <c r="R107" s="3">
        <f>[1]март!R112+[1]фев!R115+[1]янв!R108</f>
        <v>0</v>
      </c>
      <c r="S107" s="56">
        <f t="shared" si="13"/>
        <v>0</v>
      </c>
    </row>
    <row r="108" spans="1:21" hidden="1">
      <c r="A108" s="42" t="s">
        <v>269</v>
      </c>
      <c r="B108" s="3">
        <v>340</v>
      </c>
      <c r="C108" s="3">
        <f t="shared" ref="C108:C117" si="14">D108+E108</f>
        <v>156480</v>
      </c>
      <c r="D108" s="3">
        <f>[1]март!D120+[1]фев!D122</f>
        <v>156480</v>
      </c>
      <c r="E108" s="3">
        <f>[1]март!E120+[1]фев!E122</f>
        <v>0</v>
      </c>
      <c r="F108" s="3">
        <f>[1]март!F120+[1]фев!F122</f>
        <v>0</v>
      </c>
      <c r="G108" s="3">
        <f>[1]март!G120+[1]фев!G122</f>
        <v>0</v>
      </c>
      <c r="H108" s="3">
        <f>[1]март!H120+[1]фев!H122</f>
        <v>0</v>
      </c>
      <c r="I108" s="3">
        <f>[1]март!J120+[1]фев!J122</f>
        <v>0</v>
      </c>
      <c r="J108" s="3">
        <f>[1]март!K120+[1]фев!K122</f>
        <v>0</v>
      </c>
      <c r="K108" s="3">
        <f>[1]март!L120+[1]фев!L122</f>
        <v>0</v>
      </c>
      <c r="L108" s="3">
        <f>[1]март!M120+[1]фев!M122</f>
        <v>78099</v>
      </c>
      <c r="M108" s="3">
        <f>[1]март!N120+[1]фев!N122</f>
        <v>0</v>
      </c>
      <c r="N108" s="3">
        <f>[1]март!O120+[1]фев!O122</f>
        <v>78099</v>
      </c>
      <c r="O108" s="3">
        <f>[1]март!P120+[1]фев!P122</f>
        <v>0</v>
      </c>
      <c r="P108" s="3"/>
      <c r="Q108" s="3">
        <f>[1]март!Q120+[1]фев!Q122</f>
        <v>0</v>
      </c>
      <c r="R108" s="3">
        <f>[1]март!R120+[1]фев!R122</f>
        <v>0</v>
      </c>
      <c r="S108" s="56">
        <f t="shared" ref="S108:S117" si="15">C108+F108+G108+I108+J108+K108+N108+O108++R108+Q108+H108</f>
        <v>234579</v>
      </c>
    </row>
    <row r="109" spans="1:21">
      <c r="A109" s="42" t="s">
        <v>131</v>
      </c>
      <c r="B109" s="3">
        <v>340</v>
      </c>
      <c r="C109" s="3">
        <f t="shared" si="14"/>
        <v>0</v>
      </c>
      <c r="D109" s="6">
        <f>[1]март!D116+[1]фев!D117+[1]янв!D110</f>
        <v>0</v>
      </c>
      <c r="E109" s="6">
        <f>[1]март!E116+[1]фев!E117+[1]янв!E110</f>
        <v>0</v>
      </c>
      <c r="F109" s="6">
        <f>[1]март!F116+[1]фев!F117+[1]янв!F110</f>
        <v>0</v>
      </c>
      <c r="G109" s="6">
        <f>[1]март!G116+[1]фев!G117+[1]янв!G110</f>
        <v>0</v>
      </c>
      <c r="H109" s="6">
        <f>[1]март!H116+[1]фев!H117+[1]янв!H110</f>
        <v>0</v>
      </c>
      <c r="I109" s="6">
        <f>[1]март!J116+[1]фев!J117+[1]янв!J110</f>
        <v>0</v>
      </c>
      <c r="J109" s="6">
        <f>[1]март!K116+[1]фев!K117+[1]янв!K110</f>
        <v>0</v>
      </c>
      <c r="K109" s="6">
        <f>[1]март!L116+[1]фев!L117+[1]янв!L110</f>
        <v>0</v>
      </c>
      <c r="L109" s="6">
        <f>[1]март!M116+[1]фев!M117+[1]янв!M110</f>
        <v>0</v>
      </c>
      <c r="M109" s="6">
        <f>[1]март!N116+[1]фев!N117+[1]янв!N110</f>
        <v>0</v>
      </c>
      <c r="N109" s="6">
        <f>[1]март!O116+[1]фев!O117+[1]янв!O110</f>
        <v>0</v>
      </c>
      <c r="O109" s="6">
        <f>[1]март!P116+[1]фев!P117+[1]янв!P110</f>
        <v>0</v>
      </c>
      <c r="P109" s="6"/>
      <c r="Q109" s="6">
        <f>[1]март!Q116+[1]фев!Q117+[1]янв!Q110</f>
        <v>0</v>
      </c>
      <c r="R109" s="6">
        <f>[1]март!R116+[1]фев!R117+[1]янв!R110</f>
        <v>0</v>
      </c>
      <c r="S109" s="56">
        <f t="shared" si="15"/>
        <v>0</v>
      </c>
    </row>
    <row r="110" spans="1:21">
      <c r="A110" s="42" t="s">
        <v>132</v>
      </c>
      <c r="B110" s="3">
        <v>340</v>
      </c>
      <c r="C110" s="3">
        <f t="shared" si="14"/>
        <v>0</v>
      </c>
      <c r="D110" s="3">
        <f>[1]март!D118+[1]фев!D119+[1]янв!D112</f>
        <v>0</v>
      </c>
      <c r="E110" s="3">
        <f>[1]март!E118+[1]фев!E119+[1]янв!E112</f>
        <v>0</v>
      </c>
      <c r="F110" s="3">
        <f>[1]март!F118+[1]фев!F119+[1]янв!F112</f>
        <v>0</v>
      </c>
      <c r="G110" s="3">
        <f>[1]март!G118+[1]фев!G119+[1]янв!G112</f>
        <v>0</v>
      </c>
      <c r="H110" s="3">
        <f>[1]март!H118+[1]фев!H119+[1]янв!H112</f>
        <v>0</v>
      </c>
      <c r="I110" s="3">
        <f>[1]март!J118+[1]фев!J119+[1]янв!J112</f>
        <v>0</v>
      </c>
      <c r="J110" s="3">
        <f>[1]март!K118+[1]фев!K119+[1]янв!K112</f>
        <v>0</v>
      </c>
      <c r="K110" s="3">
        <f>[1]март!L118+[1]фев!L119+[1]янв!L112</f>
        <v>0</v>
      </c>
      <c r="L110" s="3">
        <f>[1]март!M118+[1]фев!M119+[1]янв!M112</f>
        <v>0</v>
      </c>
      <c r="M110" s="3">
        <f>[1]март!N118+[1]фев!N119+[1]янв!N112</f>
        <v>0</v>
      </c>
      <c r="N110" s="3">
        <f>[1]март!O118+[1]фев!O119+[1]янв!O112</f>
        <v>0</v>
      </c>
      <c r="O110" s="3">
        <f>[1]март!P118+[1]фев!P119+[1]янв!P112</f>
        <v>0</v>
      </c>
      <c r="P110" s="3"/>
      <c r="Q110" s="3">
        <f>[1]март!Q118+[1]фев!Q119+[1]янв!Q112</f>
        <v>0</v>
      </c>
      <c r="R110" s="3">
        <f>[1]март!R118+[1]фев!R119+[1]янв!R112</f>
        <v>0</v>
      </c>
      <c r="S110" s="56">
        <f t="shared" si="15"/>
        <v>0</v>
      </c>
    </row>
    <row r="111" spans="1:21" hidden="1">
      <c r="A111" s="42" t="s">
        <v>159</v>
      </c>
      <c r="B111" s="3">
        <v>340</v>
      </c>
      <c r="C111" s="3">
        <f t="shared" si="14"/>
        <v>0</v>
      </c>
      <c r="D111" s="6">
        <f>[1]фев!D118</f>
        <v>0</v>
      </c>
      <c r="E111" s="6">
        <f>[1]фев!E118</f>
        <v>0</v>
      </c>
      <c r="F111" s="6">
        <f>[1]фев!F118</f>
        <v>0</v>
      </c>
      <c r="G111" s="6">
        <f>[1]фев!G118</f>
        <v>0</v>
      </c>
      <c r="H111" s="6">
        <f>[1]фев!H118</f>
        <v>0</v>
      </c>
      <c r="I111" s="6">
        <f>[1]фев!J118</f>
        <v>0</v>
      </c>
      <c r="J111" s="6">
        <f>[1]фев!K118</f>
        <v>0</v>
      </c>
      <c r="K111" s="6">
        <f>[1]фев!L118</f>
        <v>0</v>
      </c>
      <c r="L111" s="6">
        <f>[1]фев!M118</f>
        <v>0</v>
      </c>
      <c r="M111" s="6">
        <f>[1]фев!N118</f>
        <v>0</v>
      </c>
      <c r="N111" s="6">
        <f>[1]фев!O118</f>
        <v>0</v>
      </c>
      <c r="O111" s="6">
        <f>[1]фев!P118</f>
        <v>0</v>
      </c>
      <c r="P111" s="6"/>
      <c r="Q111" s="6">
        <f>[1]фев!Q118</f>
        <v>0</v>
      </c>
      <c r="R111" s="6">
        <f>[1]фев!R118</f>
        <v>0</v>
      </c>
      <c r="S111" s="56">
        <f t="shared" si="15"/>
        <v>0</v>
      </c>
    </row>
    <row r="112" spans="1:21" hidden="1">
      <c r="A112" s="183" t="s">
        <v>382</v>
      </c>
      <c r="B112" s="3">
        <v>340</v>
      </c>
      <c r="C112" s="3">
        <f t="shared" si="14"/>
        <v>0</v>
      </c>
      <c r="D112" s="6">
        <f>[1]март!D119</f>
        <v>0</v>
      </c>
      <c r="E112" s="6">
        <f>[1]март!E119</f>
        <v>0</v>
      </c>
      <c r="F112" s="6">
        <f>[1]март!F119</f>
        <v>0</v>
      </c>
      <c r="G112" s="6">
        <f>[1]март!G119</f>
        <v>0</v>
      </c>
      <c r="H112" s="6">
        <f>[1]март!H119</f>
        <v>0</v>
      </c>
      <c r="I112" s="6">
        <f>[1]март!J119</f>
        <v>0</v>
      </c>
      <c r="J112" s="6">
        <f>[1]март!K119</f>
        <v>0</v>
      </c>
      <c r="K112" s="6">
        <f>[1]фев!L121</f>
        <v>0</v>
      </c>
      <c r="L112" s="6">
        <f>[1]март!M119</f>
        <v>0</v>
      </c>
      <c r="M112" s="6">
        <f>[1]март!N119</f>
        <v>0</v>
      </c>
      <c r="N112" s="6">
        <f>[1]март!O119</f>
        <v>0</v>
      </c>
      <c r="O112" s="6">
        <f>[1]март!P119</f>
        <v>0</v>
      </c>
      <c r="P112" s="6"/>
      <c r="Q112" s="6">
        <f>[1]март!Q119</f>
        <v>0</v>
      </c>
      <c r="R112" s="6">
        <f>[1]март!R119</f>
        <v>0</v>
      </c>
      <c r="S112" s="56">
        <f t="shared" si="15"/>
        <v>0</v>
      </c>
    </row>
    <row r="113" spans="1:21" hidden="1">
      <c r="A113" s="183" t="s">
        <v>475</v>
      </c>
      <c r="B113" s="3">
        <v>340</v>
      </c>
      <c r="C113" s="3">
        <f t="shared" si="14"/>
        <v>0</v>
      </c>
      <c r="D113" s="6">
        <f>[1]март!D114</f>
        <v>0</v>
      </c>
      <c r="E113" s="6">
        <f>[1]март!E113</f>
        <v>0</v>
      </c>
      <c r="F113" s="6">
        <f>[1]март!F113</f>
        <v>0</v>
      </c>
      <c r="G113" s="6">
        <f>[1]март!G113</f>
        <v>0</v>
      </c>
      <c r="H113" s="6">
        <f>[1]март!H113</f>
        <v>0</v>
      </c>
      <c r="I113" s="6">
        <f>[1]март!J113</f>
        <v>0</v>
      </c>
      <c r="J113" s="6">
        <f>[1]март!K113</f>
        <v>0</v>
      </c>
      <c r="K113" s="6">
        <f>[1]март!L113</f>
        <v>0</v>
      </c>
      <c r="L113" s="6">
        <f>[1]март!M113</f>
        <v>0</v>
      </c>
      <c r="M113" s="6">
        <f>[1]март!N113</f>
        <v>0</v>
      </c>
      <c r="N113" s="6">
        <f>[1]март!O113</f>
        <v>0</v>
      </c>
      <c r="O113" s="6">
        <f>[1]март!P113</f>
        <v>0</v>
      </c>
      <c r="P113" s="6"/>
      <c r="Q113" s="6">
        <f>[1]март!Q113</f>
        <v>0</v>
      </c>
      <c r="R113" s="6">
        <f>[1]март!R113</f>
        <v>0</v>
      </c>
      <c r="S113" s="56">
        <f t="shared" si="15"/>
        <v>0</v>
      </c>
    </row>
    <row r="114" spans="1:21">
      <c r="A114" s="42" t="s">
        <v>133</v>
      </c>
      <c r="B114" s="3">
        <v>340</v>
      </c>
      <c r="C114" s="3">
        <f t="shared" si="14"/>
        <v>0</v>
      </c>
      <c r="D114" s="3">
        <f>[1]март!D121+[1]фев!D123</f>
        <v>0</v>
      </c>
      <c r="E114" s="3">
        <f>[1]март!E121+[1]фев!E123</f>
        <v>0</v>
      </c>
      <c r="F114" s="3">
        <f>[1]март!F121+[1]фев!F123</f>
        <v>0</v>
      </c>
      <c r="G114" s="3">
        <f>[1]март!G121+[1]фев!G123</f>
        <v>0</v>
      </c>
      <c r="H114" s="3">
        <f>[1]март!H121+[1]фев!H123</f>
        <v>0</v>
      </c>
      <c r="I114" s="3">
        <f>[1]март!J121+[1]фев!J123</f>
        <v>0</v>
      </c>
      <c r="J114" s="3">
        <f>[1]март!K121+[1]фев!K123</f>
        <v>0</v>
      </c>
      <c r="K114" s="3">
        <f>[1]март!L121+[1]фев!L123</f>
        <v>0</v>
      </c>
      <c r="L114" s="3">
        <f>[1]март!M121+[1]фев!M123+[1]янв!M114</f>
        <v>0</v>
      </c>
      <c r="M114" s="3">
        <f>[1]март!N121+[1]фев!N123</f>
        <v>0</v>
      </c>
      <c r="N114" s="3">
        <f>[1]март!O121+[1]фев!O123</f>
        <v>0</v>
      </c>
      <c r="O114" s="3">
        <f>[1]март!P121+[1]фев!P123</f>
        <v>0</v>
      </c>
      <c r="P114" s="3"/>
      <c r="Q114" s="3">
        <f>[1]март!Q121+[1]фев!Q123</f>
        <v>0</v>
      </c>
      <c r="R114" s="3">
        <f>[1]март!R121+[1]фев!R123</f>
        <v>0</v>
      </c>
      <c r="S114" s="56">
        <f t="shared" si="15"/>
        <v>0</v>
      </c>
    </row>
    <row r="115" spans="1:21" hidden="1">
      <c r="A115" s="42" t="s">
        <v>160</v>
      </c>
      <c r="B115" s="3">
        <v>340</v>
      </c>
      <c r="C115" s="3">
        <f t="shared" si="14"/>
        <v>0</v>
      </c>
      <c r="D115" s="3">
        <f>[1]фев!D124</f>
        <v>0</v>
      </c>
      <c r="E115" s="3">
        <f>[1]фев!E124</f>
        <v>0</v>
      </c>
      <c r="F115" s="3">
        <f>[1]фев!F124</f>
        <v>0</v>
      </c>
      <c r="G115" s="3">
        <f>[1]фев!G124</f>
        <v>0</v>
      </c>
      <c r="H115" s="3">
        <f>[1]фев!H124</f>
        <v>0</v>
      </c>
      <c r="I115" s="3">
        <f>[1]фев!J124</f>
        <v>0</v>
      </c>
      <c r="J115" s="3">
        <f>[1]фев!K124</f>
        <v>0</v>
      </c>
      <c r="K115" s="3">
        <f>[1]фев!L124</f>
        <v>0</v>
      </c>
      <c r="L115" s="3">
        <f>[1]фев!M124</f>
        <v>0</v>
      </c>
      <c r="M115" s="3">
        <f>[1]фев!N124</f>
        <v>0</v>
      </c>
      <c r="N115" s="3">
        <f>[1]фев!O124</f>
        <v>0</v>
      </c>
      <c r="O115" s="3">
        <f>[1]фев!P124</f>
        <v>0</v>
      </c>
      <c r="P115" s="3"/>
      <c r="Q115" s="3">
        <f>[1]фев!Q124</f>
        <v>0</v>
      </c>
      <c r="R115" s="3">
        <f>[1]фев!R124</f>
        <v>0</v>
      </c>
      <c r="S115" s="59">
        <f t="shared" si="15"/>
        <v>0</v>
      </c>
    </row>
    <row r="116" spans="1:21" hidden="1">
      <c r="A116" s="42" t="s">
        <v>134</v>
      </c>
      <c r="B116" s="3">
        <v>340</v>
      </c>
      <c r="C116" s="3">
        <f t="shared" si="14"/>
        <v>0</v>
      </c>
      <c r="D116" s="3">
        <f>[1]март!D123+[1]фев!D125</f>
        <v>0</v>
      </c>
      <c r="E116" s="3">
        <f>[1]март!E123+[1]фев!E125</f>
        <v>0</v>
      </c>
      <c r="F116" s="3">
        <f>[1]март!F123+[1]фев!F125</f>
        <v>0</v>
      </c>
      <c r="G116" s="3">
        <f>[1]март!G123+[1]фев!G125</f>
        <v>0</v>
      </c>
      <c r="H116" s="3">
        <f>[1]март!H123+[1]фев!H125</f>
        <v>0</v>
      </c>
      <c r="I116" s="3">
        <f>[1]март!J123+[1]фев!J125</f>
        <v>0</v>
      </c>
      <c r="J116" s="3">
        <f>[1]март!K123+[1]фев!K125</f>
        <v>0</v>
      </c>
      <c r="K116" s="3">
        <f>[1]март!L123+[1]фев!L125</f>
        <v>0</v>
      </c>
      <c r="L116" s="3">
        <f>[1]март!M123+[1]фев!M125</f>
        <v>0</v>
      </c>
      <c r="M116" s="3">
        <f>[1]март!N123+[1]фев!N125</f>
        <v>0</v>
      </c>
      <c r="N116" s="3">
        <f>[1]март!O123+[1]фев!O125</f>
        <v>0</v>
      </c>
      <c r="O116" s="3">
        <f>[1]март!P123+[1]фев!P125</f>
        <v>0</v>
      </c>
      <c r="P116" s="3"/>
      <c r="Q116" s="3">
        <f>[1]март!Q123+[1]фев!Q125</f>
        <v>0</v>
      </c>
      <c r="R116" s="3">
        <f>[1]март!R123+[1]фев!R125</f>
        <v>0</v>
      </c>
      <c r="S116" s="59">
        <f t="shared" si="15"/>
        <v>0</v>
      </c>
    </row>
    <row r="117" spans="1:21" hidden="1">
      <c r="A117" s="42" t="s">
        <v>135</v>
      </c>
      <c r="B117" s="3">
        <v>640</v>
      </c>
      <c r="C117" s="3">
        <f t="shared" si="14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9">
        <f t="shared" si="15"/>
        <v>0</v>
      </c>
    </row>
    <row r="118" spans="1:21" s="66" customFormat="1">
      <c r="A118" s="63" t="s">
        <v>136</v>
      </c>
      <c r="B118" s="63"/>
      <c r="C118" s="64">
        <f t="shared" ref="C118:O118" si="16">C5+C100+C101+C99+C98+C97+C96</f>
        <v>2284568.31</v>
      </c>
      <c r="D118" s="64">
        <f>D5+D100+D101+D99+D98+D97+D96</f>
        <v>2280248.31</v>
      </c>
      <c r="E118" s="64">
        <f t="shared" si="16"/>
        <v>4320</v>
      </c>
      <c r="F118" s="64">
        <f t="shared" si="16"/>
        <v>0</v>
      </c>
      <c r="G118" s="65">
        <f t="shared" si="16"/>
        <v>42427</v>
      </c>
      <c r="H118" s="64">
        <f t="shared" si="16"/>
        <v>0</v>
      </c>
      <c r="I118" s="64">
        <f t="shared" si="16"/>
        <v>0</v>
      </c>
      <c r="J118" s="65">
        <f t="shared" si="16"/>
        <v>211363.1</v>
      </c>
      <c r="K118" s="64">
        <f t="shared" si="16"/>
        <v>313850</v>
      </c>
      <c r="L118" s="64">
        <f t="shared" si="16"/>
        <v>7977115.3300000001</v>
      </c>
      <c r="M118" s="65">
        <f t="shared" si="16"/>
        <v>128300.04000000001</v>
      </c>
      <c r="N118" s="65">
        <f t="shared" si="16"/>
        <v>8105415.3700000001</v>
      </c>
      <c r="O118" s="65" t="e">
        <f t="shared" si="16"/>
        <v>#REF!</v>
      </c>
      <c r="P118" s="65"/>
      <c r="Q118" s="65">
        <f>Q5+Q100+Q101+Q99+Q98+Q97+Q96</f>
        <v>132214</v>
      </c>
      <c r="R118" s="65">
        <f>R5+R100+R101+R99+R98+R97+R96</f>
        <v>329477.61</v>
      </c>
      <c r="S118" s="65" t="e">
        <f>S5+S100+S101+S99+S98+S97+S96</f>
        <v>#REF!</v>
      </c>
      <c r="T118" s="67">
        <f>[2]март!S129</f>
        <v>7587739.1400000006</v>
      </c>
      <c r="U118" s="67">
        <f>T118-S240</f>
        <v>400.00000000093132</v>
      </c>
    </row>
    <row r="119" spans="1:21" hidden="1">
      <c r="A119" s="11"/>
      <c r="B119" s="8"/>
      <c r="C119" s="9">
        <f>[1]март!C125+[1]фев!C127+[1]янв!C118</f>
        <v>0</v>
      </c>
      <c r="D119" s="9">
        <f>[1]март!D125+[1]фев!D127+[1]янв!D118</f>
        <v>0</v>
      </c>
      <c r="E119" s="9">
        <f>[1]март!E125+[1]фев!E127+[1]янв!E118</f>
        <v>0</v>
      </c>
      <c r="F119" s="9">
        <f>[1]март!F125+[1]фев!F127+[1]янв!F118</f>
        <v>0</v>
      </c>
      <c r="G119" s="9">
        <f>[1]март!G125+[1]фев!G127+[1]янв!G118</f>
        <v>0</v>
      </c>
      <c r="H119" s="9">
        <f>[1]март!H125+[1]фев!H127+[1]янв!H118</f>
        <v>0</v>
      </c>
      <c r="I119" s="9">
        <f>[1]март!J125+[1]фев!J127+[1]янв!J118</f>
        <v>0</v>
      </c>
      <c r="J119" s="9">
        <f>[1]март!K125+[1]фев!K127+[1]янв!K118</f>
        <v>0</v>
      </c>
      <c r="K119" s="9">
        <f>[1]март!L125+[1]фев!L127+[1]янв!L118</f>
        <v>0</v>
      </c>
      <c r="L119" s="9">
        <f>[1]март!M125+[1]фев!M127+[1]янв!M118</f>
        <v>0</v>
      </c>
      <c r="M119" s="9">
        <f>[1]март!N125+[1]фев!N127+[1]янв!N118</f>
        <v>0</v>
      </c>
      <c r="N119" s="9">
        <f>[1]март!O125+[1]фев!O127+[1]янв!O118</f>
        <v>0</v>
      </c>
      <c r="O119" s="9">
        <f>[1]март!P125+[1]фев!P127+[1]янв!P118</f>
        <v>0</v>
      </c>
      <c r="P119" s="9"/>
      <c r="Q119" s="9">
        <f>[1]март!Q125+[1]фев!Q127+[1]янв!Q118</f>
        <v>0</v>
      </c>
      <c r="R119" s="9">
        <f>[1]март!R125+[1]фев!R127+[1]янв!R118</f>
        <v>0</v>
      </c>
      <c r="S119" s="9">
        <f>[1]март!S125+[1]фев!S127+[1]янв!S118</f>
        <v>0</v>
      </c>
    </row>
    <row r="120" spans="1:21" hidden="1">
      <c r="A120" s="11"/>
      <c r="B120" s="8"/>
      <c r="C120" s="8">
        <f>C118-C119</f>
        <v>2284568.31</v>
      </c>
      <c r="D120" s="10">
        <f t="shared" ref="D120:O120" si="17">D118-D119</f>
        <v>2280248.31</v>
      </c>
      <c r="E120" s="8">
        <f t="shared" si="17"/>
        <v>4320</v>
      </c>
      <c r="F120" s="8">
        <f t="shared" si="17"/>
        <v>0</v>
      </c>
      <c r="G120" s="8">
        <f t="shared" si="17"/>
        <v>42427</v>
      </c>
      <c r="H120" s="8">
        <f t="shared" si="17"/>
        <v>0</v>
      </c>
      <c r="I120" s="8">
        <f t="shared" si="17"/>
        <v>0</v>
      </c>
      <c r="J120" s="8">
        <f t="shared" si="17"/>
        <v>211363.1</v>
      </c>
      <c r="K120" s="8">
        <f t="shared" si="17"/>
        <v>313850</v>
      </c>
      <c r="L120" s="8">
        <f t="shared" si="17"/>
        <v>7977115.3300000001</v>
      </c>
      <c r="M120" s="8">
        <f t="shared" si="17"/>
        <v>128300.04000000001</v>
      </c>
      <c r="N120" s="8">
        <f t="shared" si="17"/>
        <v>8105415.3700000001</v>
      </c>
      <c r="O120" s="8" t="e">
        <f t="shared" si="17"/>
        <v>#REF!</v>
      </c>
      <c r="P120" s="8"/>
      <c r="Q120" s="8">
        <f>Q118-Q119</f>
        <v>132214</v>
      </c>
      <c r="R120" s="18">
        <f>R118-R119</f>
        <v>329477.61</v>
      </c>
      <c r="S120" s="8" t="e">
        <f>S118-S119</f>
        <v>#REF!</v>
      </c>
    </row>
    <row r="121" spans="1:21" ht="13.8" thickBot="1">
      <c r="A121" s="11"/>
      <c r="B121" s="8"/>
      <c r="C121" s="8"/>
      <c r="D121" s="10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1:21" ht="13.8" thickBot="1">
      <c r="A122" s="11"/>
      <c r="D122" s="4"/>
      <c r="G122" s="17"/>
      <c r="H122" s="17"/>
      <c r="I122" s="17"/>
      <c r="J122" s="46"/>
      <c r="L122" s="19"/>
      <c r="O122" s="550" t="s">
        <v>270</v>
      </c>
      <c r="P122" s="551"/>
      <c r="Q122" s="551"/>
      <c r="R122" s="552"/>
      <c r="S122" s="12" t="e">
        <f>S118</f>
        <v>#REF!</v>
      </c>
    </row>
    <row r="123" spans="1:21" ht="13.8" thickBot="1">
      <c r="A123" s="11"/>
      <c r="O123" s="550" t="s">
        <v>476</v>
      </c>
      <c r="P123" s="551"/>
      <c r="Q123" s="551"/>
      <c r="R123" s="552"/>
      <c r="S123" s="12" t="e">
        <f>N2+S2-S118</f>
        <v>#REF!</v>
      </c>
    </row>
    <row r="124" spans="1:21" ht="14.4">
      <c r="A124" s="553" t="s">
        <v>395</v>
      </c>
      <c r="B124" s="553"/>
      <c r="C124" s="553"/>
      <c r="D124" s="553"/>
      <c r="E124" s="553"/>
      <c r="F124" s="553"/>
      <c r="G124" s="553"/>
      <c r="H124" s="553"/>
      <c r="I124" s="43"/>
      <c r="J124" s="43"/>
      <c r="K124" s="554" t="s">
        <v>239</v>
      </c>
      <c r="L124" s="554"/>
      <c r="M124" s="554"/>
      <c r="N124" s="555">
        <v>69654.48</v>
      </c>
      <c r="O124" s="555"/>
      <c r="P124" s="135"/>
      <c r="Q124" s="554" t="s">
        <v>256</v>
      </c>
      <c r="R124" s="554"/>
      <c r="S124" s="136">
        <v>8066595.2999999998</v>
      </c>
    </row>
    <row r="125" spans="1:21">
      <c r="A125" s="547" t="s">
        <v>73</v>
      </c>
      <c r="B125" s="547" t="s">
        <v>74</v>
      </c>
      <c r="C125" s="547" t="s">
        <v>232</v>
      </c>
      <c r="D125" s="556" t="s">
        <v>75</v>
      </c>
      <c r="E125" s="557"/>
      <c r="F125" s="547" t="s">
        <v>115</v>
      </c>
      <c r="G125" s="547" t="s">
        <v>257</v>
      </c>
      <c r="H125" s="547" t="s">
        <v>258</v>
      </c>
      <c r="I125" s="547" t="s">
        <v>76</v>
      </c>
      <c r="J125" s="547" t="s">
        <v>151</v>
      </c>
      <c r="K125" s="549" t="s">
        <v>77</v>
      </c>
      <c r="L125" s="549" t="s">
        <v>78</v>
      </c>
      <c r="M125" s="549" t="s">
        <v>71</v>
      </c>
      <c r="N125" s="549" t="s">
        <v>79</v>
      </c>
      <c r="O125" s="549" t="s">
        <v>72</v>
      </c>
      <c r="P125" s="55"/>
      <c r="Q125" s="549" t="s">
        <v>233</v>
      </c>
      <c r="R125" s="549" t="s">
        <v>80</v>
      </c>
      <c r="S125" s="549" t="s">
        <v>81</v>
      </c>
    </row>
    <row r="126" spans="1:21" ht="39.6">
      <c r="A126" s="548"/>
      <c r="B126" s="548"/>
      <c r="C126" s="548"/>
      <c r="D126" s="56" t="s">
        <v>82</v>
      </c>
      <c r="E126" s="56" t="s">
        <v>234</v>
      </c>
      <c r="F126" s="548"/>
      <c r="G126" s="548"/>
      <c r="H126" s="548"/>
      <c r="I126" s="548"/>
      <c r="J126" s="548"/>
      <c r="K126" s="548"/>
      <c r="L126" s="548"/>
      <c r="M126" s="548"/>
      <c r="N126" s="548"/>
      <c r="O126" s="548"/>
      <c r="P126" s="57"/>
      <c r="Q126" s="548"/>
      <c r="R126" s="548"/>
      <c r="S126" s="548"/>
    </row>
    <row r="127" spans="1:21">
      <c r="A127" s="58" t="s">
        <v>83</v>
      </c>
      <c r="B127" s="59">
        <v>200</v>
      </c>
      <c r="C127" s="59">
        <f>D127+E127</f>
        <v>1849857.6500000001</v>
      </c>
      <c r="D127" s="59">
        <f>SUM(D128+D134+D193+D200+D201+D206+D198+D199)</f>
        <v>1849857.6500000001</v>
      </c>
      <c r="E127" s="59">
        <f>SUM(E128+E134+E193+E200+E201+E206+E198)</f>
        <v>0</v>
      </c>
      <c r="F127" s="59">
        <f>SUM(F128+F134+F193+F200+F201+F206+F198)</f>
        <v>0</v>
      </c>
      <c r="G127" s="59">
        <f>[2]март!G4+[2]фев!G4+[2]янв!G4</f>
        <v>262580.02</v>
      </c>
      <c r="H127" s="59">
        <f>[2]март!H4+[2]фев!H4+[2]янв!H4</f>
        <v>0</v>
      </c>
      <c r="I127" s="59">
        <f>SUM(I128+I134+I193+I200+I201+I206+I198)</f>
        <v>0</v>
      </c>
      <c r="J127" s="59">
        <f>SUM(J128+J134+J193+J200+J201+J206+J198)</f>
        <v>227455.97</v>
      </c>
      <c r="K127" s="59">
        <f>SUM(K128+K134+K193+K200+K201+K206+K198)</f>
        <v>294627</v>
      </c>
      <c r="L127" s="59">
        <f>SUM(L128+L134+L193+L200+L201+L206+L198)</f>
        <v>2804982.17</v>
      </c>
      <c r="M127" s="59">
        <f>SUM(M128+M134+M193+M200+M201+M206+M198)</f>
        <v>47190.29</v>
      </c>
      <c r="N127" s="59">
        <f>L127+M127</f>
        <v>2852172.46</v>
      </c>
      <c r="O127" s="59">
        <f>SUM(O128+O134+O193+O200+O201+O206+O198)</f>
        <v>933212.67</v>
      </c>
      <c r="P127" s="59"/>
      <c r="Q127" s="59">
        <f>SUM(Q128+Q134+Q193+Q200+Q201+Q206+Q198)</f>
        <v>34900</v>
      </c>
      <c r="R127" s="59">
        <f>SUM(R128+R134+R193+R200+R201+R206+R198)</f>
        <v>188808.37</v>
      </c>
      <c r="S127" s="59">
        <f>C127+F127+G127+I127+J127+K127+N127+O127++R127+Q127+H127</f>
        <v>6643614.1399999997</v>
      </c>
    </row>
    <row r="128" spans="1:21">
      <c r="A128" s="60" t="s">
        <v>84</v>
      </c>
      <c r="B128" s="59">
        <v>210</v>
      </c>
      <c r="C128" s="59">
        <f t="shared" ref="C128:C229" si="18">D128+E128</f>
        <v>1219764</v>
      </c>
      <c r="D128" s="59">
        <f>SUM(D129+D130+D133)</f>
        <v>1219764</v>
      </c>
      <c r="E128" s="59">
        <f t="shared" ref="E128:R128" si="19">SUM(E129+E130+E133)</f>
        <v>0</v>
      </c>
      <c r="F128" s="59">
        <f t="shared" si="19"/>
        <v>0</v>
      </c>
      <c r="G128" s="59">
        <f>[2]март!G5+[2]фев!G5+[2]янв!G5</f>
        <v>146397</v>
      </c>
      <c r="H128" s="59">
        <f>[2]март!H5+[2]фев!H5+[2]янв!H5</f>
        <v>0</v>
      </c>
      <c r="I128" s="59">
        <f t="shared" si="19"/>
        <v>0</v>
      </c>
      <c r="J128" s="59">
        <f t="shared" si="19"/>
        <v>159948</v>
      </c>
      <c r="K128" s="59">
        <f t="shared" si="19"/>
        <v>0</v>
      </c>
      <c r="L128" s="59">
        <f t="shared" si="19"/>
        <v>0</v>
      </c>
      <c r="M128" s="59">
        <f t="shared" si="19"/>
        <v>14400</v>
      </c>
      <c r="N128" s="59">
        <f t="shared" si="19"/>
        <v>14400</v>
      </c>
      <c r="O128" s="59">
        <f t="shared" si="19"/>
        <v>0</v>
      </c>
      <c r="P128" s="59"/>
      <c r="Q128" s="59">
        <f t="shared" si="19"/>
        <v>0</v>
      </c>
      <c r="R128" s="59">
        <f t="shared" si="19"/>
        <v>93807</v>
      </c>
      <c r="S128" s="59">
        <f>C128+F128+G128+I128+J128+K128+N128+O128++R128+Q128</f>
        <v>1634316</v>
      </c>
    </row>
    <row r="129" spans="1:19">
      <c r="A129" s="42" t="s">
        <v>85</v>
      </c>
      <c r="B129" s="3">
        <v>211</v>
      </c>
      <c r="C129" s="3">
        <f t="shared" si="18"/>
        <v>1219764</v>
      </c>
      <c r="D129" s="61">
        <f>[2]март!D6+[2]фев!D6+[2]янв!D6</f>
        <v>1219764</v>
      </c>
      <c r="E129" s="61">
        <f>[2]март!E6+[2]фев!E6+[2]янв!E6</f>
        <v>0</v>
      </c>
      <c r="F129" s="61">
        <f>[2]март!F6+[2]фев!F6+[2]янв!F6</f>
        <v>0</v>
      </c>
      <c r="G129" s="61">
        <f>[2]март!G6+[2]фев!G6+[2]янв!G6</f>
        <v>144397</v>
      </c>
      <c r="H129" s="61">
        <f>[2]март!H6+[2]фев!H6+[2]янв!H6</f>
        <v>0</v>
      </c>
      <c r="I129" s="61">
        <f>[2]март!J6+[2]фев!J6+[2]янв!J6</f>
        <v>0</v>
      </c>
      <c r="J129" s="61">
        <f>[2]март!K6+[2]фев!K6+[2]янв!K6</f>
        <v>159948</v>
      </c>
      <c r="K129" s="61">
        <f>[2]март!L6+[2]фев!L6+[2]янв!L6</f>
        <v>0</v>
      </c>
      <c r="L129" s="61">
        <f>[2]март!M6+[2]фев!M6+[2]янв!M6</f>
        <v>0</v>
      </c>
      <c r="M129" s="61">
        <f>[2]март!N6+[2]фев!N6+[2]янв!N6</f>
        <v>0</v>
      </c>
      <c r="N129" s="61">
        <f>[2]март!O6+[2]фев!O6+[2]янв!O6</f>
        <v>0</v>
      </c>
      <c r="O129" s="61">
        <f>[2]март!P6+[2]фев!P6+[2]янв!P6</f>
        <v>0</v>
      </c>
      <c r="P129" s="61"/>
      <c r="Q129" s="61">
        <f>[2]март!Q6+[2]фев!Q6+[2]янв!Q6</f>
        <v>0</v>
      </c>
      <c r="R129" s="61">
        <f>[2]март!R6+[2]фев!R6+[2]янв!R6</f>
        <v>93807</v>
      </c>
      <c r="S129" s="59">
        <f>C129+F129+G129+I129+J129+K129+N129+O129++R129+Q129</f>
        <v>1617916</v>
      </c>
    </row>
    <row r="130" spans="1:19">
      <c r="A130" s="60" t="s">
        <v>86</v>
      </c>
      <c r="B130" s="59">
        <v>212</v>
      </c>
      <c r="C130" s="59">
        <f t="shared" si="18"/>
        <v>0</v>
      </c>
      <c r="D130" s="59">
        <f>SUM(D131:D132)</f>
        <v>0</v>
      </c>
      <c r="E130" s="59">
        <f t="shared" ref="E130:R130" si="20">SUM(E131:E132)</f>
        <v>0</v>
      </c>
      <c r="F130" s="59">
        <f t="shared" si="20"/>
        <v>0</v>
      </c>
      <c r="G130" s="59">
        <f t="shared" si="20"/>
        <v>2000</v>
      </c>
      <c r="H130" s="59"/>
      <c r="I130" s="59">
        <f t="shared" si="20"/>
        <v>0</v>
      </c>
      <c r="J130" s="59">
        <f t="shared" si="20"/>
        <v>0</v>
      </c>
      <c r="K130" s="59">
        <f t="shared" si="20"/>
        <v>0</v>
      </c>
      <c r="L130" s="59">
        <f t="shared" si="20"/>
        <v>0</v>
      </c>
      <c r="M130" s="59">
        <f t="shared" si="20"/>
        <v>14400</v>
      </c>
      <c r="N130" s="59">
        <f t="shared" si="20"/>
        <v>14400</v>
      </c>
      <c r="O130" s="59">
        <f t="shared" si="20"/>
        <v>0</v>
      </c>
      <c r="P130" s="59"/>
      <c r="Q130" s="59">
        <f t="shared" si="20"/>
        <v>0</v>
      </c>
      <c r="R130" s="59">
        <f t="shared" si="20"/>
        <v>0</v>
      </c>
      <c r="S130" s="59">
        <f t="shared" ref="S130:S193" si="21">C130+F130+G130+I130+J130+K130+N130+O130++R130+Q130</f>
        <v>16400</v>
      </c>
    </row>
    <row r="131" spans="1:19">
      <c r="A131" s="42" t="s">
        <v>87</v>
      </c>
      <c r="B131" s="3">
        <v>212</v>
      </c>
      <c r="C131" s="3">
        <f t="shared" si="18"/>
        <v>0</v>
      </c>
      <c r="D131" s="61">
        <f>[2]март!D8+[2]фев!D8+[2]янв!D8</f>
        <v>0</v>
      </c>
      <c r="E131" s="61">
        <f>[2]март!E8+[2]фев!E8+[2]янв!E8</f>
        <v>0</v>
      </c>
      <c r="F131" s="61">
        <f>[2]март!F8+[2]фев!F8+[2]янв!F8</f>
        <v>0</v>
      </c>
      <c r="G131" s="61">
        <f>[2]март!G8+[2]фев!G8+[2]янв!G8</f>
        <v>2000</v>
      </c>
      <c r="H131" s="61"/>
      <c r="I131" s="61">
        <f>[2]март!J8+[2]фев!J8+[2]янв!J8</f>
        <v>0</v>
      </c>
      <c r="J131" s="61">
        <f>[2]март!K8+[2]фев!K8+[2]янв!K8</f>
        <v>0</v>
      </c>
      <c r="K131" s="61">
        <f>[2]март!L8+[2]фев!L8+[2]янв!L8</f>
        <v>0</v>
      </c>
      <c r="L131" s="61">
        <f>[2]март!M8+[2]фев!M8+[2]янв!M8</f>
        <v>0</v>
      </c>
      <c r="M131" s="61">
        <f>[2]март!N8+[2]фев!N8+[2]янв!N8</f>
        <v>14400</v>
      </c>
      <c r="N131" s="61">
        <f>[2]март!O8+[2]фев!O8+[2]янв!O8</f>
        <v>14400</v>
      </c>
      <c r="O131" s="61">
        <f>[2]март!P8+[2]фев!P8+[2]янв!P8</f>
        <v>0</v>
      </c>
      <c r="P131" s="61"/>
      <c r="Q131" s="61">
        <f>[2]март!Q8+[2]фев!Q8+[2]янв!Q8</f>
        <v>0</v>
      </c>
      <c r="R131" s="61">
        <f>[2]март!R8+[2]фев!R8+[2]янв!R8</f>
        <v>0</v>
      </c>
      <c r="S131" s="56">
        <f t="shared" si="21"/>
        <v>16400</v>
      </c>
    </row>
    <row r="132" spans="1:19">
      <c r="A132" s="42" t="s">
        <v>88</v>
      </c>
      <c r="B132" s="3">
        <v>212</v>
      </c>
      <c r="C132" s="3">
        <f t="shared" si="18"/>
        <v>0</v>
      </c>
      <c r="D132" s="61">
        <f>[2]март!D9+[2]фев!D9+[2]янв!D9</f>
        <v>0</v>
      </c>
      <c r="E132" s="61">
        <f>[2]март!E9+[2]фев!E9+[2]янв!E9</f>
        <v>0</v>
      </c>
      <c r="F132" s="61">
        <f>[2]март!F9+[2]фев!F9+[2]янв!F9</f>
        <v>0</v>
      </c>
      <c r="G132" s="61">
        <f>[2]март!G9+[2]фев!G9+[2]янв!G9</f>
        <v>0</v>
      </c>
      <c r="H132" s="61"/>
      <c r="I132" s="61">
        <f>[2]март!J9+[2]фев!J9+[2]янв!J9</f>
        <v>0</v>
      </c>
      <c r="J132" s="61">
        <f>[2]март!K9+[2]фев!K9+[2]янв!K9</f>
        <v>0</v>
      </c>
      <c r="K132" s="61">
        <f>[2]март!L9+[2]фев!L9+[2]янв!L9</f>
        <v>0</v>
      </c>
      <c r="L132" s="61">
        <f>[2]март!M9+[2]фев!M9+[2]янв!M9</f>
        <v>0</v>
      </c>
      <c r="M132" s="61">
        <f>[2]март!N9+[2]фев!N9+[2]янв!N9</f>
        <v>0</v>
      </c>
      <c r="N132" s="61">
        <f>[2]март!O9+[2]фев!O9+[2]янв!O9</f>
        <v>0</v>
      </c>
      <c r="O132" s="61">
        <f>[2]март!P9+[2]фев!P9+[2]янв!P9</f>
        <v>0</v>
      </c>
      <c r="P132" s="61"/>
      <c r="Q132" s="61">
        <f>[2]март!Q9+[2]фев!Q9+[2]янв!Q9</f>
        <v>0</v>
      </c>
      <c r="R132" s="61">
        <f>[2]март!R9+[2]фев!R9+[2]янв!R9</f>
        <v>0</v>
      </c>
      <c r="S132" s="59">
        <f t="shared" si="21"/>
        <v>0</v>
      </c>
    </row>
    <row r="133" spans="1:19">
      <c r="A133" s="41" t="s">
        <v>89</v>
      </c>
      <c r="B133" s="2">
        <v>213</v>
      </c>
      <c r="C133" s="2">
        <f t="shared" si="18"/>
        <v>0</v>
      </c>
      <c r="D133" s="61">
        <f>[2]март!D10+[2]фев!D10+[2]янв!D10</f>
        <v>0</v>
      </c>
      <c r="E133" s="61">
        <f>[2]март!E10+[2]фев!E10+[2]янв!E10</f>
        <v>0</v>
      </c>
      <c r="F133" s="61">
        <f>[2]март!F10+[2]фев!F10+[2]янв!F10</f>
        <v>0</v>
      </c>
      <c r="G133" s="61">
        <f>[2]март!G10+[2]фев!G10+[2]янв!G10</f>
        <v>0</v>
      </c>
      <c r="H133" s="61"/>
      <c r="I133" s="61">
        <f>[2]март!J10+[2]фев!J10+[2]янв!J10</f>
        <v>0</v>
      </c>
      <c r="J133" s="61">
        <f>[2]март!K10+[2]фев!K10+[2]янв!K10</f>
        <v>0</v>
      </c>
      <c r="K133" s="61">
        <f>[2]март!L10+[2]фев!L10+[2]янв!L10</f>
        <v>0</v>
      </c>
      <c r="L133" s="61">
        <f>[2]март!M10+[2]фев!M10+[2]янв!M10</f>
        <v>0</v>
      </c>
      <c r="M133" s="61">
        <f>[2]март!N10+[2]фев!N10+[2]янв!N10</f>
        <v>0</v>
      </c>
      <c r="N133" s="61">
        <f>[2]март!O10+[2]фев!O10+[2]янв!O10</f>
        <v>0</v>
      </c>
      <c r="O133" s="61">
        <f>[2]март!P10+[2]фев!P10+[2]янв!P10</f>
        <v>0</v>
      </c>
      <c r="P133" s="61"/>
      <c r="Q133" s="61">
        <f>[2]март!Q10+[2]фев!Q10+[2]янв!Q10</f>
        <v>0</v>
      </c>
      <c r="R133" s="61">
        <f>[2]март!R10+[2]фев!R10+[2]янв!R10</f>
        <v>0</v>
      </c>
      <c r="S133" s="59">
        <f t="shared" si="21"/>
        <v>0</v>
      </c>
    </row>
    <row r="134" spans="1:19">
      <c r="A134" s="60" t="s">
        <v>90</v>
      </c>
      <c r="B134" s="59">
        <v>220</v>
      </c>
      <c r="C134" s="59">
        <f t="shared" si="18"/>
        <v>586844.65000000014</v>
      </c>
      <c r="D134" s="59">
        <f>SUM(D135+D137+D140+D145+D156+D144+D136)</f>
        <v>586844.65000000014</v>
      </c>
      <c r="E134" s="59">
        <f t="shared" ref="E134:R134" si="22">SUM(E135+E137+E140+E145+E156+E144)</f>
        <v>0</v>
      </c>
      <c r="F134" s="59">
        <f t="shared" si="22"/>
        <v>0</v>
      </c>
      <c r="G134" s="59">
        <f t="shared" si="22"/>
        <v>115607.02</v>
      </c>
      <c r="H134" s="59">
        <f t="shared" si="22"/>
        <v>0</v>
      </c>
      <c r="I134" s="59">
        <f t="shared" si="22"/>
        <v>0</v>
      </c>
      <c r="J134" s="59">
        <f t="shared" si="22"/>
        <v>67030.97</v>
      </c>
      <c r="K134" s="59">
        <f t="shared" si="22"/>
        <v>79000</v>
      </c>
      <c r="L134" s="59">
        <f>SUM(L135+L137+L140+L145+L156+L144+L136)</f>
        <v>2410117.17</v>
      </c>
      <c r="M134" s="59">
        <f>SUM(M135+M137+M140+M145+M156+M144+M136)</f>
        <v>32790.29</v>
      </c>
      <c r="N134" s="59">
        <f>SUM(N135+N137+N140+N145+N156+N144+N136)</f>
        <v>2439850.7399999998</v>
      </c>
      <c r="O134" s="59">
        <f t="shared" si="22"/>
        <v>885149.67</v>
      </c>
      <c r="P134" s="59"/>
      <c r="Q134" s="59">
        <f t="shared" si="22"/>
        <v>0</v>
      </c>
      <c r="R134" s="59">
        <f t="shared" si="22"/>
        <v>93205.37</v>
      </c>
      <c r="S134" s="59">
        <f t="shared" si="21"/>
        <v>4266688.42</v>
      </c>
    </row>
    <row r="135" spans="1:19">
      <c r="A135" s="42" t="s">
        <v>91</v>
      </c>
      <c r="B135" s="3">
        <v>221</v>
      </c>
      <c r="C135" s="3">
        <f t="shared" si="18"/>
        <v>49095.47</v>
      </c>
      <c r="D135" s="61">
        <f>[2]янв!D12+[2]март!D12</f>
        <v>49095.47</v>
      </c>
      <c r="E135" s="61">
        <f>[2]март!E12+[2]фев!E12+[2]янв!E12</f>
        <v>0</v>
      </c>
      <c r="F135" s="61">
        <f>[2]март!F12+[2]фев!F12+[2]янв!F12</f>
        <v>0</v>
      </c>
      <c r="G135" s="61">
        <f>[2]март!G12+[2]фев!G12+[2]янв!G12</f>
        <v>42124.3</v>
      </c>
      <c r="H135" s="61">
        <f>[2]март!H12+[2]фев!H12+[2]янв!H12</f>
        <v>0</v>
      </c>
      <c r="I135" s="61">
        <f>[2]март!J12+[2]фев!J12+[2]янв!J12</f>
        <v>0</v>
      </c>
      <c r="J135" s="61">
        <f>[2]март!K12+[2]фев!K12+[2]янв!K12</f>
        <v>7149.97</v>
      </c>
      <c r="K135" s="61">
        <f>[2]март!L12+[2]фев!L12+[2]янв!L12</f>
        <v>0</v>
      </c>
      <c r="L135" s="61">
        <f>[2]март!M12+[2]фев!M12+[2]янв!M12</f>
        <v>38459.64</v>
      </c>
      <c r="M135" s="61">
        <f>[2]март!N12+[2]фев!N12+[2]янв!N12</f>
        <v>2780</v>
      </c>
      <c r="N135" s="61">
        <f>[2]март!O12+[2]фев!O12+[2]янв!O12</f>
        <v>41239.64</v>
      </c>
      <c r="O135" s="61">
        <f>[2]март!P12+[2]фев!P12+[2]янв!P12</f>
        <v>0</v>
      </c>
      <c r="P135" s="61"/>
      <c r="Q135" s="61">
        <f>[2]март!Q12+[2]фев!Q12+[2]янв!Q12</f>
        <v>0</v>
      </c>
      <c r="R135" s="61">
        <f>[2]март!R12+[2]фев!R12+[2]янв!R12</f>
        <v>14131.37</v>
      </c>
      <c r="S135" s="59">
        <f>C135+F135+G135+I135+J135+K135+N135+O135++R135+Q135+H135</f>
        <v>153740.75</v>
      </c>
    </row>
    <row r="136" spans="1:19">
      <c r="A136" s="47" t="s">
        <v>374</v>
      </c>
      <c r="B136" s="48">
        <v>221</v>
      </c>
      <c r="C136" s="48">
        <f t="shared" si="18"/>
        <v>0</v>
      </c>
      <c r="D136" s="61"/>
      <c r="E136" s="61"/>
      <c r="F136" s="61"/>
      <c r="G136" s="61"/>
      <c r="H136" s="61"/>
      <c r="I136" s="61"/>
      <c r="J136" s="61"/>
      <c r="K136" s="61"/>
      <c r="L136" s="61">
        <f>[2]фев!M13+[2]янв!M13</f>
        <v>0</v>
      </c>
      <c r="M136" s="61">
        <f>[2]фев!N13+[2]янв!N13</f>
        <v>0</v>
      </c>
      <c r="N136" s="61">
        <f>[2]фев!O13+[2]янв!O13</f>
        <v>0</v>
      </c>
      <c r="O136" s="61"/>
      <c r="P136" s="61"/>
      <c r="Q136" s="61"/>
      <c r="R136" s="61"/>
      <c r="S136" s="59">
        <f t="shared" si="21"/>
        <v>0</v>
      </c>
    </row>
    <row r="137" spans="1:19">
      <c r="A137" s="60" t="s">
        <v>92</v>
      </c>
      <c r="B137" s="59">
        <v>222</v>
      </c>
      <c r="C137" s="59">
        <f t="shared" si="18"/>
        <v>0</v>
      </c>
      <c r="D137" s="59">
        <f>D138+D139</f>
        <v>0</v>
      </c>
      <c r="E137" s="59">
        <f t="shared" ref="E137:R137" si="23">E138+E139</f>
        <v>0</v>
      </c>
      <c r="F137" s="59">
        <f t="shared" si="23"/>
        <v>0</v>
      </c>
      <c r="G137" s="59">
        <f>G138+G139</f>
        <v>0</v>
      </c>
      <c r="H137" s="59"/>
      <c r="I137" s="59">
        <f t="shared" si="23"/>
        <v>0</v>
      </c>
      <c r="J137" s="59">
        <f t="shared" si="23"/>
        <v>0</v>
      </c>
      <c r="K137" s="59">
        <f t="shared" si="23"/>
        <v>0</v>
      </c>
      <c r="L137" s="59">
        <f t="shared" si="23"/>
        <v>10900</v>
      </c>
      <c r="M137" s="59">
        <f t="shared" si="23"/>
        <v>0</v>
      </c>
      <c r="N137" s="59">
        <f t="shared" si="23"/>
        <v>10900</v>
      </c>
      <c r="O137" s="59">
        <f t="shared" si="23"/>
        <v>0</v>
      </c>
      <c r="P137" s="59"/>
      <c r="Q137" s="59">
        <f t="shared" si="23"/>
        <v>0</v>
      </c>
      <c r="R137" s="59">
        <f t="shared" si="23"/>
        <v>0</v>
      </c>
      <c r="S137" s="59">
        <f t="shared" si="21"/>
        <v>10900</v>
      </c>
    </row>
    <row r="138" spans="1:19">
      <c r="A138" s="42" t="s">
        <v>93</v>
      </c>
      <c r="B138" s="3">
        <v>222</v>
      </c>
      <c r="C138" s="3">
        <f t="shared" si="18"/>
        <v>0</v>
      </c>
      <c r="D138" s="61">
        <f>[2]март!D14+[2]фев!D15+[2]янв!D15</f>
        <v>0</v>
      </c>
      <c r="E138" s="61">
        <f>[2]март!E14+[2]фев!E15+[2]янв!E15</f>
        <v>0</v>
      </c>
      <c r="F138" s="61">
        <f>[2]март!F14+[2]фев!F15+[2]янв!F15</f>
        <v>0</v>
      </c>
      <c r="G138" s="61">
        <f>[2]март!G14+[2]фев!G15+[2]янв!G15</f>
        <v>0</v>
      </c>
      <c r="H138" s="61"/>
      <c r="I138" s="61">
        <f>[2]март!J14+[2]фев!J15+[2]янв!J15</f>
        <v>0</v>
      </c>
      <c r="J138" s="61">
        <f>[2]март!K14+[2]фев!K15+[2]янв!K15</f>
        <v>0</v>
      </c>
      <c r="K138" s="61">
        <f>[2]март!L14+[2]фев!L15+[2]янв!L15</f>
        <v>0</v>
      </c>
      <c r="L138" s="61">
        <f>[2]март!M14+[2]фев!M15+[2]янв!M15</f>
        <v>10000</v>
      </c>
      <c r="M138" s="61">
        <f>[2]март!N14+[2]фев!N15+[2]янв!N15</f>
        <v>0</v>
      </c>
      <c r="N138" s="61">
        <f>[2]март!O14+[2]фев!O15+[2]янв!O15</f>
        <v>10000</v>
      </c>
      <c r="O138" s="61">
        <f>[2]март!P14+[2]фев!P15+[2]янв!P15</f>
        <v>0</v>
      </c>
      <c r="P138" s="61"/>
      <c r="Q138" s="61">
        <f>[2]март!Q14+[2]фев!Q15+[2]янв!Q15</f>
        <v>0</v>
      </c>
      <c r="R138" s="61">
        <f>[2]март!R14+[2]фев!R15+[2]янв!R15</f>
        <v>0</v>
      </c>
      <c r="S138" s="56">
        <f t="shared" si="21"/>
        <v>10000</v>
      </c>
    </row>
    <row r="139" spans="1:19">
      <c r="A139" s="42" t="s">
        <v>94</v>
      </c>
      <c r="B139" s="3">
        <v>222</v>
      </c>
      <c r="C139" s="3">
        <f t="shared" si="18"/>
        <v>0</v>
      </c>
      <c r="D139" s="61">
        <f>[2]март!D15+[2]фев!D16+[2]янв!D16</f>
        <v>0</v>
      </c>
      <c r="E139" s="61">
        <f>[2]март!E15+[2]фев!E16+[2]янв!E16</f>
        <v>0</v>
      </c>
      <c r="F139" s="61">
        <f>[2]март!F15+[2]фев!F16+[2]янв!F16</f>
        <v>0</v>
      </c>
      <c r="G139" s="61">
        <f>[2]март!G15+[2]фев!G16+[2]янв!G16</f>
        <v>0</v>
      </c>
      <c r="H139" s="61"/>
      <c r="I139" s="61">
        <f>[2]март!J15+[2]фев!J16+[2]янв!J16</f>
        <v>0</v>
      </c>
      <c r="J139" s="61">
        <f>[2]март!K15+[2]фев!K16+[2]янв!K16</f>
        <v>0</v>
      </c>
      <c r="K139" s="61">
        <f>[2]март!L15+[2]фев!L16+[2]янв!L16</f>
        <v>0</v>
      </c>
      <c r="L139" s="61">
        <f>[2]март!M15+[2]фев!M16+[2]янв!M16</f>
        <v>900</v>
      </c>
      <c r="M139" s="61">
        <f>[2]март!N15+[2]фев!N16+[2]янв!N16</f>
        <v>0</v>
      </c>
      <c r="N139" s="61">
        <f>[2]март!O15+[2]фев!O16+[2]янв!O16</f>
        <v>900</v>
      </c>
      <c r="O139" s="61">
        <f>[2]март!P15+[2]фев!P16+[2]янв!P16</f>
        <v>0</v>
      </c>
      <c r="P139" s="61"/>
      <c r="Q139" s="61">
        <f>[2]март!Q15+[2]фев!Q16+[2]янв!Q16</f>
        <v>0</v>
      </c>
      <c r="R139" s="61">
        <f>[2]март!R15+[2]фев!R16+[2]янв!R16</f>
        <v>0</v>
      </c>
      <c r="S139" s="56">
        <f t="shared" si="21"/>
        <v>900</v>
      </c>
    </row>
    <row r="140" spans="1:19">
      <c r="A140" s="60" t="s">
        <v>95</v>
      </c>
      <c r="B140" s="59">
        <v>223</v>
      </c>
      <c r="C140" s="59">
        <f t="shared" si="18"/>
        <v>312582.2</v>
      </c>
      <c r="D140" s="59">
        <f>SUM(D141:D143)</f>
        <v>312582.2</v>
      </c>
      <c r="E140" s="59">
        <f>SUM(E141:E143)</f>
        <v>0</v>
      </c>
      <c r="F140" s="59">
        <f>SUM(F141:F143)</f>
        <v>0</v>
      </c>
      <c r="G140" s="59">
        <f>SUM(G141:G143)</f>
        <v>0</v>
      </c>
      <c r="H140" s="59"/>
      <c r="I140" s="59">
        <f t="shared" ref="I140:R140" si="24">SUM(I141:I143)</f>
        <v>0</v>
      </c>
      <c r="J140" s="59">
        <f t="shared" si="24"/>
        <v>0</v>
      </c>
      <c r="K140" s="59">
        <f t="shared" si="24"/>
        <v>0</v>
      </c>
      <c r="L140" s="59">
        <f t="shared" si="24"/>
        <v>1766108.32</v>
      </c>
      <c r="M140" s="59">
        <f t="shared" si="24"/>
        <v>0</v>
      </c>
      <c r="N140" s="59">
        <f>L140+M140</f>
        <v>1766108.32</v>
      </c>
      <c r="O140" s="59">
        <f t="shared" si="24"/>
        <v>870852.70000000007</v>
      </c>
      <c r="P140" s="59"/>
      <c r="Q140" s="59">
        <f t="shared" si="24"/>
        <v>0</v>
      </c>
      <c r="R140" s="59">
        <f t="shared" si="24"/>
        <v>0</v>
      </c>
      <c r="S140" s="59">
        <f t="shared" si="21"/>
        <v>2949543.22</v>
      </c>
    </row>
    <row r="141" spans="1:19">
      <c r="A141" s="42" t="s">
        <v>96</v>
      </c>
      <c r="B141" s="3">
        <v>223</v>
      </c>
      <c r="C141" s="3">
        <f t="shared" si="18"/>
        <v>141479</v>
      </c>
      <c r="D141" s="61">
        <f>[2]март!D17+[2]фев!D18+[2]янв!D18</f>
        <v>141479</v>
      </c>
      <c r="E141" s="61">
        <f>[2]март!E17+[2]фев!E18+[2]янв!E18</f>
        <v>0</v>
      </c>
      <c r="F141" s="61">
        <f>[2]март!F17+[2]фев!F18+[2]янв!F18</f>
        <v>0</v>
      </c>
      <c r="G141" s="61">
        <f>[2]март!G17+[2]фев!G18+[2]янв!G18</f>
        <v>0</v>
      </c>
      <c r="H141" s="61"/>
      <c r="I141" s="61">
        <f>[2]март!J17+[2]фев!J18+[2]янв!J18</f>
        <v>0</v>
      </c>
      <c r="J141" s="61">
        <f>[2]март!K17+[2]фев!K18+[2]янв!K18</f>
        <v>0</v>
      </c>
      <c r="K141" s="61">
        <f>[2]март!L17+[2]фев!L18+[2]янв!L18</f>
        <v>0</v>
      </c>
      <c r="L141" s="61">
        <f>[2]март!M17+[2]фев!M18+[2]янв!M18</f>
        <v>270000</v>
      </c>
      <c r="M141" s="61">
        <f>[2]март!N17+[2]фев!N18+[2]янв!N18</f>
        <v>0</v>
      </c>
      <c r="N141" s="61">
        <f>[2]март!O17+[2]фев!O18+[2]янв!O18</f>
        <v>270000</v>
      </c>
      <c r="O141" s="61">
        <f>[2]март!P17+[2]фев!P18+[2]янв!P18</f>
        <v>752532.31</v>
      </c>
      <c r="P141" s="61"/>
      <c r="Q141" s="61">
        <f>[2]март!Q17+[2]фев!Q18+[2]янв!Q18</f>
        <v>0</v>
      </c>
      <c r="R141" s="61">
        <f>[2]март!R17+[2]фев!R18+[2]янв!R18</f>
        <v>0</v>
      </c>
      <c r="S141" s="56">
        <f t="shared" si="21"/>
        <v>1164011.31</v>
      </c>
    </row>
    <row r="142" spans="1:19">
      <c r="A142" s="42" t="s">
        <v>97</v>
      </c>
      <c r="B142" s="3">
        <v>223</v>
      </c>
      <c r="C142" s="3">
        <f t="shared" si="18"/>
        <v>158624</v>
      </c>
      <c r="D142" s="61">
        <f>[2]март!D18+[2]фев!D19+[2]янв!D19</f>
        <v>158624</v>
      </c>
      <c r="E142" s="61">
        <f>[2]март!E18+[2]фев!E19+[2]янв!E19</f>
        <v>0</v>
      </c>
      <c r="F142" s="61">
        <f>[2]март!F18+[2]фев!F19+[2]янв!F19</f>
        <v>0</v>
      </c>
      <c r="G142" s="61">
        <f>[2]март!G18+[2]фев!G19+[2]янв!G19</f>
        <v>0</v>
      </c>
      <c r="H142" s="61"/>
      <c r="I142" s="61">
        <f>[2]март!J18+[2]фев!J19+[2]янв!J19</f>
        <v>0</v>
      </c>
      <c r="J142" s="61">
        <f>[2]март!K18+[2]фев!K19+[2]янв!K19</f>
        <v>0</v>
      </c>
      <c r="K142" s="61">
        <f>[2]март!L18+[2]фев!L19+[2]янв!L19</f>
        <v>0</v>
      </c>
      <c r="L142" s="61">
        <f>[2]март!M18+[2]фев!M19+[2]янв!M19</f>
        <v>1124886</v>
      </c>
      <c r="M142" s="61">
        <f>[2]март!N18+[2]фев!N19+[2]янв!N19</f>
        <v>0</v>
      </c>
      <c r="N142" s="61">
        <f>[2]март!O18+[2]фев!O19+[2]янв!O19</f>
        <v>1124886</v>
      </c>
      <c r="O142" s="61">
        <f>[2]март!P18+[2]фев!P19+[2]янв!P19</f>
        <v>96107</v>
      </c>
      <c r="P142" s="61"/>
      <c r="Q142" s="61">
        <f>[2]март!Q18+[2]фев!Q19+[2]янв!Q19</f>
        <v>0</v>
      </c>
      <c r="R142" s="61">
        <f>[2]март!R18+[2]фев!R19+[2]янв!R19</f>
        <v>0</v>
      </c>
      <c r="S142" s="56">
        <f t="shared" si="21"/>
        <v>1379617</v>
      </c>
    </row>
    <row r="143" spans="1:19">
      <c r="A143" s="14" t="s">
        <v>98</v>
      </c>
      <c r="B143" s="3">
        <v>223</v>
      </c>
      <c r="C143" s="3">
        <f t="shared" si="18"/>
        <v>12479.2</v>
      </c>
      <c r="D143" s="61">
        <f>[2]март!D19+[2]фев!D20+[2]янв!D20</f>
        <v>12479.2</v>
      </c>
      <c r="E143" s="61">
        <f>[2]март!E19+[2]фев!E20+[2]янв!E20</f>
        <v>0</v>
      </c>
      <c r="F143" s="61">
        <f>[2]март!F19+[2]фев!F20+[2]янв!F20</f>
        <v>0</v>
      </c>
      <c r="G143" s="61">
        <f>[2]март!G19+[2]фев!G20+[2]янв!G20</f>
        <v>0</v>
      </c>
      <c r="H143" s="61"/>
      <c r="I143" s="61">
        <f>[2]март!J19+[2]фев!J20+[2]янв!J20</f>
        <v>0</v>
      </c>
      <c r="J143" s="61">
        <f>[2]март!K19+[2]фев!K20+[2]янв!K20</f>
        <v>0</v>
      </c>
      <c r="K143" s="61">
        <f>[2]март!L19+[2]фев!L20+[2]янв!L20</f>
        <v>0</v>
      </c>
      <c r="L143" s="61">
        <f>[2]март!M19+[2]фев!M20+[2]янв!M20</f>
        <v>371222.32</v>
      </c>
      <c r="M143" s="61">
        <f>[2]март!N19+[2]фев!N20+[2]янв!N20</f>
        <v>0</v>
      </c>
      <c r="N143" s="61">
        <f>[2]март!O19+[2]фев!O20+[2]янв!O20</f>
        <v>371222.32</v>
      </c>
      <c r="O143" s="61">
        <f>[2]март!P19+[2]фев!P20+[2]янв!P20</f>
        <v>22213.39</v>
      </c>
      <c r="P143" s="61"/>
      <c r="Q143" s="61">
        <f>[2]март!Q19+[2]фев!Q20+[2]янв!Q20</f>
        <v>0</v>
      </c>
      <c r="R143" s="61">
        <f>[2]март!R19+[2]фев!R20+[2]янв!R20</f>
        <v>0</v>
      </c>
      <c r="S143" s="56">
        <f t="shared" si="21"/>
        <v>405914.91000000003</v>
      </c>
    </row>
    <row r="144" spans="1:19">
      <c r="A144" s="44" t="s">
        <v>152</v>
      </c>
      <c r="B144" s="3">
        <v>224</v>
      </c>
      <c r="C144" s="3">
        <f t="shared" si="18"/>
        <v>0</v>
      </c>
      <c r="D144" s="61">
        <f>[2]март!D20+[2]фев!D21+[2]янв!D21</f>
        <v>0</v>
      </c>
      <c r="E144" s="61">
        <f>[2]март!E20+[2]фев!E21+[2]янв!E21</f>
        <v>0</v>
      </c>
      <c r="F144" s="61">
        <f>[2]март!F20+[2]фев!F21+[2]янв!F21</f>
        <v>0</v>
      </c>
      <c r="G144" s="61">
        <f>[2]март!G20+[2]фев!G21+[2]янв!G21</f>
        <v>0</v>
      </c>
      <c r="H144" s="61"/>
      <c r="I144" s="61">
        <f>[2]март!J20+[2]фев!J21+[2]янв!J21</f>
        <v>0</v>
      </c>
      <c r="J144" s="61">
        <f>[2]март!K20+[2]фев!K21+[2]янв!K21</f>
        <v>0</v>
      </c>
      <c r="K144" s="61">
        <f>[2]март!L20+[2]фев!L21+[2]янв!L21</f>
        <v>0</v>
      </c>
      <c r="L144" s="61">
        <f>[2]март!M20+[2]фев!M21+[2]янв!M21</f>
        <v>0</v>
      </c>
      <c r="M144" s="61">
        <f>[2]март!N20+[2]фев!N21+[2]янв!N21</f>
        <v>0</v>
      </c>
      <c r="N144" s="61">
        <f>[2]март!O20+[2]фев!O21+[2]янв!O21</f>
        <v>0</v>
      </c>
      <c r="O144" s="61">
        <f>[2]март!P20+[2]фев!P21+[2]янв!P21</f>
        <v>0</v>
      </c>
      <c r="P144" s="61"/>
      <c r="Q144" s="61">
        <f>[2]март!Q20+[2]фев!Q21+[2]янв!Q21</f>
        <v>0</v>
      </c>
      <c r="R144" s="61">
        <f>[2]март!R20+[2]фев!R21+[2]янв!R21</f>
        <v>0</v>
      </c>
      <c r="S144" s="59">
        <f t="shared" si="21"/>
        <v>0</v>
      </c>
    </row>
    <row r="145" spans="1:19">
      <c r="A145" s="62" t="s">
        <v>99</v>
      </c>
      <c r="B145" s="59">
        <v>225</v>
      </c>
      <c r="C145" s="59">
        <f t="shared" si="18"/>
        <v>7982.53</v>
      </c>
      <c r="D145" s="59">
        <f>SUM(D146:D155)</f>
        <v>7982.53</v>
      </c>
      <c r="E145" s="59">
        <f t="shared" ref="E145:R145" si="25">SUM(E146:E155)</f>
        <v>0</v>
      </c>
      <c r="F145" s="59">
        <f t="shared" si="25"/>
        <v>0</v>
      </c>
      <c r="G145" s="59">
        <f t="shared" si="25"/>
        <v>0</v>
      </c>
      <c r="H145" s="59">
        <f t="shared" si="25"/>
        <v>0</v>
      </c>
      <c r="I145" s="59">
        <f t="shared" si="25"/>
        <v>0</v>
      </c>
      <c r="J145" s="59">
        <f t="shared" si="25"/>
        <v>400</v>
      </c>
      <c r="K145" s="59">
        <f t="shared" si="25"/>
        <v>0</v>
      </c>
      <c r="L145" s="59">
        <f t="shared" si="25"/>
        <v>133743.35999999999</v>
      </c>
      <c r="M145" s="59">
        <f t="shared" si="25"/>
        <v>0</v>
      </c>
      <c r="N145" s="59">
        <f t="shared" si="25"/>
        <v>133743.35999999999</v>
      </c>
      <c r="O145" s="59">
        <f t="shared" si="25"/>
        <v>14296.97</v>
      </c>
      <c r="P145" s="59"/>
      <c r="Q145" s="59">
        <f t="shared" si="25"/>
        <v>0</v>
      </c>
      <c r="R145" s="59">
        <f t="shared" si="25"/>
        <v>2850</v>
      </c>
      <c r="S145" s="59">
        <f>C145+F145+G145+I145+J145+K145+N145+O145++R145+Q145+H145</f>
        <v>159272.85999999999</v>
      </c>
    </row>
    <row r="146" spans="1:19">
      <c r="A146" s="44" t="s">
        <v>100</v>
      </c>
      <c r="B146" s="3">
        <v>225</v>
      </c>
      <c r="C146" s="3">
        <f t="shared" si="18"/>
        <v>0</v>
      </c>
      <c r="D146" s="3">
        <f>[2]фев!D23+[2]март!D22</f>
        <v>0</v>
      </c>
      <c r="E146" s="3">
        <f>[2]фев!E23</f>
        <v>0</v>
      </c>
      <c r="F146" s="3">
        <f>[2]фев!F23</f>
        <v>0</v>
      </c>
      <c r="G146" s="3">
        <f>[2]фев!G23</f>
        <v>0</v>
      </c>
      <c r="H146" s="3"/>
      <c r="I146" s="3">
        <f>[2]фев!J23</f>
        <v>0</v>
      </c>
      <c r="J146" s="3">
        <f>[2]фев!K23</f>
        <v>0</v>
      </c>
      <c r="K146" s="3">
        <f>[2]март!L22</f>
        <v>0</v>
      </c>
      <c r="L146" s="3">
        <f>[2]фев!M23</f>
        <v>0</v>
      </c>
      <c r="M146" s="3">
        <f>[2]фев!N23</f>
        <v>0</v>
      </c>
      <c r="N146" s="3">
        <f>[2]фев!O23</f>
        <v>0</v>
      </c>
      <c r="O146" s="3">
        <f>[2]март!P22</f>
        <v>0</v>
      </c>
      <c r="P146" s="3"/>
      <c r="Q146" s="3">
        <f>[2]фев!Q23</f>
        <v>0</v>
      </c>
      <c r="R146" s="3">
        <f>[2]фев!R23</f>
        <v>0</v>
      </c>
      <c r="S146" s="56">
        <f t="shared" si="21"/>
        <v>0</v>
      </c>
    </row>
    <row r="147" spans="1:19">
      <c r="A147" s="44" t="s">
        <v>101</v>
      </c>
      <c r="B147" s="3">
        <v>225</v>
      </c>
      <c r="C147" s="3">
        <f t="shared" si="18"/>
        <v>2382.5299999999997</v>
      </c>
      <c r="D147" s="3">
        <f>[2]март!D23+[2]фев!D24+[2]янв!D24</f>
        <v>2382.5299999999997</v>
      </c>
      <c r="E147" s="3">
        <f>[2]март!E23+[2]фев!E24+[2]янв!E24</f>
        <v>0</v>
      </c>
      <c r="F147" s="3">
        <f>[2]март!F23+[2]фев!F24+[2]янв!F24</f>
        <v>0</v>
      </c>
      <c r="G147" s="3">
        <f>[2]март!G23+[2]фев!G24+[2]янв!G24</f>
        <v>0</v>
      </c>
      <c r="H147" s="3">
        <f>[2]март!H23+[2]фев!H24+[2]янв!H24</f>
        <v>0</v>
      </c>
      <c r="I147" s="3">
        <f>[2]март!J23+[2]фев!J24+[2]янв!J24</f>
        <v>0</v>
      </c>
      <c r="J147" s="3">
        <f>[2]март!K23+[2]фев!K24+[2]янв!K24</f>
        <v>0</v>
      </c>
      <c r="K147" s="3">
        <f>[2]март!L23+[2]фев!L24+[2]янв!L24</f>
        <v>0</v>
      </c>
      <c r="L147" s="3">
        <f>[2]март!M23+[2]фев!M24+[2]янв!M24</f>
        <v>130243.36</v>
      </c>
      <c r="M147" s="3">
        <f>[2]март!N23+[2]фев!N24+[2]янв!N24</f>
        <v>0</v>
      </c>
      <c r="N147" s="3">
        <f>[2]март!O23+[2]фев!O24+[2]янв!O24</f>
        <v>130243.36</v>
      </c>
      <c r="O147" s="3">
        <f>[2]март!P23+[2]фев!P24+[2]янв!P24</f>
        <v>14296.97</v>
      </c>
      <c r="P147" s="3"/>
      <c r="Q147" s="3">
        <f>[2]март!Q23+[2]фев!Q24+[2]янв!Q24</f>
        <v>0</v>
      </c>
      <c r="R147" s="3">
        <f>[2]март!R23+[2]фев!R24+[2]янв!R24</f>
        <v>0</v>
      </c>
      <c r="S147" s="56">
        <f t="shared" si="21"/>
        <v>146922.86000000002</v>
      </c>
    </row>
    <row r="148" spans="1:19">
      <c r="A148" s="49" t="s">
        <v>259</v>
      </c>
      <c r="B148" s="3">
        <v>225</v>
      </c>
      <c r="C148" s="3">
        <f t="shared" si="18"/>
        <v>0</v>
      </c>
      <c r="D148" s="3"/>
      <c r="E148" s="3">
        <f>[2]март!E24+[2]фев!E25</f>
        <v>0</v>
      </c>
      <c r="F148" s="3">
        <f>[2]март!F24+[2]фев!F25</f>
        <v>0</v>
      </c>
      <c r="G148" s="3">
        <f>[2]март!G25</f>
        <v>0</v>
      </c>
      <c r="H148" s="3"/>
      <c r="I148" s="3">
        <f>[2]март!J24+[2]фев!J25</f>
        <v>0</v>
      </c>
      <c r="J148" s="3">
        <f>[2]янв!K25</f>
        <v>400</v>
      </c>
      <c r="K148" s="3">
        <f>[2]март!L24+[2]фев!L25</f>
        <v>0</v>
      </c>
      <c r="L148" s="3"/>
      <c r="M148" s="3">
        <f>[2]март!N24+[2]фев!N25</f>
        <v>0</v>
      </c>
      <c r="N148" s="3"/>
      <c r="O148" s="3">
        <f>[2]март!P24+[2]фев!P25</f>
        <v>0</v>
      </c>
      <c r="P148" s="3"/>
      <c r="Q148" s="3">
        <f>[2]март!Q24+[2]фев!Q25</f>
        <v>0</v>
      </c>
      <c r="R148" s="3">
        <f>[2]март!R24+[2]фев!R25</f>
        <v>0</v>
      </c>
      <c r="S148" s="56">
        <f t="shared" si="21"/>
        <v>400</v>
      </c>
    </row>
    <row r="149" spans="1:19">
      <c r="A149" s="49" t="s">
        <v>274</v>
      </c>
      <c r="B149" s="3">
        <v>225</v>
      </c>
      <c r="C149" s="3">
        <f t="shared" si="18"/>
        <v>0</v>
      </c>
      <c r="D149" s="5">
        <f>[2]янв!D26</f>
        <v>0</v>
      </c>
      <c r="E149" s="5">
        <f>[2]янв!E26</f>
        <v>0</v>
      </c>
      <c r="F149" s="5">
        <f>[2]янв!F26</f>
        <v>0</v>
      </c>
      <c r="G149" s="5">
        <f>[2]янв!G26</f>
        <v>0</v>
      </c>
      <c r="H149" s="5">
        <f>[2]янв!H26</f>
        <v>0</v>
      </c>
      <c r="I149" s="5">
        <f>[2]янв!J26</f>
        <v>0</v>
      </c>
      <c r="J149" s="5">
        <f>[2]янв!K26</f>
        <v>0</v>
      </c>
      <c r="K149" s="5">
        <f>[2]янв!L26</f>
        <v>0</v>
      </c>
      <c r="L149" s="5">
        <f>[2]янв!M26</f>
        <v>0</v>
      </c>
      <c r="M149" s="5">
        <f>[2]янв!N26</f>
        <v>0</v>
      </c>
      <c r="N149" s="5">
        <f>[2]янв!O26</f>
        <v>0</v>
      </c>
      <c r="O149" s="5">
        <f>[2]янв!P26</f>
        <v>0</v>
      </c>
      <c r="P149" s="5"/>
      <c r="Q149" s="5">
        <f>[2]янв!Q26</f>
        <v>0</v>
      </c>
      <c r="R149" s="5">
        <f>[2]янв!R26</f>
        <v>0</v>
      </c>
      <c r="S149" s="56">
        <f t="shared" si="21"/>
        <v>0</v>
      </c>
    </row>
    <row r="150" spans="1:19">
      <c r="A150" s="50" t="s">
        <v>156</v>
      </c>
      <c r="B150" s="3">
        <v>225</v>
      </c>
      <c r="C150" s="3">
        <f t="shared" si="18"/>
        <v>0</v>
      </c>
      <c r="D150" s="5">
        <f>[2]янв!D27</f>
        <v>0</v>
      </c>
      <c r="E150" s="5">
        <f>[2]янв!E27</f>
        <v>0</v>
      </c>
      <c r="F150" s="5">
        <f>[2]янв!F27</f>
        <v>0</v>
      </c>
      <c r="G150" s="5">
        <f>[2]янв!G27</f>
        <v>0</v>
      </c>
      <c r="H150" s="5">
        <f>[2]янв!H27</f>
        <v>0</v>
      </c>
      <c r="I150" s="5">
        <f>[2]янв!I27</f>
        <v>0</v>
      </c>
      <c r="J150" s="5">
        <f>[2]янв!J27</f>
        <v>0</v>
      </c>
      <c r="K150" s="5">
        <f>[2]янв!K27</f>
        <v>0</v>
      </c>
      <c r="L150" s="5">
        <f>[2]янв!M27</f>
        <v>0</v>
      </c>
      <c r="M150" s="5">
        <f>[2]янв!N27</f>
        <v>0</v>
      </c>
      <c r="N150" s="5">
        <f>L150</f>
        <v>0</v>
      </c>
      <c r="O150" s="5"/>
      <c r="P150" s="5"/>
      <c r="Q150" s="5"/>
      <c r="R150" s="5"/>
      <c r="S150" s="56">
        <f t="shared" si="21"/>
        <v>0</v>
      </c>
    </row>
    <row r="151" spans="1:19">
      <c r="A151" s="44" t="s">
        <v>259</v>
      </c>
      <c r="B151" s="3">
        <v>225</v>
      </c>
      <c r="C151" s="3">
        <f t="shared" si="18"/>
        <v>4300</v>
      </c>
      <c r="D151" s="3">
        <f>[2]март!D25</f>
        <v>4300</v>
      </c>
      <c r="E151" s="3">
        <f>[2]март!E25</f>
        <v>0</v>
      </c>
      <c r="F151" s="3">
        <f>[2]март!F25</f>
        <v>0</v>
      </c>
      <c r="G151" s="3">
        <f>[2]март!G25</f>
        <v>0</v>
      </c>
      <c r="H151" s="3">
        <f>[2]март!H25</f>
        <v>0</v>
      </c>
      <c r="I151" s="3">
        <f>[2]март!J25</f>
        <v>0</v>
      </c>
      <c r="J151" s="3">
        <f>[2]март!K25</f>
        <v>0</v>
      </c>
      <c r="K151" s="3">
        <f>[2]март!L25</f>
        <v>0</v>
      </c>
      <c r="L151" s="3">
        <f>[2]март!M25</f>
        <v>0</v>
      </c>
      <c r="M151" s="3">
        <f>[2]март!N25</f>
        <v>0</v>
      </c>
      <c r="N151" s="3">
        <f>[2]март!O25</f>
        <v>0</v>
      </c>
      <c r="O151" s="3">
        <f>[2]март!P25</f>
        <v>0</v>
      </c>
      <c r="P151" s="3"/>
      <c r="Q151" s="3">
        <f>[2]март!Q25</f>
        <v>0</v>
      </c>
      <c r="R151" s="3">
        <f>[2]март!R25</f>
        <v>0</v>
      </c>
      <c r="S151" s="56">
        <f t="shared" si="21"/>
        <v>4300</v>
      </c>
    </row>
    <row r="152" spans="1:19" ht="13.8">
      <c r="A152" s="51" t="s">
        <v>375</v>
      </c>
      <c r="B152" s="3">
        <v>225</v>
      </c>
      <c r="C152" s="3">
        <f t="shared" si="18"/>
        <v>1300</v>
      </c>
      <c r="D152" s="3">
        <f>[2]март!D26+[2]фев!D27</f>
        <v>1300</v>
      </c>
      <c r="E152" s="3">
        <f>[2]март!E26+[2]фев!E27</f>
        <v>0</v>
      </c>
      <c r="F152" s="3">
        <f>[2]март!F26+[2]фев!F27</f>
        <v>0</v>
      </c>
      <c r="G152" s="3">
        <f>[2]март!G26+[2]фев!G27</f>
        <v>0</v>
      </c>
      <c r="H152" s="3">
        <f>[2]март!H26+[2]фев!H276</f>
        <v>0</v>
      </c>
      <c r="I152" s="3">
        <f>[2]март!I26+[2]фев!I27</f>
        <v>0</v>
      </c>
      <c r="J152" s="3">
        <f>[2]март!J26+[2]фев!J27</f>
        <v>0</v>
      </c>
      <c r="K152" s="3">
        <f>[2]март!K26+[2]фев!K27</f>
        <v>0</v>
      </c>
      <c r="L152" s="3">
        <f>[2]март!M26+[2]фев!M27</f>
        <v>0</v>
      </c>
      <c r="M152" s="3">
        <f>[2]март!N26+[2]фев!N27</f>
        <v>0</v>
      </c>
      <c r="N152" s="3">
        <f>L152</f>
        <v>0</v>
      </c>
      <c r="O152" s="3">
        <f>[2]март!P26+[2]фев!P29</f>
        <v>0</v>
      </c>
      <c r="P152" s="3"/>
      <c r="Q152" s="3">
        <f>[2]март!Q26+[2]фев!Q29</f>
        <v>0</v>
      </c>
      <c r="R152" s="3">
        <f>[2]март!R26+[2]фев!R29</f>
        <v>0</v>
      </c>
      <c r="S152" s="56">
        <f t="shared" si="21"/>
        <v>1300</v>
      </c>
    </row>
    <row r="153" spans="1:19">
      <c r="A153" s="42" t="s">
        <v>260</v>
      </c>
      <c r="B153" s="3">
        <v>225</v>
      </c>
      <c r="C153" s="3">
        <f t="shared" si="18"/>
        <v>0</v>
      </c>
      <c r="D153" s="3">
        <f>[2]март!D24+[2]фев!D28+[2]янв!D42</f>
        <v>0</v>
      </c>
      <c r="E153" s="3">
        <f>[2]март!E24+[2]фев!E28+[2]янв!E42</f>
        <v>0</v>
      </c>
      <c r="F153" s="3">
        <f>[2]март!F24+[2]фев!F28+[2]янв!F42</f>
        <v>0</v>
      </c>
      <c r="G153" s="3">
        <f>[2]март!G24+[2]фев!G28+[2]янв!G42</f>
        <v>0</v>
      </c>
      <c r="H153" s="3">
        <f>[2]март!H24+[2]фев!H26</f>
        <v>0</v>
      </c>
      <c r="I153" s="3">
        <f>[2]март!J24+[2]фев!J28+[2]янв!J42</f>
        <v>0</v>
      </c>
      <c r="J153" s="3">
        <f>[2]март!K24+[2]фев!K28+[2]янв!K42</f>
        <v>0</v>
      </c>
      <c r="K153" s="3">
        <f>[2]март!L24+[2]фев!L28+[2]янв!L42</f>
        <v>0</v>
      </c>
      <c r="L153" s="3">
        <f>[2]март!M24+[2]фев!M28+[2]янв!M42</f>
        <v>0</v>
      </c>
      <c r="M153" s="3">
        <f>[2]март!N24+[2]фев!N28+[2]янв!N42</f>
        <v>0</v>
      </c>
      <c r="N153" s="3">
        <f>[2]март!O24+[2]фев!O28+[2]янв!O42</f>
        <v>0</v>
      </c>
      <c r="O153" s="3">
        <f>[2]март!P24+[2]фев!P28+[2]янв!P42</f>
        <v>0</v>
      </c>
      <c r="P153" s="3"/>
      <c r="Q153" s="3">
        <f>[2]март!Q24+[2]фев!Q28+[2]янв!Q42</f>
        <v>0</v>
      </c>
      <c r="R153" s="3">
        <f>[2]март!R24+[2]фев!R28+[2]янв!R42</f>
        <v>0</v>
      </c>
      <c r="S153" s="56">
        <f>C153+F153+G153+I153+J153+K153+N153+O153++R153+Q153+H153</f>
        <v>0</v>
      </c>
    </row>
    <row r="154" spans="1:19">
      <c r="A154" s="49" t="s">
        <v>376</v>
      </c>
      <c r="B154" s="3">
        <v>226</v>
      </c>
      <c r="C154" s="3">
        <f>D154+E154</f>
        <v>0</v>
      </c>
      <c r="D154" s="3"/>
      <c r="E154" s="3"/>
      <c r="F154" s="3"/>
      <c r="G154" s="3"/>
      <c r="H154" s="3"/>
      <c r="I154" s="3"/>
      <c r="J154" s="3"/>
      <c r="K154" s="3"/>
      <c r="L154" s="3">
        <f>[2]март!M27</f>
        <v>0</v>
      </c>
      <c r="M154" s="3">
        <f>[2]март!N27</f>
        <v>0</v>
      </c>
      <c r="N154" s="3">
        <f>[2]март!O27</f>
        <v>0</v>
      </c>
      <c r="O154" s="3"/>
      <c r="P154" s="3"/>
      <c r="Q154" s="3"/>
      <c r="R154" s="3"/>
      <c r="S154" s="56">
        <f t="shared" si="21"/>
        <v>0</v>
      </c>
    </row>
    <row r="155" spans="1:19">
      <c r="A155" s="44" t="s">
        <v>213</v>
      </c>
      <c r="B155" s="3">
        <v>225</v>
      </c>
      <c r="C155" s="3">
        <f t="shared" si="18"/>
        <v>0</v>
      </c>
      <c r="D155" s="3">
        <f>[2]март!D28+[2]фев!D30+[2]янв!D29</f>
        <v>0</v>
      </c>
      <c r="E155" s="3">
        <f>[2]март!E28+[2]фев!E30+[2]янв!E29</f>
        <v>0</v>
      </c>
      <c r="F155" s="3">
        <f>[2]март!F28+[2]фев!F30+[2]янв!F29</f>
        <v>0</v>
      </c>
      <c r="G155" s="3">
        <f>[2]март!G28+[2]фев!G30+[2]янв!G29</f>
        <v>0</v>
      </c>
      <c r="H155" s="3">
        <f>[2]март!H28+[2]фев!H30+[2]янв!H29</f>
        <v>0</v>
      </c>
      <c r="I155" s="3">
        <f>[2]март!J28+[2]фев!J30+[2]янв!J29</f>
        <v>0</v>
      </c>
      <c r="J155" s="3">
        <f>[2]март!K28+[2]фев!K30+[2]янв!K29</f>
        <v>0</v>
      </c>
      <c r="K155" s="3">
        <f>[2]март!L28+[2]фев!L30+[2]янв!L29</f>
        <v>0</v>
      </c>
      <c r="L155" s="3">
        <f>[2]март!M28+[2]фев!M30+[2]янв!M29</f>
        <v>3500</v>
      </c>
      <c r="M155" s="3">
        <f>[2]март!N28+[2]фев!N30+[2]янв!N29</f>
        <v>0</v>
      </c>
      <c r="N155" s="3">
        <f>[2]март!O28+[2]фев!O30+[2]янв!O29</f>
        <v>3500</v>
      </c>
      <c r="O155" s="3">
        <f>[2]март!P28+[2]фев!P30+[2]янв!P29</f>
        <v>0</v>
      </c>
      <c r="P155" s="3"/>
      <c r="Q155" s="3">
        <f>[2]март!Q28+[2]фев!Q30+[2]янв!Q29</f>
        <v>0</v>
      </c>
      <c r="R155" s="3">
        <f>[2]март!R28+[2]фев!R30+[2]янв!R29</f>
        <v>2850</v>
      </c>
      <c r="S155" s="56">
        <f>C155+F155+G155+I155+J155+K155+N155+O155++R155+Q155+H155</f>
        <v>6350</v>
      </c>
    </row>
    <row r="156" spans="1:19">
      <c r="A156" s="60" t="s">
        <v>102</v>
      </c>
      <c r="B156" s="59">
        <v>226</v>
      </c>
      <c r="C156" s="59">
        <f t="shared" si="18"/>
        <v>217184.45</v>
      </c>
      <c r="D156" s="59">
        <f>SUM(D157:D192)</f>
        <v>217184.45</v>
      </c>
      <c r="E156" s="59">
        <f t="shared" ref="E156:R156" si="26">SUM(E157:E192)</f>
        <v>0</v>
      </c>
      <c r="F156" s="59">
        <f t="shared" si="26"/>
        <v>0</v>
      </c>
      <c r="G156" s="59">
        <f t="shared" si="26"/>
        <v>73482.720000000001</v>
      </c>
      <c r="H156" s="59">
        <f t="shared" si="26"/>
        <v>0</v>
      </c>
      <c r="I156" s="59">
        <f t="shared" si="26"/>
        <v>0</v>
      </c>
      <c r="J156" s="59">
        <f>SUM(J157:J192)</f>
        <v>59481</v>
      </c>
      <c r="K156" s="59">
        <f t="shared" si="26"/>
        <v>79000</v>
      </c>
      <c r="L156" s="59">
        <f t="shared" si="26"/>
        <v>460905.85</v>
      </c>
      <c r="M156" s="59">
        <f t="shared" si="26"/>
        <v>30010.29</v>
      </c>
      <c r="N156" s="59">
        <f t="shared" si="26"/>
        <v>487859.42000000004</v>
      </c>
      <c r="O156" s="59">
        <f t="shared" si="26"/>
        <v>0</v>
      </c>
      <c r="P156" s="59"/>
      <c r="Q156" s="59">
        <f t="shared" si="26"/>
        <v>0</v>
      </c>
      <c r="R156" s="59">
        <f t="shared" si="26"/>
        <v>76224</v>
      </c>
      <c r="S156" s="59">
        <f>C156+F156+G156+I156+J156+K156+N156+O156++R156+Q156+H156</f>
        <v>993231.59000000008</v>
      </c>
    </row>
    <row r="157" spans="1:19">
      <c r="A157" s="42" t="s">
        <v>103</v>
      </c>
      <c r="B157" s="3">
        <v>226</v>
      </c>
      <c r="C157" s="3">
        <f t="shared" si="18"/>
        <v>0</v>
      </c>
      <c r="D157" s="3">
        <f>[2]март!D30+[2]фев!D32+[2]янв!D31</f>
        <v>0</v>
      </c>
      <c r="E157" s="3">
        <f>[2]март!E30+[2]фев!E32+[2]янв!E31</f>
        <v>0</v>
      </c>
      <c r="F157" s="3">
        <f>[2]март!F30+[2]фев!F32+[2]янв!F31</f>
        <v>0</v>
      </c>
      <c r="G157" s="3">
        <f>[2]март!G30+[2]фев!G32+[2]янв!G31</f>
        <v>8084</v>
      </c>
      <c r="H157" s="3"/>
      <c r="I157" s="3">
        <f>[2]март!J30+[2]фев!J32+[2]янв!J31</f>
        <v>0</v>
      </c>
      <c r="J157" s="3">
        <f>[2]март!K30+[2]фев!K32+[2]янв!K31</f>
        <v>0</v>
      </c>
      <c r="K157" s="3">
        <f>[2]март!L30+[2]фев!L32+[2]янв!L31</f>
        <v>0</v>
      </c>
      <c r="L157" s="3">
        <f>[2]март!M30+[2]фев!M32+[2]янв!M31</f>
        <v>0</v>
      </c>
      <c r="M157" s="3">
        <f>[2]март!N30+[2]фев!N32+[2]янв!N31</f>
        <v>0</v>
      </c>
      <c r="N157" s="3">
        <f>[2]март!O30+[2]фев!O32+[2]янв!O31</f>
        <v>0</v>
      </c>
      <c r="O157" s="3">
        <f>[2]март!P30+[2]фев!P32+[2]янв!P31</f>
        <v>0</v>
      </c>
      <c r="P157" s="3"/>
      <c r="Q157" s="3">
        <f>[2]март!Q30+[2]фев!Q32+[2]янв!Q31</f>
        <v>0</v>
      </c>
      <c r="R157" s="3">
        <f>[2]март!R30+[2]фев!R32+[2]янв!R31</f>
        <v>0</v>
      </c>
      <c r="S157" s="56">
        <f t="shared" si="21"/>
        <v>8084</v>
      </c>
    </row>
    <row r="158" spans="1:19">
      <c r="A158" s="42" t="s">
        <v>153</v>
      </c>
      <c r="B158" s="3">
        <v>226</v>
      </c>
      <c r="C158" s="3">
        <f t="shared" si="18"/>
        <v>0</v>
      </c>
      <c r="D158" s="3">
        <f>[2]март!D33+[2]фев!D35+[2]янв!D34</f>
        <v>0</v>
      </c>
      <c r="E158" s="3">
        <f>[2]март!E33+[2]фев!E35+[2]янв!E34</f>
        <v>0</v>
      </c>
      <c r="F158" s="3">
        <f>[2]март!F33+[2]фев!F35+[2]янв!F34</f>
        <v>0</v>
      </c>
      <c r="G158" s="3">
        <f>[2]март!G33+[2]фев!G35+[2]янв!G34</f>
        <v>0</v>
      </c>
      <c r="H158" s="3">
        <f>[2]март!H33+[2]фев!H35+[2]янв!H34</f>
        <v>0</v>
      </c>
      <c r="I158" s="3">
        <f>[2]март!J33+[2]фев!J35+[2]янв!J34</f>
        <v>0</v>
      </c>
      <c r="J158" s="3">
        <f>[2]март!K33+[2]фев!K35+[2]янв!K34</f>
        <v>0</v>
      </c>
      <c r="K158" s="3">
        <f>[2]март!L33+[2]фев!L35+[2]янв!L34</f>
        <v>0</v>
      </c>
      <c r="L158" s="3">
        <f>[2]март!M33+[2]фев!M35+[2]янв!M34</f>
        <v>0</v>
      </c>
      <c r="M158" s="3">
        <f>[2]март!N33+[2]фев!N35+[2]янв!N34</f>
        <v>0</v>
      </c>
      <c r="N158" s="3">
        <f>[2]март!O33+[2]фев!O35+[2]янв!O34</f>
        <v>0</v>
      </c>
      <c r="O158" s="3">
        <f>[2]март!P33+[2]фев!P35+[2]янв!P34</f>
        <v>0</v>
      </c>
      <c r="P158" s="3"/>
      <c r="Q158" s="3">
        <f>[2]март!Q33+[2]фев!Q35+[2]янв!Q34</f>
        <v>0</v>
      </c>
      <c r="R158" s="3">
        <f>[2]март!R33+[2]фев!R35+[2]янв!R34</f>
        <v>54529</v>
      </c>
      <c r="S158" s="56">
        <f t="shared" si="21"/>
        <v>54529</v>
      </c>
    </row>
    <row r="159" spans="1:19">
      <c r="A159" s="42" t="s">
        <v>261</v>
      </c>
      <c r="B159" s="3">
        <v>226</v>
      </c>
      <c r="C159" s="3">
        <f t="shared" si="18"/>
        <v>0</v>
      </c>
      <c r="D159" s="3">
        <f>[2]март!D31+[2]фев!D33</f>
        <v>0</v>
      </c>
      <c r="E159" s="3">
        <f>[2]март!E31+[2]фев!E33</f>
        <v>0</v>
      </c>
      <c r="F159" s="3">
        <f>[2]март!F31+[2]фев!F33</f>
        <v>0</v>
      </c>
      <c r="G159" s="3">
        <f>[2]март!G31+[2]фев!G33</f>
        <v>0</v>
      </c>
      <c r="H159" s="3">
        <f>[2]март!H31+[2]фев!H33</f>
        <v>0</v>
      </c>
      <c r="I159" s="3">
        <f>[2]март!J31+[2]фев!J33</f>
        <v>0</v>
      </c>
      <c r="J159" s="3">
        <f>[2]март!K31+[2]фев!K33</f>
        <v>0</v>
      </c>
      <c r="K159" s="3">
        <f>[2]март!L31+[2]фев!L33</f>
        <v>0</v>
      </c>
      <c r="L159" s="3">
        <f>[2]март!M31+[2]фев!M33</f>
        <v>0</v>
      </c>
      <c r="M159" s="3">
        <f>[2]март!N31+[2]фев!N33</f>
        <v>0</v>
      </c>
      <c r="N159" s="3">
        <f>[2]март!O31+[2]фев!O33</f>
        <v>0</v>
      </c>
      <c r="O159" s="3">
        <f>[2]март!P31+[2]фев!P33</f>
        <v>0</v>
      </c>
      <c r="P159" s="3"/>
      <c r="Q159" s="3">
        <f>[2]март!Q31+[2]фев!Q33</f>
        <v>0</v>
      </c>
      <c r="R159" s="3">
        <f>[2]март!R31+[2]фев!R33</f>
        <v>0</v>
      </c>
      <c r="S159" s="56">
        <f t="shared" si="21"/>
        <v>0</v>
      </c>
    </row>
    <row r="160" spans="1:19">
      <c r="A160" s="42" t="s">
        <v>262</v>
      </c>
      <c r="B160" s="3">
        <v>226</v>
      </c>
      <c r="C160" s="3">
        <f t="shared" si="18"/>
        <v>0</v>
      </c>
      <c r="D160" s="3">
        <f>[2]янв!D33</f>
        <v>0</v>
      </c>
      <c r="E160" s="3">
        <f>[2]март!E32+[2]фев!E34</f>
        <v>0</v>
      </c>
      <c r="F160" s="3">
        <f>[2]март!F32+[2]фев!F34</f>
        <v>0</v>
      </c>
      <c r="G160" s="3">
        <f>[2]март!G32+[2]фев!G34</f>
        <v>0</v>
      </c>
      <c r="H160" s="3">
        <f>[2]март!H32+[2]фев!H34</f>
        <v>0</v>
      </c>
      <c r="I160" s="3">
        <f>[2]март!J32+[2]фев!J34</f>
        <v>0</v>
      </c>
      <c r="J160" s="3">
        <f>[2]март!K32+[2]фев!K34</f>
        <v>0</v>
      </c>
      <c r="K160" s="3">
        <f>[2]март!L32+[2]фев!L34</f>
        <v>0</v>
      </c>
      <c r="L160" s="3">
        <f>[2]март!M32+[2]фев!M34</f>
        <v>0</v>
      </c>
      <c r="M160" s="3">
        <f>[2]март!N32+[2]фев!N34</f>
        <v>0</v>
      </c>
      <c r="N160" s="3">
        <f>[2]март!O32+[2]фев!O34</f>
        <v>0</v>
      </c>
      <c r="O160" s="3">
        <f>[2]март!P32+[2]фев!P34</f>
        <v>0</v>
      </c>
      <c r="P160" s="3"/>
      <c r="Q160" s="3">
        <f>[2]март!Q32+[2]фев!Q34</f>
        <v>0</v>
      </c>
      <c r="R160" s="3">
        <f>[2]март!R32+[2]фев!R34</f>
        <v>0</v>
      </c>
      <c r="S160" s="56">
        <f t="shared" si="21"/>
        <v>0</v>
      </c>
    </row>
    <row r="161" spans="1:19">
      <c r="A161" s="42" t="s">
        <v>104</v>
      </c>
      <c r="B161" s="3">
        <v>226</v>
      </c>
      <c r="C161" s="3">
        <f t="shared" si="18"/>
        <v>0</v>
      </c>
      <c r="D161" s="3">
        <f>[2]март!D35+[2]фев!D37+[2]янв!D36</f>
        <v>0</v>
      </c>
      <c r="E161" s="3">
        <f>[2]март!E35+[2]фев!E37+[2]янв!E36</f>
        <v>0</v>
      </c>
      <c r="F161" s="3">
        <f>[2]март!F35+[2]фев!F37+[2]янв!F36</f>
        <v>0</v>
      </c>
      <c r="G161" s="3">
        <f>[2]март!G35+[2]фев!G37+[2]янв!G36</f>
        <v>0</v>
      </c>
      <c r="H161" s="3"/>
      <c r="I161" s="3">
        <f>[2]март!J35+[2]фев!J37+[2]янв!J36</f>
        <v>0</v>
      </c>
      <c r="J161" s="3">
        <f>[2]март!K35+[2]фев!K37+[2]янв!K36</f>
        <v>0</v>
      </c>
      <c r="K161" s="3">
        <f>[2]март!L35+[2]фев!L37+[2]янв!L36</f>
        <v>0</v>
      </c>
      <c r="L161" s="3">
        <f>[2]март!M35+[2]фев!M37+[2]янв!M36</f>
        <v>0</v>
      </c>
      <c r="M161" s="3">
        <f>[2]март!N35+[2]фев!N37+[2]янв!N36</f>
        <v>0</v>
      </c>
      <c r="N161" s="3">
        <f>[2]март!O35+[2]фев!O37+[2]янв!O36</f>
        <v>0</v>
      </c>
      <c r="O161" s="3">
        <f>[2]март!P35+[2]фев!P37+[2]янв!P36</f>
        <v>0</v>
      </c>
      <c r="P161" s="3"/>
      <c r="Q161" s="3">
        <f>[2]март!Q35+[2]фев!Q37+[2]янв!Q36</f>
        <v>0</v>
      </c>
      <c r="R161" s="3">
        <f>[2]март!R35+[2]фев!R37+[2]янв!R36</f>
        <v>0</v>
      </c>
      <c r="S161" s="56">
        <f t="shared" si="21"/>
        <v>0</v>
      </c>
    </row>
    <row r="162" spans="1:19">
      <c r="A162" s="42" t="s">
        <v>105</v>
      </c>
      <c r="B162" s="3">
        <v>226</v>
      </c>
      <c r="C162" s="3">
        <f t="shared" si="18"/>
        <v>0</v>
      </c>
      <c r="D162" s="3">
        <f>[2]март!D39+[2]фев!D41+[2]янв!D40</f>
        <v>0</v>
      </c>
      <c r="E162" s="3">
        <f>[2]март!E39+[2]фев!E41+[2]янв!E40</f>
        <v>0</v>
      </c>
      <c r="F162" s="3">
        <f>[2]март!F39+[2]фев!F41+[2]янв!F40</f>
        <v>0</v>
      </c>
      <c r="G162" s="3">
        <f>[2]март!G39+[2]фев!G41+[2]янв!G40</f>
        <v>0</v>
      </c>
      <c r="H162" s="3"/>
      <c r="I162" s="3">
        <f>[2]март!J39+[2]фев!J41+[2]янв!J40</f>
        <v>0</v>
      </c>
      <c r="J162" s="3">
        <f>[2]март!K39+[2]фев!K41+[2]янв!K40</f>
        <v>0</v>
      </c>
      <c r="K162" s="3">
        <f>[2]март!L39+[2]фев!L41+[2]янв!L40</f>
        <v>0</v>
      </c>
      <c r="L162" s="3">
        <f>[2]март!M39+[2]фев!M41+[2]янв!M40</f>
        <v>0</v>
      </c>
      <c r="M162" s="3">
        <f>[2]март!N39+[2]фев!N41+[2]янв!N40</f>
        <v>0</v>
      </c>
      <c r="N162" s="3">
        <f>[2]март!O39+[2]фев!O41+[2]янв!O40</f>
        <v>0</v>
      </c>
      <c r="O162" s="3">
        <f>[2]март!P39+[2]фев!P41+[2]янв!P40</f>
        <v>0</v>
      </c>
      <c r="P162" s="3"/>
      <c r="Q162" s="3">
        <f>[2]март!Q39+[2]фев!Q41+[2]янв!Q40</f>
        <v>0</v>
      </c>
      <c r="R162" s="3">
        <f>[2]март!R39+[2]фев!R41+[2]янв!R40</f>
        <v>0</v>
      </c>
      <c r="S162" s="56">
        <f t="shared" si="21"/>
        <v>0</v>
      </c>
    </row>
    <row r="163" spans="1:19">
      <c r="A163" s="42" t="s">
        <v>214</v>
      </c>
      <c r="B163" s="3">
        <v>227</v>
      </c>
      <c r="C163" s="3">
        <f>D163+E163</f>
        <v>0</v>
      </c>
      <c r="D163" s="3">
        <f>[2]март!D40+[2]янв!D41+[2]фев!D42</f>
        <v>0</v>
      </c>
      <c r="E163" s="3">
        <f>[2]март!E40+[2]янв!E41+[2]фев!E42</f>
        <v>0</v>
      </c>
      <c r="F163" s="3">
        <f>[2]март!F40+[2]янв!F41+[2]фев!F42</f>
        <v>0</v>
      </c>
      <c r="G163" s="3">
        <f>[2]март!G40+[2]янв!G41+[2]фев!G42</f>
        <v>0</v>
      </c>
      <c r="H163" s="3">
        <f>[2]март!H40+[2]янв!H41+[2]фев!H42</f>
        <v>0</v>
      </c>
      <c r="I163" s="3">
        <f>[2]март!I40+[2]янв!I41+[2]фев!I42</f>
        <v>0</v>
      </c>
      <c r="J163" s="3">
        <f>[2]фев!K42</f>
        <v>0</v>
      </c>
      <c r="K163" s="3"/>
      <c r="L163" s="3">
        <f>[2]март!M40</f>
        <v>16030</v>
      </c>
      <c r="M163" s="3">
        <f>[2]март!N40+[2]янв!N41</f>
        <v>0</v>
      </c>
      <c r="N163" s="3">
        <f>[2]март!O40+[2]янв!O41</f>
        <v>16030</v>
      </c>
      <c r="O163" s="3">
        <f>[2]март!P40+[2]янв!P41</f>
        <v>0</v>
      </c>
      <c r="P163" s="3"/>
      <c r="Q163" s="3">
        <f>[2]март!Q40+[2]янв!Q41</f>
        <v>0</v>
      </c>
      <c r="R163" s="3">
        <f>[2]март!R40+[2]янв!R41</f>
        <v>0</v>
      </c>
      <c r="S163" s="56">
        <f t="shared" si="21"/>
        <v>16030</v>
      </c>
    </row>
    <row r="164" spans="1:19">
      <c r="A164" s="47" t="s">
        <v>275</v>
      </c>
      <c r="B164" s="3">
        <v>226</v>
      </c>
      <c r="C164" s="3">
        <f t="shared" si="18"/>
        <v>0</v>
      </c>
      <c r="D164" s="3">
        <f>[2]март!D50+[2]фев!D52</f>
        <v>0</v>
      </c>
      <c r="E164" s="3">
        <f>[2]март!E50+[2]фев!E52</f>
        <v>0</v>
      </c>
      <c r="F164" s="3">
        <f>[2]март!F50+[2]фев!F52</f>
        <v>0</v>
      </c>
      <c r="G164" s="3">
        <f>[2]март!G50+[2]фев!G52</f>
        <v>0</v>
      </c>
      <c r="H164" s="3"/>
      <c r="I164" s="3">
        <f>[2]март!J50+[2]фев!J52</f>
        <v>0</v>
      </c>
      <c r="J164" s="3">
        <f>[2]март!K50+[2]фев!K52</f>
        <v>0</v>
      </c>
      <c r="K164" s="3">
        <f>[2]март!L50+[2]фев!L52</f>
        <v>0</v>
      </c>
      <c r="L164" s="3">
        <f>[2]март!M50+[2]фев!M52</f>
        <v>0</v>
      </c>
      <c r="M164" s="3">
        <f>[2]март!N50+[2]фев!N52</f>
        <v>0</v>
      </c>
      <c r="N164" s="3">
        <f>[2]март!O50+[2]фев!O52</f>
        <v>0</v>
      </c>
      <c r="O164" s="3">
        <f>[2]март!P50+[2]фев!P52</f>
        <v>0</v>
      </c>
      <c r="P164" s="3"/>
      <c r="Q164" s="3">
        <f>[2]март!Q50+[2]фев!Q52</f>
        <v>0</v>
      </c>
      <c r="R164" s="3">
        <f>[2]янв!R52</f>
        <v>0</v>
      </c>
      <c r="S164" s="56">
        <f t="shared" si="21"/>
        <v>0</v>
      </c>
    </row>
    <row r="165" spans="1:19">
      <c r="A165" s="47" t="s">
        <v>396</v>
      </c>
      <c r="B165" s="3">
        <v>226</v>
      </c>
      <c r="C165" s="3">
        <f t="shared" si="18"/>
        <v>85000</v>
      </c>
      <c r="D165" s="3">
        <f>[2]фев!D55</f>
        <v>85000</v>
      </c>
      <c r="E165" s="3">
        <f>[2]март!E57+[2]янв!E58</f>
        <v>0</v>
      </c>
      <c r="F165" s="3">
        <f>[2]март!F57+[2]янв!F58</f>
        <v>0</v>
      </c>
      <c r="G165" s="3">
        <f>[2]март!G57+[2]янв!G58</f>
        <v>400</v>
      </c>
      <c r="H165" s="3">
        <f>[2]март!H57+[2]янв!H58</f>
        <v>0</v>
      </c>
      <c r="I165" s="3">
        <f>[2]март!J57+[2]янв!J58</f>
        <v>0</v>
      </c>
      <c r="J165" s="3">
        <f>[2]март!K57+[2]янв!K58</f>
        <v>0</v>
      </c>
      <c r="K165" s="3">
        <f>[2]март!L57+[2]янв!L58</f>
        <v>0</v>
      </c>
      <c r="L165" s="3">
        <f>[2]март!M57+[2]янв!M58</f>
        <v>0</v>
      </c>
      <c r="M165" s="3">
        <f>[2]март!N57+[2]янв!N58</f>
        <v>0</v>
      </c>
      <c r="N165" s="3">
        <f>[2]март!O57+[2]янв!O58</f>
        <v>0</v>
      </c>
      <c r="O165" s="3">
        <f>[2]март!P57+[2]янв!P58</f>
        <v>0</v>
      </c>
      <c r="P165" s="3"/>
      <c r="Q165" s="3">
        <f>[2]март!Q57+[2]янв!Q58</f>
        <v>0</v>
      </c>
      <c r="R165" s="3">
        <f>[2]март!R57+[2]янв!R58</f>
        <v>0</v>
      </c>
      <c r="S165" s="56">
        <f t="shared" si="21"/>
        <v>85400</v>
      </c>
    </row>
    <row r="166" spans="1:19">
      <c r="A166" s="42" t="s">
        <v>107</v>
      </c>
      <c r="B166" s="3">
        <v>226</v>
      </c>
      <c r="C166" s="3">
        <f>D166+E166</f>
        <v>60010</v>
      </c>
      <c r="D166" s="3">
        <f>[2]март!D54+[2]фев!D56+[2]янв!D55</f>
        <v>60010</v>
      </c>
      <c r="E166" s="3">
        <f>[2]март!E54+[2]фев!E56+[2]янв!E55</f>
        <v>0</v>
      </c>
      <c r="F166" s="3">
        <f>[2]март!F54+[2]фев!F56+[2]янв!F55</f>
        <v>0</v>
      </c>
      <c r="G166" s="3">
        <f>[2]март!G54+[2]фев!G56+[2]янв!G55</f>
        <v>61292</v>
      </c>
      <c r="H166" s="3">
        <f>[2]фев!H56</f>
        <v>0</v>
      </c>
      <c r="I166" s="3">
        <f>[2]март!J54+[2]фев!J56+[2]янв!J55</f>
        <v>0</v>
      </c>
      <c r="J166" s="3">
        <f>[2]март!K54+[2]фев!K56+[2]янв!K55</f>
        <v>50881</v>
      </c>
      <c r="K166" s="3">
        <f>[2]март!L54+[2]фев!L56+[2]янв!L55</f>
        <v>0</v>
      </c>
      <c r="L166" s="3">
        <f>[2]март!M54+[2]фев!M56+[2]янв!M55</f>
        <v>49162</v>
      </c>
      <c r="M166" s="3">
        <f>[2]март!N54+[2]фев!N56+[2]янв!N55</f>
        <v>16000</v>
      </c>
      <c r="N166" s="3">
        <f>[2]март!O54+[2]фев!O56+[2]янв!O55</f>
        <v>65162</v>
      </c>
      <c r="O166" s="3">
        <f>[2]март!P54+[2]фев!P56+[2]янв!P55</f>
        <v>0</v>
      </c>
      <c r="P166" s="3"/>
      <c r="Q166" s="3">
        <f>[2]март!Q54+[2]фев!Q56+[2]янв!Q55</f>
        <v>0</v>
      </c>
      <c r="R166" s="3">
        <f>[2]март!R54+[2]фев!R56+[2]янв!R55</f>
        <v>21695</v>
      </c>
      <c r="S166" s="56">
        <f>C166+F166+G166+I166+J166+K166+N166+O166++R166+Q166+H166</f>
        <v>259040</v>
      </c>
    </row>
    <row r="167" spans="1:19">
      <c r="A167" s="42" t="s">
        <v>397</v>
      </c>
      <c r="B167" s="3">
        <v>226</v>
      </c>
      <c r="C167" s="3">
        <f>D167+E167</f>
        <v>7000</v>
      </c>
      <c r="D167" s="3">
        <f>[2]март!D42+[2]фев!D44</f>
        <v>7000</v>
      </c>
      <c r="E167" s="3">
        <f>[2]март!E42+[2]фев!E44</f>
        <v>0</v>
      </c>
      <c r="F167" s="3">
        <f>[2]март!F42+[2]фев!F44</f>
        <v>0</v>
      </c>
      <c r="G167" s="3">
        <f>[2]март!G42+[2]фев!G44</f>
        <v>0</v>
      </c>
      <c r="H167" s="3"/>
      <c r="I167" s="3">
        <f>[2]март!J42+[2]фев!J44</f>
        <v>0</v>
      </c>
      <c r="J167" s="3">
        <f>[2]март!K42+[2]фев!K44</f>
        <v>0</v>
      </c>
      <c r="K167" s="3">
        <f>[2]март!L42+[2]фев!L44</f>
        <v>0</v>
      </c>
      <c r="L167" s="3">
        <f>[2]март!M42+[2]фев!M44</f>
        <v>0</v>
      </c>
      <c r="M167" s="3">
        <f>[2]март!N42+[2]фев!N44</f>
        <v>0</v>
      </c>
      <c r="N167" s="3">
        <f>[2]март!O42+[2]фев!O44</f>
        <v>0</v>
      </c>
      <c r="O167" s="3">
        <f>[2]март!P42+[2]фев!P44</f>
        <v>0</v>
      </c>
      <c r="P167" s="3"/>
      <c r="Q167" s="3">
        <f>[2]март!Q42+[2]фев!Q44</f>
        <v>0</v>
      </c>
      <c r="R167" s="3">
        <f>[2]март!R42+[2]фев!R44</f>
        <v>0</v>
      </c>
      <c r="S167" s="56">
        <f t="shared" si="21"/>
        <v>7000</v>
      </c>
    </row>
    <row r="168" spans="1:19">
      <c r="A168" s="42" t="s">
        <v>106</v>
      </c>
      <c r="B168" s="3">
        <v>226</v>
      </c>
      <c r="C168" s="3">
        <f t="shared" si="18"/>
        <v>6947.1</v>
      </c>
      <c r="D168" s="3">
        <f>[2]март!D52+[2]фев!D54+[2]янв!D53</f>
        <v>6947.1</v>
      </c>
      <c r="E168" s="3">
        <f>[2]фев!E54+[2]янв!E53</f>
        <v>0</v>
      </c>
      <c r="F168" s="3">
        <f>[2]фев!F54+[2]янв!F53</f>
        <v>0</v>
      </c>
      <c r="G168" s="3">
        <f>[2]фев!G54+[2]янв!G53</f>
        <v>3706.72</v>
      </c>
      <c r="H168" s="3">
        <f>[2]фев!H54+[2]янв!H53</f>
        <v>0</v>
      </c>
      <c r="I168" s="3">
        <f>[2]фев!J54+[2]янв!J53</f>
        <v>0</v>
      </c>
      <c r="J168" s="3">
        <f>[2]фев!K54+[2]янв!K53</f>
        <v>0</v>
      </c>
      <c r="K168" s="3">
        <f>[2]фев!L54+[2]янв!L53</f>
        <v>0</v>
      </c>
      <c r="L168" s="23">
        <f>[2]фев!M54+[2]янв!M53+[2]март!M52</f>
        <v>3056.72</v>
      </c>
      <c r="M168" s="3">
        <f>[2]фев!N54+[2]янв!N53</f>
        <v>0</v>
      </c>
      <c r="N168" s="3">
        <f>[2]фев!O54+[2]янв!O53</f>
        <v>0</v>
      </c>
      <c r="O168" s="3">
        <f>[2]фев!P54+[2]янв!P53</f>
        <v>0</v>
      </c>
      <c r="P168" s="3"/>
      <c r="Q168" s="3">
        <f>[2]фев!Q54+[2]янв!Q53</f>
        <v>0</v>
      </c>
      <c r="R168" s="3">
        <f>[2]фев!R54+[2]янв!R53+[2]март!R52</f>
        <v>0</v>
      </c>
      <c r="S168" s="56">
        <f t="shared" si="21"/>
        <v>10653.82</v>
      </c>
    </row>
    <row r="169" spans="1:19">
      <c r="A169" s="47" t="s">
        <v>377</v>
      </c>
      <c r="B169" s="3">
        <v>226</v>
      </c>
      <c r="C169" s="3">
        <f t="shared" si="18"/>
        <v>0</v>
      </c>
      <c r="D169" s="3">
        <f>[2]фев!D43</f>
        <v>0</v>
      </c>
      <c r="E169" s="3">
        <f>[2]март!E38+[2]фев!E40+[2]янв!E39</f>
        <v>0</v>
      </c>
      <c r="F169" s="3">
        <f>[2]март!F38+[2]фев!F40+[2]янв!F39</f>
        <v>0</v>
      </c>
      <c r="G169" s="3">
        <f>[2]март!G38+[2]фев!G40+[2]янв!G39</f>
        <v>0</v>
      </c>
      <c r="H169" s="3"/>
      <c r="I169" s="3">
        <f>[2]март!J38+[2]фев!J40+[2]янв!J39</f>
        <v>0</v>
      </c>
      <c r="J169" s="3">
        <f>[2]март!K38+[2]фев!K40+[2]янв!K39</f>
        <v>0</v>
      </c>
      <c r="K169" s="3">
        <f>[2]март!L38+[2]фев!L40+[2]янв!L39</f>
        <v>0</v>
      </c>
      <c r="L169" s="3">
        <f>[2]март!M38+[2]фев!M40+[2]янв!M39</f>
        <v>0</v>
      </c>
      <c r="M169" s="3">
        <f>[2]март!N38+[2]фев!N40+[2]янв!N39</f>
        <v>0</v>
      </c>
      <c r="N169" s="3">
        <f>[2]март!O38+[2]фев!O40+[2]янв!O39</f>
        <v>0</v>
      </c>
      <c r="O169" s="3">
        <f>[2]март!P38+[2]фев!P40+[2]янв!P39</f>
        <v>0</v>
      </c>
      <c r="P169" s="3"/>
      <c r="Q169" s="3">
        <f>[2]март!Q38+[2]фев!Q40+[2]янв!Q39</f>
        <v>0</v>
      </c>
      <c r="R169" s="3">
        <f>[2]март!R38+[2]фев!R40+[2]янв!R39</f>
        <v>0</v>
      </c>
      <c r="S169" s="56">
        <f t="shared" si="21"/>
        <v>0</v>
      </c>
    </row>
    <row r="170" spans="1:19">
      <c r="A170" s="42" t="s">
        <v>378</v>
      </c>
      <c r="B170" s="3">
        <v>226</v>
      </c>
      <c r="C170" s="3">
        <f t="shared" si="18"/>
        <v>26902.07</v>
      </c>
      <c r="D170" s="3">
        <f>[2]янв!D39+[2]фев!D39+[2]март!D37</f>
        <v>26902.07</v>
      </c>
      <c r="E170" s="3">
        <f>[2]март!E37+[2]фев!E39+[2]янв!E38</f>
        <v>0</v>
      </c>
      <c r="F170" s="3">
        <f>[2]март!F37+[2]фев!F39+[2]янв!F38</f>
        <v>0</v>
      </c>
      <c r="G170" s="3">
        <f>[2]март!G37+[2]фев!G39+[2]янв!G38</f>
        <v>0</v>
      </c>
      <c r="H170" s="3"/>
      <c r="I170" s="3">
        <f>[2]март!J37+[2]фев!J39+[2]янв!J38</f>
        <v>0</v>
      </c>
      <c r="J170" s="3">
        <f>[2]март!K37+[2]фев!K39+[2]янв!K38</f>
        <v>0</v>
      </c>
      <c r="K170" s="3">
        <f>[2]март!L37+[2]фев!L39+[2]янв!L38</f>
        <v>0</v>
      </c>
      <c r="L170" s="3">
        <f>[2]март!M37+[2]фев!M39+[2]янв!M38</f>
        <v>0</v>
      </c>
      <c r="M170" s="3">
        <f>[2]март!N37+[2]фев!N39+[2]янв!N38</f>
        <v>0</v>
      </c>
      <c r="N170" s="3">
        <f>[2]март!O37+[2]фев!O39+[2]янв!O38</f>
        <v>0</v>
      </c>
      <c r="O170" s="3">
        <f>[2]март!P37+[2]фев!P39+[2]янв!P38</f>
        <v>0</v>
      </c>
      <c r="P170" s="3"/>
      <c r="Q170" s="3">
        <f>[2]март!Q37+[2]фев!Q39+[2]янв!Q38</f>
        <v>0</v>
      </c>
      <c r="R170" s="3">
        <f>[2]март!R37+[2]фев!R39+[2]янв!R38</f>
        <v>0</v>
      </c>
      <c r="S170" s="56">
        <f t="shared" si="21"/>
        <v>26902.07</v>
      </c>
    </row>
    <row r="171" spans="1:19">
      <c r="A171" s="47" t="s">
        <v>276</v>
      </c>
      <c r="B171" s="3">
        <v>226</v>
      </c>
      <c r="C171" s="3">
        <f t="shared" si="18"/>
        <v>0</v>
      </c>
      <c r="D171" s="3">
        <f>[2]фев!D65</f>
        <v>0</v>
      </c>
      <c r="E171" s="3">
        <f>[2]март!E41</f>
        <v>0</v>
      </c>
      <c r="F171" s="3">
        <f>[2]март!F41</f>
        <v>0</v>
      </c>
      <c r="G171" s="3">
        <f>[2]март!G41</f>
        <v>0</v>
      </c>
      <c r="H171" s="3"/>
      <c r="I171" s="3">
        <f>[2]март!J41</f>
        <v>0</v>
      </c>
      <c r="J171" s="3">
        <f>[2]март!K41</f>
        <v>0</v>
      </c>
      <c r="K171" s="3">
        <f>[2]март!L41</f>
        <v>0</v>
      </c>
      <c r="L171" s="3">
        <f>[2]март!M41</f>
        <v>0</v>
      </c>
      <c r="M171" s="3">
        <f>[2]март!N41</f>
        <v>0</v>
      </c>
      <c r="N171" s="3">
        <f>[2]март!O41</f>
        <v>0</v>
      </c>
      <c r="O171" s="3">
        <f>[2]март!P41</f>
        <v>0</v>
      </c>
      <c r="P171" s="3"/>
      <c r="Q171" s="3">
        <f>[2]март!Q41</f>
        <v>0</v>
      </c>
      <c r="R171" s="3">
        <f>[2]март!R41</f>
        <v>0</v>
      </c>
      <c r="S171" s="56">
        <f t="shared" si="21"/>
        <v>0</v>
      </c>
    </row>
    <row r="172" spans="1:19">
      <c r="A172" s="42" t="s">
        <v>108</v>
      </c>
      <c r="B172" s="3">
        <v>226</v>
      </c>
      <c r="C172" s="3">
        <f t="shared" si="18"/>
        <v>23365.279999999999</v>
      </c>
      <c r="D172" s="3">
        <f>[2]март!D58+[2]фев!D60+[2]янв!D59</f>
        <v>23365.279999999999</v>
      </c>
      <c r="E172" s="3">
        <f>[2]март!E58+[2]фев!E60+[2]янв!E59</f>
        <v>0</v>
      </c>
      <c r="F172" s="3">
        <f>[2]март!F58+[2]фев!F60+[2]янв!F59</f>
        <v>0</v>
      </c>
      <c r="G172" s="3">
        <f>[2]март!G58+[2]фев!G60+[2]янв!G59</f>
        <v>0</v>
      </c>
      <c r="H172" s="3">
        <f>[2]март!H58+[2]фев!H60+[2]янв!H59</f>
        <v>0</v>
      </c>
      <c r="I172" s="3">
        <f>[2]март!J58+[2]фев!J60+[2]янв!J59</f>
        <v>0</v>
      </c>
      <c r="J172" s="3">
        <f>[2]март!K58+[2]фев!K60+[2]янв!K59</f>
        <v>0</v>
      </c>
      <c r="K172" s="3">
        <f>[2]март!L58+[2]фев!L60+[2]янв!L59</f>
        <v>0</v>
      </c>
      <c r="L172" s="3">
        <f>[2]март!M58+[2]фев!M60+[2]янв!M59</f>
        <v>274197.13</v>
      </c>
      <c r="M172" s="3">
        <f>[2]март!N58+[2]фев!N60+[2]янв!N59</f>
        <v>10450.290000000001</v>
      </c>
      <c r="N172" s="3">
        <f>[2]март!O58+[2]фев!O60+[2]янв!O59</f>
        <v>284647.42000000004</v>
      </c>
      <c r="O172" s="3">
        <f>[2]март!P58+[2]фев!P60+[2]янв!P59</f>
        <v>0</v>
      </c>
      <c r="P172" s="3"/>
      <c r="Q172" s="3">
        <f>[2]март!Q58+[2]фев!Q60+[2]янв!Q59</f>
        <v>0</v>
      </c>
      <c r="R172" s="3">
        <f>[2]март!R58+[2]фев!R60+[2]янв!R59</f>
        <v>0</v>
      </c>
      <c r="S172" s="56">
        <f t="shared" si="21"/>
        <v>308012.70000000007</v>
      </c>
    </row>
    <row r="173" spans="1:19">
      <c r="A173" s="42" t="s">
        <v>263</v>
      </c>
      <c r="B173" s="3">
        <v>226</v>
      </c>
      <c r="C173" s="3">
        <f t="shared" si="18"/>
        <v>0</v>
      </c>
      <c r="D173" s="3">
        <f>[2]март!D59</f>
        <v>0</v>
      </c>
      <c r="E173" s="3">
        <f>[2]март!E59</f>
        <v>0</v>
      </c>
      <c r="F173" s="3">
        <f>[2]март!F59</f>
        <v>0</v>
      </c>
      <c r="G173" s="3">
        <f>[2]март!G59</f>
        <v>0</v>
      </c>
      <c r="H173" s="3">
        <f>[2]март!H59</f>
        <v>0</v>
      </c>
      <c r="I173" s="3">
        <f>[2]март!J59</f>
        <v>0</v>
      </c>
      <c r="J173" s="3">
        <f>[2]март!K59</f>
        <v>0</v>
      </c>
      <c r="K173" s="3">
        <f>[2]март!L59</f>
        <v>0</v>
      </c>
      <c r="L173" s="3">
        <f>[2]март!M59</f>
        <v>0</v>
      </c>
      <c r="M173" s="3">
        <f>[2]март!N59</f>
        <v>0</v>
      </c>
      <c r="N173" s="3">
        <f>[2]март!O59</f>
        <v>0</v>
      </c>
      <c r="O173" s="3">
        <f>[2]март!P59</f>
        <v>0</v>
      </c>
      <c r="P173" s="3"/>
      <c r="Q173" s="3">
        <f>[2]март!Q59</f>
        <v>0</v>
      </c>
      <c r="R173" s="3">
        <f>[2]март!R59</f>
        <v>0</v>
      </c>
      <c r="S173" s="56">
        <f t="shared" si="21"/>
        <v>0</v>
      </c>
    </row>
    <row r="174" spans="1:19">
      <c r="A174" s="42" t="s">
        <v>264</v>
      </c>
      <c r="B174" s="3">
        <v>226</v>
      </c>
      <c r="C174" s="3">
        <f t="shared" si="18"/>
        <v>0</v>
      </c>
      <c r="D174" s="3">
        <f>[2]март!D63</f>
        <v>0</v>
      </c>
      <c r="E174" s="3">
        <f>[2]март!E63</f>
        <v>0</v>
      </c>
      <c r="F174" s="3">
        <f>[2]март!F63</f>
        <v>0</v>
      </c>
      <c r="G174" s="3">
        <f>[2]март!G63</f>
        <v>0</v>
      </c>
      <c r="H174" s="3">
        <f>[2]март!H63</f>
        <v>0</v>
      </c>
      <c r="I174" s="3">
        <f>[2]март!J63</f>
        <v>0</v>
      </c>
      <c r="J174" s="3">
        <f>[2]март!K63</f>
        <v>0</v>
      </c>
      <c r="K174" s="3">
        <f>[2]март!L63</f>
        <v>0</v>
      </c>
      <c r="L174" s="3">
        <f>[2]март!M63</f>
        <v>0</v>
      </c>
      <c r="M174" s="3">
        <f>[2]март!N63</f>
        <v>0</v>
      </c>
      <c r="N174" s="3">
        <f>[2]март!O63</f>
        <v>0</v>
      </c>
      <c r="O174" s="3">
        <f>[2]март!P63</f>
        <v>0</v>
      </c>
      <c r="P174" s="3"/>
      <c r="Q174" s="3">
        <f>[2]март!Q63</f>
        <v>0</v>
      </c>
      <c r="R174" s="3">
        <f>[2]март!R63</f>
        <v>0</v>
      </c>
      <c r="S174" s="56">
        <f t="shared" si="21"/>
        <v>0</v>
      </c>
    </row>
    <row r="175" spans="1:19">
      <c r="A175" s="42" t="s">
        <v>154</v>
      </c>
      <c r="B175" s="3">
        <v>226</v>
      </c>
      <c r="C175" s="3">
        <f t="shared" si="18"/>
        <v>0</v>
      </c>
      <c r="D175" s="3">
        <f>[2]март!D43+[2]фев!D45</f>
        <v>0</v>
      </c>
      <c r="E175" s="3">
        <f>[2]март!E43+[2]фев!E45</f>
        <v>0</v>
      </c>
      <c r="F175" s="3">
        <f>[2]март!F43+[2]фев!F45</f>
        <v>0</v>
      </c>
      <c r="G175" s="3">
        <f>[2]март!G43+[2]фев!G45</f>
        <v>0</v>
      </c>
      <c r="H175" s="3"/>
      <c r="I175" s="3">
        <f>[2]март!J43+[2]фев!J45</f>
        <v>0</v>
      </c>
      <c r="J175" s="3">
        <f>[2]март!K43+[2]фев!K45</f>
        <v>0</v>
      </c>
      <c r="K175" s="3">
        <f>[2]март!L43+[2]фев!L45</f>
        <v>0</v>
      </c>
      <c r="L175" s="3">
        <f>[2]март!M43+[2]фев!M45</f>
        <v>0</v>
      </c>
      <c r="M175" s="3">
        <f>[2]март!N43+[2]фев!N45</f>
        <v>0</v>
      </c>
      <c r="N175" s="3">
        <f>[2]март!O43+[2]фев!O45</f>
        <v>0</v>
      </c>
      <c r="O175" s="3">
        <f>[2]март!P43+[2]фев!P45</f>
        <v>0</v>
      </c>
      <c r="P175" s="3"/>
      <c r="Q175" s="3">
        <f>[2]март!Q43+[2]фев!Q45</f>
        <v>0</v>
      </c>
      <c r="R175" s="3">
        <f>[2]март!R43+[2]фев!R45</f>
        <v>0</v>
      </c>
      <c r="S175" s="56">
        <f t="shared" si="21"/>
        <v>0</v>
      </c>
    </row>
    <row r="176" spans="1:19">
      <c r="A176" s="42" t="s">
        <v>215</v>
      </c>
      <c r="B176" s="3">
        <v>226</v>
      </c>
      <c r="C176" s="3">
        <f t="shared" si="18"/>
        <v>0</v>
      </c>
      <c r="D176" s="3">
        <f>[2]фев!D46</f>
        <v>0</v>
      </c>
      <c r="E176" s="3">
        <f>[2]фев!E46</f>
        <v>0</v>
      </c>
      <c r="F176" s="3">
        <f>[2]фев!F46</f>
        <v>0</v>
      </c>
      <c r="G176" s="3">
        <f>[2]фев!G46</f>
        <v>0</v>
      </c>
      <c r="H176" s="3"/>
      <c r="I176" s="3">
        <f>[2]фев!J46</f>
        <v>0</v>
      </c>
      <c r="J176" s="3">
        <f>[2]фев!K46</f>
        <v>0</v>
      </c>
      <c r="K176" s="3">
        <f>[2]фев!L46</f>
        <v>0</v>
      </c>
      <c r="L176" s="3">
        <f>[2]фев!M46</f>
        <v>0</v>
      </c>
      <c r="M176" s="3">
        <f>[2]фев!N46</f>
        <v>0</v>
      </c>
      <c r="N176" s="3">
        <f>[2]фев!O46</f>
        <v>0</v>
      </c>
      <c r="O176" s="3">
        <f>[2]фев!P46</f>
        <v>0</v>
      </c>
      <c r="P176" s="3"/>
      <c r="Q176" s="3">
        <f>[2]фев!Q46</f>
        <v>0</v>
      </c>
      <c r="R176" s="3">
        <f>[2]фев!R46</f>
        <v>0</v>
      </c>
      <c r="S176" s="56">
        <f t="shared" si="21"/>
        <v>0</v>
      </c>
    </row>
    <row r="177" spans="1:19">
      <c r="A177" s="42" t="s">
        <v>109</v>
      </c>
      <c r="B177" s="3">
        <v>226</v>
      </c>
      <c r="C177" s="3">
        <f t="shared" si="18"/>
        <v>0</v>
      </c>
      <c r="D177" s="3"/>
      <c r="E177" s="3"/>
      <c r="F177" s="3"/>
      <c r="G177" s="3"/>
      <c r="H177" s="3"/>
      <c r="I177" s="3"/>
      <c r="J177" s="3"/>
      <c r="K177" s="3"/>
      <c r="L177" s="3">
        <f>[2]янв!K44+[2]фев!K44+[2]март!K42</f>
        <v>0</v>
      </c>
      <c r="M177" s="3"/>
      <c r="N177" s="3">
        <f>L177+M177</f>
        <v>0</v>
      </c>
      <c r="O177" s="3"/>
      <c r="P177" s="3"/>
      <c r="Q177" s="3"/>
      <c r="R177" s="3"/>
      <c r="S177" s="56">
        <f t="shared" si="21"/>
        <v>0</v>
      </c>
    </row>
    <row r="178" spans="1:19">
      <c r="A178" s="42" t="s">
        <v>155</v>
      </c>
      <c r="B178" s="3">
        <v>226</v>
      </c>
      <c r="C178" s="3">
        <f t="shared" si="18"/>
        <v>0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>
        <f>L178+M178</f>
        <v>0</v>
      </c>
      <c r="O178" s="3"/>
      <c r="P178" s="3"/>
      <c r="Q178" s="3"/>
      <c r="R178" s="3"/>
      <c r="S178" s="56">
        <f t="shared" si="21"/>
        <v>0</v>
      </c>
    </row>
    <row r="179" spans="1:19">
      <c r="A179" s="42" t="s">
        <v>156</v>
      </c>
      <c r="B179" s="3">
        <v>226</v>
      </c>
      <c r="C179" s="3">
        <f t="shared" si="18"/>
        <v>0</v>
      </c>
      <c r="D179" s="3">
        <f>[2]янв!D60+[2]март!D65</f>
        <v>0</v>
      </c>
      <c r="E179" s="3">
        <f>[2]янв!E60</f>
        <v>0</v>
      </c>
      <c r="F179" s="3">
        <f>[2]янв!F60</f>
        <v>0</v>
      </c>
      <c r="G179" s="3">
        <f>[2]янв!G60</f>
        <v>0</v>
      </c>
      <c r="H179" s="3">
        <f>[2]янв!H60</f>
        <v>0</v>
      </c>
      <c r="I179" s="3">
        <f>[2]янв!J60</f>
        <v>0</v>
      </c>
      <c r="J179" s="3">
        <f>[2]янв!K60</f>
        <v>0</v>
      </c>
      <c r="K179" s="3">
        <f>[2]янв!L60</f>
        <v>0</v>
      </c>
      <c r="L179" s="3">
        <f>[2]янв!M60+[2]фев!M67+[2]март!M65</f>
        <v>0</v>
      </c>
      <c r="M179" s="3">
        <f>[2]янв!N60</f>
        <v>0</v>
      </c>
      <c r="N179" s="3">
        <f>[2]янв!O60+[2]фев!O67+[2]март!O65</f>
        <v>0</v>
      </c>
      <c r="O179" s="3">
        <f>[2]янв!P60</f>
        <v>0</v>
      </c>
      <c r="P179" s="3"/>
      <c r="Q179" s="3">
        <f>[2]янв!Q60</f>
        <v>0</v>
      </c>
      <c r="R179" s="3">
        <f>[2]март!R65</f>
        <v>0</v>
      </c>
      <c r="S179" s="56">
        <f t="shared" si="21"/>
        <v>0</v>
      </c>
    </row>
    <row r="180" spans="1:19">
      <c r="A180" s="42" t="s">
        <v>110</v>
      </c>
      <c r="B180" s="3">
        <v>226</v>
      </c>
      <c r="C180" s="3">
        <f t="shared" si="18"/>
        <v>0</v>
      </c>
      <c r="D180" s="3">
        <f>[2]янв!D47+[2]фев!D47+[2]март!D45</f>
        <v>0</v>
      </c>
      <c r="E180" s="3"/>
      <c r="F180" s="3"/>
      <c r="G180" s="3"/>
      <c r="H180" s="3"/>
      <c r="I180" s="3"/>
      <c r="J180" s="3"/>
      <c r="K180" s="3"/>
      <c r="L180" s="3">
        <f>[2]янв!K47+[2]фев!K47+[2]март!K45</f>
        <v>0</v>
      </c>
      <c r="M180" s="3"/>
      <c r="N180" s="3">
        <f>L180+M180</f>
        <v>0</v>
      </c>
      <c r="O180" s="3"/>
      <c r="P180" s="3"/>
      <c r="Q180" s="3"/>
      <c r="R180" s="3"/>
      <c r="S180" s="56">
        <f t="shared" si="21"/>
        <v>0</v>
      </c>
    </row>
    <row r="181" spans="1:19">
      <c r="A181" s="47" t="s">
        <v>379</v>
      </c>
      <c r="B181" s="3">
        <v>226</v>
      </c>
      <c r="C181" s="3">
        <f t="shared" si="18"/>
        <v>0</v>
      </c>
      <c r="D181" s="3">
        <f>[2]март!D56+[2]фев!D58</f>
        <v>0</v>
      </c>
      <c r="E181" s="3">
        <f>[2]март!E56+[2]фев!E58</f>
        <v>0</v>
      </c>
      <c r="F181" s="3">
        <f>[2]март!F56+[2]фев!F58</f>
        <v>0</v>
      </c>
      <c r="G181" s="3">
        <f>[2]март!G56+[2]фев!G58</f>
        <v>0</v>
      </c>
      <c r="H181" s="3"/>
      <c r="I181" s="3"/>
      <c r="J181" s="3"/>
      <c r="K181" s="3"/>
      <c r="L181" s="3">
        <f>[2]янв!K48+[2]фев!K48+[2]март!K46</f>
        <v>0</v>
      </c>
      <c r="M181" s="3"/>
      <c r="N181" s="3">
        <f>L181+M181</f>
        <v>0</v>
      </c>
      <c r="O181" s="3"/>
      <c r="P181" s="3"/>
      <c r="Q181" s="3"/>
      <c r="R181" s="3">
        <f>[2]март!R56+[2]фев!R58</f>
        <v>0</v>
      </c>
      <c r="S181" s="56">
        <f t="shared" si="21"/>
        <v>0</v>
      </c>
    </row>
    <row r="182" spans="1:19">
      <c r="A182" s="42" t="s">
        <v>157</v>
      </c>
      <c r="B182" s="3">
        <v>226</v>
      </c>
      <c r="C182" s="3">
        <f t="shared" si="18"/>
        <v>0</v>
      </c>
      <c r="D182" s="3">
        <f>[2]март!D47</f>
        <v>0</v>
      </c>
      <c r="E182" s="3">
        <f>[2]фев!E49</f>
        <v>0</v>
      </c>
      <c r="F182" s="3">
        <f>[2]фев!F49</f>
        <v>0</v>
      </c>
      <c r="G182" s="3">
        <f>[2]фев!G49</f>
        <v>0</v>
      </c>
      <c r="H182" s="3"/>
      <c r="I182" s="3">
        <f>[2]фев!J49</f>
        <v>0</v>
      </c>
      <c r="J182" s="3">
        <f>[2]фев!K49</f>
        <v>0</v>
      </c>
      <c r="K182" s="3">
        <f>[2]фев!L49</f>
        <v>0</v>
      </c>
      <c r="L182" s="3">
        <f>[2]фев!M49</f>
        <v>0</v>
      </c>
      <c r="M182" s="3">
        <f>[2]фев!N49</f>
        <v>0</v>
      </c>
      <c r="N182" s="3">
        <f>[2]фев!O49</f>
        <v>0</v>
      </c>
      <c r="O182" s="3">
        <f>[2]фев!P49</f>
        <v>0</v>
      </c>
      <c r="P182" s="3"/>
      <c r="Q182" s="3">
        <f>[2]фев!Q49</f>
        <v>0</v>
      </c>
      <c r="R182" s="3">
        <f>[2]фев!R49</f>
        <v>0</v>
      </c>
      <c r="S182" s="56">
        <f t="shared" si="21"/>
        <v>0</v>
      </c>
    </row>
    <row r="183" spans="1:19">
      <c r="A183" s="42" t="s">
        <v>216</v>
      </c>
      <c r="B183" s="3">
        <v>226</v>
      </c>
      <c r="C183" s="3">
        <f t="shared" si="18"/>
        <v>0</v>
      </c>
      <c r="D183" s="3">
        <f>[2]фев!D48</f>
        <v>0</v>
      </c>
      <c r="E183" s="3">
        <f>[2]фев!E48</f>
        <v>0</v>
      </c>
      <c r="F183" s="3">
        <f>[2]фев!F48</f>
        <v>0</v>
      </c>
      <c r="G183" s="3">
        <f>[2]фев!G48</f>
        <v>0</v>
      </c>
      <c r="H183" s="3"/>
      <c r="I183" s="3">
        <f>[2]фев!J48</f>
        <v>0</v>
      </c>
      <c r="J183" s="3">
        <f>[2]фев!K48</f>
        <v>0</v>
      </c>
      <c r="K183" s="3">
        <f>[2]фев!L48</f>
        <v>0</v>
      </c>
      <c r="L183" s="3">
        <f>[2]фев!M48</f>
        <v>0</v>
      </c>
      <c r="M183" s="3">
        <f>[2]фев!N48</f>
        <v>0</v>
      </c>
      <c r="N183" s="3">
        <f>[2]фев!O48</f>
        <v>0</v>
      </c>
      <c r="O183" s="3">
        <f>[2]фев!P48</f>
        <v>0</v>
      </c>
      <c r="P183" s="3"/>
      <c r="Q183" s="3">
        <f>[2]фев!Q48</f>
        <v>0</v>
      </c>
      <c r="R183" s="3">
        <f>[2]фев!R48</f>
        <v>0</v>
      </c>
      <c r="S183" s="56">
        <f t="shared" si="21"/>
        <v>0</v>
      </c>
    </row>
    <row r="184" spans="1:19">
      <c r="A184" s="47" t="s">
        <v>380</v>
      </c>
      <c r="B184" s="3">
        <v>226</v>
      </c>
      <c r="C184" s="3">
        <f t="shared" si="18"/>
        <v>0</v>
      </c>
      <c r="D184" s="3">
        <f>[2]март!D72</f>
        <v>0</v>
      </c>
      <c r="E184" s="3">
        <f>[2]март!E72</f>
        <v>0</v>
      </c>
      <c r="F184" s="3">
        <f>[2]март!F72</f>
        <v>0</v>
      </c>
      <c r="G184" s="3">
        <f>[2]март!G72</f>
        <v>0</v>
      </c>
      <c r="H184" s="3">
        <f>[2]март!H72</f>
        <v>0</v>
      </c>
      <c r="I184" s="3">
        <f>[2]март!J72</f>
        <v>0</v>
      </c>
      <c r="J184" s="3">
        <f>[2]март!K72</f>
        <v>0</v>
      </c>
      <c r="K184" s="3">
        <f>[2]фев!L61</f>
        <v>79000</v>
      </c>
      <c r="L184" s="3">
        <f>[2]март!M72</f>
        <v>0</v>
      </c>
      <c r="M184" s="3">
        <f>[2]март!N72</f>
        <v>0</v>
      </c>
      <c r="N184" s="3">
        <f>[2]март!O72</f>
        <v>0</v>
      </c>
      <c r="O184" s="3">
        <f>[2]март!P72</f>
        <v>0</v>
      </c>
      <c r="P184" s="3"/>
      <c r="Q184" s="3">
        <f>[2]март!Q72</f>
        <v>0</v>
      </c>
      <c r="R184" s="3">
        <f>[2]март!R72</f>
        <v>0</v>
      </c>
      <c r="S184" s="56">
        <f t="shared" si="21"/>
        <v>79000</v>
      </c>
    </row>
    <row r="185" spans="1:19">
      <c r="A185" s="47" t="s">
        <v>277</v>
      </c>
      <c r="B185" s="3">
        <v>226</v>
      </c>
      <c r="C185" s="3">
        <f t="shared" si="18"/>
        <v>0</v>
      </c>
      <c r="D185" s="3">
        <f>[2]фев!D70</f>
        <v>0</v>
      </c>
      <c r="E185" s="3">
        <f>[2]фев!E70</f>
        <v>0</v>
      </c>
      <c r="F185" s="3">
        <f>[2]фев!F70</f>
        <v>0</v>
      </c>
      <c r="G185" s="3">
        <f>[2]фев!G70</f>
        <v>0</v>
      </c>
      <c r="H185" s="3">
        <f>[2]фев!H70</f>
        <v>0</v>
      </c>
      <c r="I185" s="3">
        <f>[2]фев!J70</f>
        <v>0</v>
      </c>
      <c r="J185" s="3">
        <f>[2]фев!K70</f>
        <v>0</v>
      </c>
      <c r="K185" s="3">
        <f>[2]фев!L70</f>
        <v>0</v>
      </c>
      <c r="L185" s="3">
        <f>[2]фев!M70</f>
        <v>0</v>
      </c>
      <c r="M185" s="3">
        <f>[2]фев!N70</f>
        <v>0</v>
      </c>
      <c r="N185" s="3">
        <f>[2]фев!O70</f>
        <v>0</v>
      </c>
      <c r="O185" s="3">
        <f>[2]фев!P70</f>
        <v>0</v>
      </c>
      <c r="P185" s="3"/>
      <c r="Q185" s="3">
        <f>[2]фев!Q70</f>
        <v>0</v>
      </c>
      <c r="R185" s="3">
        <f>[2]фев!R70</f>
        <v>0</v>
      </c>
      <c r="S185" s="56">
        <f t="shared" si="21"/>
        <v>0</v>
      </c>
    </row>
    <row r="186" spans="1:19">
      <c r="A186" s="42" t="s">
        <v>217</v>
      </c>
      <c r="B186" s="3">
        <v>226</v>
      </c>
      <c r="C186" s="3">
        <f t="shared" si="18"/>
        <v>0</v>
      </c>
      <c r="D186" s="3">
        <f>[2]фев!D63</f>
        <v>0</v>
      </c>
      <c r="E186" s="3">
        <f>[2]фев!E63</f>
        <v>0</v>
      </c>
      <c r="F186" s="3">
        <f>[2]фев!F63</f>
        <v>0</v>
      </c>
      <c r="G186" s="3">
        <f>[2]фев!G63</f>
        <v>0</v>
      </c>
      <c r="H186" s="3"/>
      <c r="I186" s="3">
        <f>[2]фев!J63</f>
        <v>0</v>
      </c>
      <c r="J186" s="3">
        <f>[2]фев!K63</f>
        <v>0</v>
      </c>
      <c r="K186" s="3">
        <f>[2]фев!L63</f>
        <v>0</v>
      </c>
      <c r="L186" s="3">
        <f>[2]фев!M63</f>
        <v>0</v>
      </c>
      <c r="M186" s="3">
        <f>[2]фев!N63</f>
        <v>0</v>
      </c>
      <c r="N186" s="3">
        <f>[2]фев!O63</f>
        <v>0</v>
      </c>
      <c r="O186" s="3">
        <f>[2]фев!P63</f>
        <v>0</v>
      </c>
      <c r="P186" s="3"/>
      <c r="Q186" s="3">
        <f>[2]фев!Q63</f>
        <v>0</v>
      </c>
      <c r="R186" s="3">
        <f>[2]фев!R63</f>
        <v>0</v>
      </c>
      <c r="S186" s="56">
        <f t="shared" si="21"/>
        <v>0</v>
      </c>
    </row>
    <row r="187" spans="1:19">
      <c r="A187" s="42" t="s">
        <v>265</v>
      </c>
      <c r="B187" s="3">
        <v>226</v>
      </c>
      <c r="C187" s="3">
        <f t="shared" si="18"/>
        <v>7960</v>
      </c>
      <c r="D187" s="3">
        <f>[2]фев!D57+[2]янв!D56+[2]март!D55</f>
        <v>7960</v>
      </c>
      <c r="E187" s="3">
        <f>[2]март!E55+[2]фев!E57</f>
        <v>0</v>
      </c>
      <c r="F187" s="3">
        <f>[2]март!F55+[2]фев!F57</f>
        <v>0</v>
      </c>
      <c r="G187" s="3">
        <f>[2]март!G55+[2]фев!G57</f>
        <v>0</v>
      </c>
      <c r="H187" s="3">
        <f>[2]март!H55+[2]фев!H57</f>
        <v>0</v>
      </c>
      <c r="I187" s="3">
        <f>[2]март!J55+[2]фев!J57</f>
        <v>0</v>
      </c>
      <c r="J187" s="3">
        <f>[2]март!K55+[2]фев!K57</f>
        <v>8600</v>
      </c>
      <c r="K187" s="3">
        <f>[2]март!L55+[2]фев!L57</f>
        <v>0</v>
      </c>
      <c r="L187" s="3">
        <f>[2]март!M55+[2]фев!M57</f>
        <v>118460</v>
      </c>
      <c r="M187" s="3">
        <f>[2]март!N55+[2]фев!N57</f>
        <v>3560</v>
      </c>
      <c r="N187" s="3">
        <f>[2]март!O55+[2]фев!O57</f>
        <v>122020</v>
      </c>
      <c r="O187" s="3">
        <f>[2]март!P55+[2]фев!P57</f>
        <v>0</v>
      </c>
      <c r="P187" s="3"/>
      <c r="Q187" s="3">
        <f>[2]март!Q55+[2]фев!Q57</f>
        <v>0</v>
      </c>
      <c r="R187" s="3">
        <f>[2]март!R55+[2]фев!R57</f>
        <v>0</v>
      </c>
      <c r="S187" s="56">
        <f t="shared" si="21"/>
        <v>138580</v>
      </c>
    </row>
    <row r="188" spans="1:19">
      <c r="A188" s="42" t="s">
        <v>218</v>
      </c>
      <c r="B188" s="3">
        <v>226</v>
      </c>
      <c r="C188" s="3">
        <f t="shared" si="18"/>
        <v>0</v>
      </c>
      <c r="D188" s="3">
        <f>[2]фев!D73</f>
        <v>0</v>
      </c>
      <c r="E188" s="3">
        <f>[2]март!E71</f>
        <v>0</v>
      </c>
      <c r="F188" s="3">
        <f>[2]март!F71</f>
        <v>0</v>
      </c>
      <c r="G188" s="3">
        <f>[2]март!G71</f>
        <v>0</v>
      </c>
      <c r="H188" s="3">
        <f>[2]март!H71</f>
        <v>0</v>
      </c>
      <c r="I188" s="3">
        <f>[2]март!J71</f>
        <v>0</v>
      </c>
      <c r="J188" s="3">
        <f>[2]март!K71</f>
        <v>0</v>
      </c>
      <c r="K188" s="3">
        <f>[2]март!L71</f>
        <v>0</v>
      </c>
      <c r="L188" s="3">
        <f>[2]март!M71</f>
        <v>0</v>
      </c>
      <c r="M188" s="3">
        <f>[2]март!N71</f>
        <v>0</v>
      </c>
      <c r="N188" s="3">
        <f>[2]март!O71</f>
        <v>0</v>
      </c>
      <c r="O188" s="3">
        <f>[2]март!P71</f>
        <v>0</v>
      </c>
      <c r="P188" s="3"/>
      <c r="Q188" s="3">
        <f>[2]март!Q71</f>
        <v>0</v>
      </c>
      <c r="R188" s="3">
        <f>[2]март!R71</f>
        <v>0</v>
      </c>
      <c r="S188" s="56">
        <f t="shared" si="21"/>
        <v>0</v>
      </c>
    </row>
    <row r="189" spans="1:19">
      <c r="A189" s="14" t="s">
        <v>235</v>
      </c>
      <c r="B189" s="3">
        <v>226</v>
      </c>
      <c r="C189" s="3">
        <f t="shared" si="18"/>
        <v>0</v>
      </c>
      <c r="D189" s="3">
        <f>[2]март!D69+[2]фев!D71</f>
        <v>0</v>
      </c>
      <c r="E189" s="3">
        <f>[2]март!E69+[2]фев!E71</f>
        <v>0</v>
      </c>
      <c r="F189" s="3">
        <f>[2]март!F69+[2]фев!F71</f>
        <v>0</v>
      </c>
      <c r="G189" s="3">
        <f>[2]март!G69+[2]фев!G71</f>
        <v>0</v>
      </c>
      <c r="H189" s="3"/>
      <c r="I189" s="3">
        <f>[2]март!J69+[2]фев!J71</f>
        <v>0</v>
      </c>
      <c r="J189" s="3">
        <f>[2]март!K69+[2]фев!K71</f>
        <v>0</v>
      </c>
      <c r="K189" s="3">
        <f>[2]март!L69+[2]фев!L71</f>
        <v>0</v>
      </c>
      <c r="L189" s="3"/>
      <c r="M189" s="3"/>
      <c r="N189" s="3"/>
      <c r="O189" s="3">
        <f>[2]март!P69+[2]фев!P71</f>
        <v>0</v>
      </c>
      <c r="P189" s="3"/>
      <c r="Q189" s="3">
        <f>[2]март!Q69+[2]фев!Q71</f>
        <v>0</v>
      </c>
      <c r="R189" s="3">
        <f>[2]март!R69+[2]фев!R71</f>
        <v>0</v>
      </c>
      <c r="S189" s="56">
        <f t="shared" si="21"/>
        <v>0</v>
      </c>
    </row>
    <row r="190" spans="1:19">
      <c r="A190" s="42" t="s">
        <v>219</v>
      </c>
      <c r="B190" s="3">
        <v>226</v>
      </c>
      <c r="C190" s="3">
        <f t="shared" si="18"/>
        <v>0</v>
      </c>
      <c r="D190" s="3">
        <f>[2]март!D48+[2]фев!D50</f>
        <v>0</v>
      </c>
      <c r="E190" s="3">
        <f>[2]март!E48+[2]фев!E50</f>
        <v>0</v>
      </c>
      <c r="F190" s="3">
        <f>[2]март!F48+[2]фев!F50</f>
        <v>0</v>
      </c>
      <c r="G190" s="3">
        <f>[2]март!G48+[2]фев!G50</f>
        <v>0</v>
      </c>
      <c r="H190" s="3">
        <f>[2]март!H48+[2]фев!H50</f>
        <v>0</v>
      </c>
      <c r="I190" s="3">
        <f>[2]март!J48+[2]фев!J50</f>
        <v>0</v>
      </c>
      <c r="J190" s="3">
        <f>[2]март!K48+[2]фев!K50</f>
        <v>0</v>
      </c>
      <c r="K190" s="3">
        <f>[2]март!L48+[2]фев!L50</f>
        <v>0</v>
      </c>
      <c r="L190" s="3">
        <f>[2]март!M48+[2]фев!M50</f>
        <v>0</v>
      </c>
      <c r="M190" s="3">
        <f>[2]март!N48+[2]фев!N50</f>
        <v>0</v>
      </c>
      <c r="N190" s="3">
        <f>[2]март!O48+[2]фев!O50</f>
        <v>0</v>
      </c>
      <c r="O190" s="3">
        <f>[2]март!P48+[2]фев!P50</f>
        <v>0</v>
      </c>
      <c r="P190" s="3"/>
      <c r="Q190" s="3">
        <f>[2]март!Q48+[2]фев!Q50</f>
        <v>0</v>
      </c>
      <c r="R190" s="3">
        <f>[2]март!R48+[2]фев!R50</f>
        <v>0</v>
      </c>
      <c r="S190" s="56">
        <f t="shared" si="21"/>
        <v>0</v>
      </c>
    </row>
    <row r="191" spans="1:19">
      <c r="A191" s="52" t="s">
        <v>278</v>
      </c>
      <c r="B191" s="3">
        <v>226</v>
      </c>
      <c r="C191" s="3">
        <f t="shared" si="18"/>
        <v>0</v>
      </c>
      <c r="D191" s="3">
        <f>[2]март!D70+[2]фев!D71</f>
        <v>0</v>
      </c>
      <c r="E191" s="3">
        <f>[2]март!E70+[2]фев!E71</f>
        <v>0</v>
      </c>
      <c r="F191" s="3">
        <f>[2]март!F70+[2]фев!F71</f>
        <v>0</v>
      </c>
      <c r="G191" s="3">
        <f>[2]март!G70+[2]фев!G71</f>
        <v>0</v>
      </c>
      <c r="H191" s="3">
        <f>[2]март!H70+[2]фев!H71</f>
        <v>0</v>
      </c>
      <c r="I191" s="3">
        <f>[2]март!J70+[2]фев!J71</f>
        <v>0</v>
      </c>
      <c r="J191" s="3">
        <f>[2]март!K70+[2]фев!K71</f>
        <v>0</v>
      </c>
      <c r="K191" s="3">
        <f>[2]март!L70+[2]фев!L71</f>
        <v>0</v>
      </c>
      <c r="L191" s="3">
        <f>[2]март!M70+[2]фев!M71</f>
        <v>0</v>
      </c>
      <c r="M191" s="3">
        <f>[2]март!N70+[2]фев!N71</f>
        <v>0</v>
      </c>
      <c r="N191" s="3">
        <f>[2]март!O70+[2]фев!O71</f>
        <v>0</v>
      </c>
      <c r="O191" s="3">
        <f>[2]март!P70+[2]фев!P71</f>
        <v>0</v>
      </c>
      <c r="P191" s="3"/>
      <c r="Q191" s="3">
        <f>[2]март!Q70+[2]фев!Q71</f>
        <v>0</v>
      </c>
      <c r="R191" s="3">
        <f>[2]март!R70+[2]фев!R71</f>
        <v>0</v>
      </c>
      <c r="S191" s="59">
        <f t="shared" si="21"/>
        <v>0</v>
      </c>
    </row>
    <row r="192" spans="1:19">
      <c r="A192" s="42" t="s">
        <v>67</v>
      </c>
      <c r="B192" s="3">
        <v>226</v>
      </c>
      <c r="C192" s="3">
        <f t="shared" si="18"/>
        <v>0</v>
      </c>
      <c r="D192" s="3">
        <f>[2]март!D75+[2]фев!D75+[2]янв!D73</f>
        <v>0</v>
      </c>
      <c r="E192" s="3">
        <f>[2]март!E75</f>
        <v>0</v>
      </c>
      <c r="F192" s="3">
        <f>[2]март!F75</f>
        <v>0</v>
      </c>
      <c r="G192" s="3">
        <f>[2]фев!G75+[2]янв!G73</f>
        <v>0</v>
      </c>
      <c r="H192" s="3">
        <f>[2]март!H75</f>
        <v>0</v>
      </c>
      <c r="I192" s="3">
        <f>[2]март!I75</f>
        <v>0</v>
      </c>
      <c r="J192" s="3">
        <f>[2]март!J75</f>
        <v>0</v>
      </c>
      <c r="K192" s="3">
        <f>[2]фев!L75</f>
        <v>0</v>
      </c>
      <c r="L192" s="3">
        <f>[2]март!M75+[2]фев!M76</f>
        <v>0</v>
      </c>
      <c r="M192" s="3">
        <f>[2]март!N75+[2]фев!N76</f>
        <v>0</v>
      </c>
      <c r="N192" s="3">
        <f>[2]март!O75+[2]фев!O76</f>
        <v>0</v>
      </c>
      <c r="O192" s="3">
        <f>[2]март!P75+[2]фев!P76</f>
        <v>0</v>
      </c>
      <c r="P192" s="3"/>
      <c r="Q192" s="3">
        <f>[2]март!Q75+[2]фев!Q76</f>
        <v>0</v>
      </c>
      <c r="R192" s="3">
        <f>[2]март!R75+[2]фев!R76</f>
        <v>0</v>
      </c>
      <c r="S192" s="56">
        <f t="shared" si="21"/>
        <v>0</v>
      </c>
    </row>
    <row r="193" spans="1:19">
      <c r="A193" s="60" t="s">
        <v>111</v>
      </c>
      <c r="B193" s="59">
        <v>241</v>
      </c>
      <c r="C193" s="56">
        <f t="shared" si="18"/>
        <v>0</v>
      </c>
      <c r="D193" s="59">
        <f>D194+D196+D197</f>
        <v>0</v>
      </c>
      <c r="E193" s="59">
        <f>E194+E196+E197</f>
        <v>0</v>
      </c>
      <c r="F193" s="59">
        <f>F194+F196+F197</f>
        <v>0</v>
      </c>
      <c r="G193" s="59">
        <f>G194+G196+G197+G195</f>
        <v>0</v>
      </c>
      <c r="H193" s="59"/>
      <c r="I193" s="59">
        <f>I194+I196+I197</f>
        <v>0</v>
      </c>
      <c r="J193" s="59">
        <f>J194+J196+J197</f>
        <v>0</v>
      </c>
      <c r="K193" s="59">
        <f>K194+K196+K197+K199</f>
        <v>210627</v>
      </c>
      <c r="L193" s="59">
        <f>L194+L196+L197</f>
        <v>0</v>
      </c>
      <c r="M193" s="59">
        <f>M194+M196+M197</f>
        <v>0</v>
      </c>
      <c r="N193" s="59">
        <f>L193+M193</f>
        <v>0</v>
      </c>
      <c r="O193" s="59">
        <f>O199</f>
        <v>0</v>
      </c>
      <c r="P193" s="59"/>
      <c r="Q193" s="59">
        <f>Q194+Q196+Q197</f>
        <v>0</v>
      </c>
      <c r="R193" s="59">
        <f>R194+R196+R197</f>
        <v>0</v>
      </c>
      <c r="S193" s="59">
        <f t="shared" si="21"/>
        <v>210627</v>
      </c>
    </row>
    <row r="194" spans="1:19">
      <c r="A194" s="42" t="s">
        <v>112</v>
      </c>
      <c r="B194" s="3">
        <v>241</v>
      </c>
      <c r="C194" s="3">
        <f t="shared" si="18"/>
        <v>0</v>
      </c>
      <c r="D194" s="3">
        <f>[2]янв!D75</f>
        <v>0</v>
      </c>
      <c r="E194" s="3">
        <f>[2]янв!E75</f>
        <v>0</v>
      </c>
      <c r="F194" s="3">
        <f>[2]янв!F75</f>
        <v>0</v>
      </c>
      <c r="G194" s="3">
        <f>[2]янв!G75</f>
        <v>0</v>
      </c>
      <c r="H194" s="3"/>
      <c r="I194" s="3">
        <f>[2]янв!J75</f>
        <v>0</v>
      </c>
      <c r="J194" s="3">
        <f>[2]янв!K75</f>
        <v>0</v>
      </c>
      <c r="K194" s="3">
        <f>[2]янв!L75</f>
        <v>0</v>
      </c>
      <c r="L194" s="3">
        <f>[2]янв!M75</f>
        <v>0</v>
      </c>
      <c r="M194" s="3">
        <f>[2]янв!N75</f>
        <v>0</v>
      </c>
      <c r="N194" s="3">
        <f>[2]янв!O75</f>
        <v>0</v>
      </c>
      <c r="O194" s="3">
        <f>[2]янв!P75</f>
        <v>0</v>
      </c>
      <c r="P194" s="3"/>
      <c r="Q194" s="3">
        <f>[2]янв!Q75</f>
        <v>0</v>
      </c>
      <c r="R194" s="3">
        <f>[2]янв!R75</f>
        <v>0</v>
      </c>
      <c r="S194" s="59">
        <f t="shared" ref="S194:S219" si="27">C194+F194+G194+I194+J194+K194+N194+O194++R194+Q194</f>
        <v>0</v>
      </c>
    </row>
    <row r="195" spans="1:19">
      <c r="A195" s="42" t="s">
        <v>158</v>
      </c>
      <c r="B195" s="3">
        <v>241</v>
      </c>
      <c r="C195" s="3">
        <f t="shared" si="18"/>
        <v>0</v>
      </c>
      <c r="D195" s="3"/>
      <c r="E195" s="3"/>
      <c r="F195" s="3"/>
      <c r="G195" s="3"/>
      <c r="H195" s="3"/>
      <c r="I195" s="3"/>
      <c r="J195" s="3"/>
      <c r="K195" s="3">
        <f>[2]янв!J58+[2]фев!J58+[2]март!J56</f>
        <v>0</v>
      </c>
      <c r="L195" s="3"/>
      <c r="M195" s="3"/>
      <c r="N195" s="3"/>
      <c r="O195" s="3"/>
      <c r="P195" s="3"/>
      <c r="Q195" s="3"/>
      <c r="R195" s="3"/>
      <c r="S195" s="59">
        <f t="shared" si="27"/>
        <v>0</v>
      </c>
    </row>
    <row r="196" spans="1:19">
      <c r="A196" s="42" t="s">
        <v>113</v>
      </c>
      <c r="B196" s="3">
        <v>241</v>
      </c>
      <c r="C196" s="3">
        <f t="shared" si="18"/>
        <v>0</v>
      </c>
      <c r="D196" s="3">
        <f>[2]март!D79+[2]фев!D80</f>
        <v>0</v>
      </c>
      <c r="E196" s="3">
        <f>[2]март!E79+[2]фев!E80</f>
        <v>0</v>
      </c>
      <c r="F196" s="3">
        <f>[2]март!F79+[2]фев!F80</f>
        <v>0</v>
      </c>
      <c r="G196" s="3">
        <f>[2]март!G79+[2]фев!G80</f>
        <v>0</v>
      </c>
      <c r="H196" s="3">
        <f>[2]март!H79+[2]фев!H80</f>
        <v>0</v>
      </c>
      <c r="I196" s="3">
        <f>[2]март!I79+[2]фев!I80</f>
        <v>0</v>
      </c>
      <c r="J196" s="3">
        <f>[2]март!J79+[2]фев!J80</f>
        <v>0</v>
      </c>
      <c r="K196" s="3">
        <f>[2]фев!L80+[2]янв!L77+[2]март!L79</f>
        <v>150627</v>
      </c>
      <c r="L196" s="3">
        <f>[2]март!M79+[2]фев!M80</f>
        <v>0</v>
      </c>
      <c r="M196" s="3">
        <f>[2]март!N79+[2]фев!N80</f>
        <v>0</v>
      </c>
      <c r="N196" s="3">
        <f>[2]март!O79+[2]фев!O80</f>
        <v>0</v>
      </c>
      <c r="O196" s="3">
        <f>[2]март!P79+[2]фев!P80</f>
        <v>0</v>
      </c>
      <c r="P196" s="3"/>
      <c r="Q196" s="3">
        <f>[2]март!Q79+[2]фев!Q80</f>
        <v>0</v>
      </c>
      <c r="R196" s="3">
        <f>[2]март!R79+[2]фев!R80</f>
        <v>0</v>
      </c>
      <c r="S196" s="56">
        <f t="shared" si="27"/>
        <v>150627</v>
      </c>
    </row>
    <row r="197" spans="1:19">
      <c r="A197" s="42" t="s">
        <v>101</v>
      </c>
      <c r="B197" s="3">
        <v>241</v>
      </c>
      <c r="C197" s="3">
        <f t="shared" si="18"/>
        <v>0</v>
      </c>
      <c r="D197" s="3"/>
      <c r="E197" s="3"/>
      <c r="F197" s="3"/>
      <c r="G197" s="3"/>
      <c r="H197" s="3"/>
      <c r="I197" s="3"/>
      <c r="J197" s="3"/>
      <c r="K197" s="3">
        <f>[2]март!L80</f>
        <v>60000</v>
      </c>
      <c r="L197" s="3"/>
      <c r="M197" s="3"/>
      <c r="N197" s="3"/>
      <c r="O197" s="3"/>
      <c r="P197" s="3"/>
      <c r="Q197" s="3"/>
      <c r="R197" s="3"/>
      <c r="S197" s="59">
        <f t="shared" si="27"/>
        <v>60000</v>
      </c>
    </row>
    <row r="198" spans="1:19">
      <c r="A198" s="45" t="s">
        <v>398</v>
      </c>
      <c r="B198" s="3">
        <v>242</v>
      </c>
      <c r="C198" s="3">
        <f t="shared" si="18"/>
        <v>0</v>
      </c>
      <c r="D198" s="3"/>
      <c r="E198" s="3"/>
      <c r="F198" s="3"/>
      <c r="G198" s="3"/>
      <c r="H198" s="3"/>
      <c r="I198" s="3"/>
      <c r="J198" s="3"/>
      <c r="K198" s="3">
        <f>[2]фев!L85</f>
        <v>5000</v>
      </c>
      <c r="L198" s="3"/>
      <c r="M198" s="3"/>
      <c r="N198" s="3"/>
      <c r="O198" s="3"/>
      <c r="P198" s="3"/>
      <c r="Q198" s="3"/>
      <c r="R198" s="3"/>
      <c r="S198" s="59">
        <f t="shared" si="27"/>
        <v>5000</v>
      </c>
    </row>
    <row r="199" spans="1:19">
      <c r="A199" s="45" t="s">
        <v>114</v>
      </c>
      <c r="B199" s="3">
        <v>241</v>
      </c>
      <c r="C199" s="3">
        <f t="shared" si="18"/>
        <v>0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9">
        <f t="shared" si="27"/>
        <v>0</v>
      </c>
    </row>
    <row r="200" spans="1:19">
      <c r="A200" s="7" t="s">
        <v>116</v>
      </c>
      <c r="B200" s="2">
        <v>262</v>
      </c>
      <c r="C200" s="3">
        <f t="shared" si="18"/>
        <v>0</v>
      </c>
      <c r="D200" s="3"/>
      <c r="E200" s="3"/>
      <c r="F200" s="3"/>
      <c r="G200" s="3"/>
      <c r="H200" s="3"/>
      <c r="I200" s="2"/>
      <c r="J200" s="2"/>
      <c r="K200" s="3"/>
      <c r="L200" s="3"/>
      <c r="M200" s="3">
        <f>[2]янв!L63+[2]фев!L64+[2]март!L61</f>
        <v>0</v>
      </c>
      <c r="N200" s="2">
        <f>L200+M200</f>
        <v>0</v>
      </c>
      <c r="O200" s="2">
        <f>'[3]9мес'!N42+'[3]1 кв'!N42</f>
        <v>0</v>
      </c>
      <c r="P200" s="2"/>
      <c r="Q200" s="3"/>
      <c r="R200" s="3"/>
      <c r="S200" s="59">
        <f t="shared" si="27"/>
        <v>0</v>
      </c>
    </row>
    <row r="201" spans="1:19">
      <c r="A201" s="7" t="s">
        <v>117</v>
      </c>
      <c r="B201" s="2">
        <v>260</v>
      </c>
      <c r="C201" s="3">
        <f t="shared" si="18"/>
        <v>0</v>
      </c>
      <c r="D201" s="2">
        <f>SUM(D202:D205)</f>
        <v>0</v>
      </c>
      <c r="E201" s="2">
        <f t="shared" ref="E201:M201" si="28">SUM(E202:E205)</f>
        <v>0</v>
      </c>
      <c r="F201" s="2">
        <f t="shared" si="28"/>
        <v>0</v>
      </c>
      <c r="G201" s="2">
        <f t="shared" si="28"/>
        <v>0</v>
      </c>
      <c r="H201" s="2"/>
      <c r="I201" s="2">
        <f t="shared" si="28"/>
        <v>0</v>
      </c>
      <c r="J201" s="2">
        <f t="shared" si="28"/>
        <v>0</v>
      </c>
      <c r="K201" s="2">
        <f t="shared" si="28"/>
        <v>0</v>
      </c>
      <c r="L201" s="2">
        <f t="shared" si="28"/>
        <v>0</v>
      </c>
      <c r="M201" s="2">
        <f t="shared" si="28"/>
        <v>0</v>
      </c>
      <c r="N201" s="2">
        <f>L201+M201</f>
        <v>0</v>
      </c>
      <c r="O201" s="2">
        <f>SUM(O202:O205)</f>
        <v>0</v>
      </c>
      <c r="P201" s="2"/>
      <c r="Q201" s="2">
        <f>SUM(Q202:Q205)</f>
        <v>0</v>
      </c>
      <c r="R201" s="2">
        <f>SUM(R202:R205)</f>
        <v>0</v>
      </c>
      <c r="S201" s="59">
        <f t="shared" si="27"/>
        <v>0</v>
      </c>
    </row>
    <row r="202" spans="1:19">
      <c r="A202" s="44" t="s">
        <v>118</v>
      </c>
      <c r="B202" s="3">
        <v>262</v>
      </c>
      <c r="C202" s="3">
        <f t="shared" si="18"/>
        <v>0</v>
      </c>
      <c r="D202" s="3"/>
      <c r="E202" s="3">
        <f>[2]март!E87+[2]фев!E88+[2]янв!E85</f>
        <v>0</v>
      </c>
      <c r="F202" s="3">
        <f>[2]март!F87+[2]фев!F88+[2]янв!F85</f>
        <v>0</v>
      </c>
      <c r="G202" s="3">
        <f>[2]март!G87+[2]фев!G88+[2]янв!G85</f>
        <v>0</v>
      </c>
      <c r="H202" s="3"/>
      <c r="I202" s="3">
        <f>[2]март!J87+[2]фев!J88+[2]янв!J85</f>
        <v>0</v>
      </c>
      <c r="J202" s="3">
        <f>[2]март!K87+[2]фев!K88+[2]янв!K85</f>
        <v>0</v>
      </c>
      <c r="K202" s="3">
        <f>[2]март!L87+[2]фев!L88+[2]янв!L85</f>
        <v>0</v>
      </c>
      <c r="L202" s="3">
        <f>[2]март!M87+[2]фев!M88+[2]янв!M85</f>
        <v>0</v>
      </c>
      <c r="M202" s="3">
        <f>[2]март!N87+[2]фев!N88+[2]янв!N85</f>
        <v>0</v>
      </c>
      <c r="N202" s="3">
        <f>[2]март!O87+[2]фев!O88+[2]янв!O85</f>
        <v>0</v>
      </c>
      <c r="O202" s="3">
        <f>[2]март!P87+[2]фев!P88+[2]янв!P85</f>
        <v>0</v>
      </c>
      <c r="P202" s="3"/>
      <c r="Q202" s="3">
        <f>[2]март!Q87+[2]фев!Q88+[2]янв!Q85</f>
        <v>0</v>
      </c>
      <c r="R202" s="3">
        <f>[2]фев!R88+[2]янв!R85</f>
        <v>0</v>
      </c>
      <c r="S202" s="59">
        <f t="shared" si="27"/>
        <v>0</v>
      </c>
    </row>
    <row r="203" spans="1:19">
      <c r="A203" s="7" t="s">
        <v>266</v>
      </c>
      <c r="B203" s="3">
        <v>262</v>
      </c>
      <c r="C203" s="3">
        <f t="shared" si="18"/>
        <v>0</v>
      </c>
      <c r="D203" s="3">
        <f>[2]фев!D88+[2]март!D89+[2]янв!D84</f>
        <v>0</v>
      </c>
      <c r="E203" s="3">
        <f>[2]март!E89+[2]фев!E90+[2]янв!E84</f>
        <v>0</v>
      </c>
      <c r="F203" s="3">
        <f>[2]март!F89+[2]фев!F90+[2]янв!F84</f>
        <v>0</v>
      </c>
      <c r="G203" s="3">
        <f>[2]март!G89+[2]фев!G90+[2]янв!G84</f>
        <v>0</v>
      </c>
      <c r="H203" s="3">
        <f>[2]март!H89+[2]фев!H90+[2]янв!H84</f>
        <v>0</v>
      </c>
      <c r="I203" s="3">
        <f>[2]март!J89+[2]фев!J90+[2]янв!J84</f>
        <v>0</v>
      </c>
      <c r="J203" s="3">
        <f>[2]март!K89+[2]фев!K90+[2]янв!K84</f>
        <v>0</v>
      </c>
      <c r="K203" s="3">
        <f>[2]март!L89+[2]фев!L90+[2]янв!L84</f>
        <v>0</v>
      </c>
      <c r="L203" s="3">
        <f>[2]март!M89+[2]фев!M90+[2]янв!M84</f>
        <v>0</v>
      </c>
      <c r="M203" s="3">
        <f>[2]март!N89+[2]фев!N90+[2]янв!N84</f>
        <v>0</v>
      </c>
      <c r="N203" s="3">
        <f>[2]март!O89+[2]фев!O90+[2]янв!O84</f>
        <v>0</v>
      </c>
      <c r="O203" s="3">
        <f>[2]март!P89+[2]фев!P90+[2]янв!P84</f>
        <v>0</v>
      </c>
      <c r="P203" s="3"/>
      <c r="Q203" s="3">
        <f>[2]март!Q89+[2]фев!Q90+[2]янв!Q84</f>
        <v>0</v>
      </c>
      <c r="R203" s="3">
        <f>[2]март!R89+[2]фев!R90+[2]янв!R84</f>
        <v>0</v>
      </c>
      <c r="S203" s="56">
        <f t="shared" si="27"/>
        <v>0</v>
      </c>
    </row>
    <row r="204" spans="1:19">
      <c r="A204" s="44" t="s">
        <v>267</v>
      </c>
      <c r="B204" s="3">
        <v>262</v>
      </c>
      <c r="C204" s="3">
        <f t="shared" si="18"/>
        <v>0</v>
      </c>
      <c r="D204" s="3">
        <f>[2]март!D88+[2]фев!D89+[2]янв!D86</f>
        <v>0</v>
      </c>
      <c r="E204" s="3">
        <f>[2]март!E88+[2]фев!E89+[2]янв!E86</f>
        <v>0</v>
      </c>
      <c r="F204" s="3">
        <f>[2]март!F88+[2]фев!F89+[2]янв!F86</f>
        <v>0</v>
      </c>
      <c r="G204" s="3">
        <f>[2]март!G88+[2]фев!G89+[2]янв!G86</f>
        <v>0</v>
      </c>
      <c r="H204" s="3">
        <f>[2]март!H88+[2]фев!H89+[2]янв!H86</f>
        <v>0</v>
      </c>
      <c r="I204" s="3">
        <f>[2]март!J88+[2]фев!J89+[2]янв!J86</f>
        <v>0</v>
      </c>
      <c r="J204" s="3">
        <f>[2]март!K88+[2]фев!K89+[2]янв!K86</f>
        <v>0</v>
      </c>
      <c r="K204" s="3">
        <f>[2]март!L88+[2]фев!L89+[2]янв!L86</f>
        <v>0</v>
      </c>
      <c r="L204" s="3">
        <f>[2]март!M88+[2]фев!M89+[2]янв!M86</f>
        <v>0</v>
      </c>
      <c r="M204" s="3">
        <f>[2]март!N88+[2]фев!N89+[2]янв!N86</f>
        <v>0</v>
      </c>
      <c r="N204" s="3">
        <f>[2]март!O88+[2]фев!O89+[2]янв!O86</f>
        <v>0</v>
      </c>
      <c r="O204" s="3">
        <f>[2]март!P88+[2]фев!P89+[2]янв!P86</f>
        <v>0</v>
      </c>
      <c r="P204" s="3"/>
      <c r="Q204" s="3">
        <f>[2]март!Q88+[2]фев!Q89+[2]янв!Q86</f>
        <v>0</v>
      </c>
      <c r="R204" s="3">
        <f>[2]март!R88+[2]фев!R89</f>
        <v>0</v>
      </c>
      <c r="S204" s="56">
        <f t="shared" si="27"/>
        <v>0</v>
      </c>
    </row>
    <row r="205" spans="1:19">
      <c r="A205" s="44" t="s">
        <v>119</v>
      </c>
      <c r="B205" s="3">
        <v>263</v>
      </c>
      <c r="C205" s="3">
        <f t="shared" si="18"/>
        <v>0</v>
      </c>
      <c r="D205" s="5">
        <f>[2]март!D90+[2]фев!D91+[2]янв!D87</f>
        <v>0</v>
      </c>
      <c r="E205" s="3">
        <f>[2]март!E90+[2]фев!E91+[2]янв!E87</f>
        <v>0</v>
      </c>
      <c r="F205" s="3">
        <f>[2]март!F90+[2]фев!F91+[2]янв!F87</f>
        <v>0</v>
      </c>
      <c r="G205" s="3">
        <f>[2]март!G90+[2]фев!G91+[2]янв!G87</f>
        <v>0</v>
      </c>
      <c r="H205" s="3"/>
      <c r="I205" s="3">
        <f>[2]март!J90+[2]фев!J91+[2]янв!J87</f>
        <v>0</v>
      </c>
      <c r="J205" s="3">
        <f>[2]март!K90+[2]фев!K91+[2]янв!K87</f>
        <v>0</v>
      </c>
      <c r="K205" s="3">
        <f>[2]март!L90+[2]фев!L91+[2]янв!L87</f>
        <v>0</v>
      </c>
      <c r="L205" s="3">
        <f>[2]март!M90+[2]фев!M91+[2]янв!M87</f>
        <v>0</v>
      </c>
      <c r="M205" s="3">
        <f>[2]март!N90+[2]фев!N91+[2]янв!N87</f>
        <v>0</v>
      </c>
      <c r="N205" s="3">
        <f>[2]март!O90+[2]фев!O91+[2]янв!O87</f>
        <v>0</v>
      </c>
      <c r="O205" s="3">
        <f>[2]март!P90+[2]фев!P91+[2]янв!P87</f>
        <v>0</v>
      </c>
      <c r="P205" s="3"/>
      <c r="Q205" s="3">
        <f>[2]март!Q90+[2]фев!Q91+[2]янв!Q87</f>
        <v>0</v>
      </c>
      <c r="R205" s="3"/>
      <c r="S205" s="59">
        <f t="shared" si="27"/>
        <v>0</v>
      </c>
    </row>
    <row r="206" spans="1:19">
      <c r="A206" s="60" t="s">
        <v>67</v>
      </c>
      <c r="B206" s="59">
        <v>290</v>
      </c>
      <c r="C206" s="59">
        <f t="shared" si="18"/>
        <v>43249</v>
      </c>
      <c r="D206" s="59">
        <f>SUM(D207:D217)</f>
        <v>43249</v>
      </c>
      <c r="E206" s="59">
        <f t="shared" ref="E206:R206" si="29">SUM(E207:E217)</f>
        <v>0</v>
      </c>
      <c r="F206" s="59">
        <f t="shared" si="29"/>
        <v>0</v>
      </c>
      <c r="G206" s="59">
        <f t="shared" si="29"/>
        <v>576</v>
      </c>
      <c r="H206" s="59"/>
      <c r="I206" s="59">
        <f t="shared" si="29"/>
        <v>0</v>
      </c>
      <c r="J206" s="59">
        <f t="shared" si="29"/>
        <v>477</v>
      </c>
      <c r="K206" s="59">
        <f t="shared" si="29"/>
        <v>0</v>
      </c>
      <c r="L206" s="59">
        <f>SUM(L207:L217)</f>
        <v>394865</v>
      </c>
      <c r="M206" s="59">
        <f t="shared" si="29"/>
        <v>0</v>
      </c>
      <c r="N206" s="59">
        <f t="shared" si="29"/>
        <v>360865</v>
      </c>
      <c r="O206" s="59">
        <f t="shared" si="29"/>
        <v>48063</v>
      </c>
      <c r="P206" s="59"/>
      <c r="Q206" s="59">
        <f t="shared" si="29"/>
        <v>34900</v>
      </c>
      <c r="R206" s="59">
        <f t="shared" si="29"/>
        <v>1796</v>
      </c>
      <c r="S206" s="59">
        <f t="shared" si="27"/>
        <v>489926</v>
      </c>
    </row>
    <row r="207" spans="1:19">
      <c r="A207" s="42" t="s">
        <v>120</v>
      </c>
      <c r="B207" s="3">
        <v>290</v>
      </c>
      <c r="C207" s="3">
        <f t="shared" si="18"/>
        <v>2349</v>
      </c>
      <c r="D207" s="3">
        <f>[2]март!D92+[2]фев!D93+[2]янв!D89</f>
        <v>2349</v>
      </c>
      <c r="E207" s="3">
        <f>[2]март!E92+[2]фев!E93+[2]янв!E89</f>
        <v>0</v>
      </c>
      <c r="F207" s="3">
        <f>[2]март!F92+[2]фев!F93+[2]янв!F89</f>
        <v>0</v>
      </c>
      <c r="G207" s="3">
        <f>[2]март!G92+[2]фев!G93+[2]янв!G89</f>
        <v>576</v>
      </c>
      <c r="H207" s="3"/>
      <c r="I207" s="3">
        <f>[2]март!J92+[2]фев!J93+[2]янв!J89</f>
        <v>0</v>
      </c>
      <c r="J207" s="3">
        <f>[2]март!K92+[2]фев!K93+[2]янв!K89</f>
        <v>477</v>
      </c>
      <c r="K207" s="3">
        <f>[2]март!L92+[2]фев!L93+[2]янв!L89</f>
        <v>0</v>
      </c>
      <c r="L207" s="3">
        <f>[2]март!M92+[2]фев!M93+[2]янв!M89</f>
        <v>136265</v>
      </c>
      <c r="M207" s="3">
        <f>[2]март!N92+[2]фев!N93+[2]янв!N89</f>
        <v>0</v>
      </c>
      <c r="N207" s="3">
        <f>[2]март!O92+[2]фев!O93+[2]янв!O89</f>
        <v>136265</v>
      </c>
      <c r="O207" s="3">
        <f>[2]март!P92+[2]фев!P93+[2]янв!P89</f>
        <v>8063</v>
      </c>
      <c r="P207" s="3"/>
      <c r="Q207" s="3">
        <f>[2]март!Q92+[2]фев!Q93+[2]янв!Q89</f>
        <v>0</v>
      </c>
      <c r="R207" s="3">
        <f>[2]март!R92+[2]фев!R93+[2]янв!R89</f>
        <v>1796</v>
      </c>
      <c r="S207" s="56">
        <f t="shared" si="27"/>
        <v>149526</v>
      </c>
    </row>
    <row r="208" spans="1:19">
      <c r="A208" s="42" t="s">
        <v>121</v>
      </c>
      <c r="B208" s="3">
        <v>290</v>
      </c>
      <c r="C208" s="3">
        <f t="shared" si="18"/>
        <v>8500</v>
      </c>
      <c r="D208" s="3">
        <f>[2]март!D93+[2]фев!D94+[2]янв!D90</f>
        <v>8500</v>
      </c>
      <c r="E208" s="3">
        <f>[2]март!E93+[2]фев!E94+[2]янв!E90</f>
        <v>0</v>
      </c>
      <c r="F208" s="3">
        <f>[2]март!F93+[2]фев!F94+[2]янв!F90</f>
        <v>0</v>
      </c>
      <c r="G208" s="3">
        <f>[2]март!G93+[2]фев!G94+[2]янв!G90</f>
        <v>0</v>
      </c>
      <c r="H208" s="3">
        <f>[2]март!H93+[2]фев!H94+[2]янв!H90</f>
        <v>0</v>
      </c>
      <c r="I208" s="3">
        <f>[2]март!J93+[2]фев!J94+[2]янв!J90</f>
        <v>0</v>
      </c>
      <c r="J208" s="3">
        <f>[2]март!K93+[2]фев!K94+[2]янв!K90</f>
        <v>0</v>
      </c>
      <c r="K208" s="3">
        <f>[2]март!L93+[2]фев!L94+[2]янв!L90</f>
        <v>0</v>
      </c>
      <c r="L208" s="3">
        <f>[2]март!M93+[2]фев!M94+[2]янв!M90</f>
        <v>0</v>
      </c>
      <c r="M208" s="3">
        <f>[2]март!N93+[2]фев!N94+[2]янв!N90</f>
        <v>0</v>
      </c>
      <c r="N208" s="3">
        <f>[2]март!O93+[2]фев!O94+[2]янв!O90</f>
        <v>0</v>
      </c>
      <c r="O208" s="3">
        <f>[2]март!P93+[2]фев!P94+[2]янв!P90</f>
        <v>0</v>
      </c>
      <c r="P208" s="3"/>
      <c r="Q208" s="3">
        <f>[2]март!Q93+[2]фев!Q94+[2]янв!Q90</f>
        <v>0</v>
      </c>
      <c r="R208" s="3">
        <f>[2]март!R93+[2]фев!R94+[2]янв!R90</f>
        <v>0</v>
      </c>
      <c r="S208" s="56">
        <f t="shared" si="27"/>
        <v>8500</v>
      </c>
    </row>
    <row r="209" spans="1:19">
      <c r="A209" s="42" t="s">
        <v>122</v>
      </c>
      <c r="B209" s="3">
        <v>290</v>
      </c>
      <c r="C209" s="3">
        <f t="shared" si="18"/>
        <v>32000</v>
      </c>
      <c r="D209" s="3">
        <f>[2]фев!D95+[2]март!D95+[2]янв!D91</f>
        <v>32000</v>
      </c>
      <c r="E209" s="3">
        <f>[2]фев!E95</f>
        <v>0</v>
      </c>
      <c r="F209" s="3">
        <f>[2]фев!F95</f>
        <v>0</v>
      </c>
      <c r="G209" s="3">
        <f>[2]фев!G95</f>
        <v>0</v>
      </c>
      <c r="H209" s="3"/>
      <c r="I209" s="3">
        <f>[2]фев!J95</f>
        <v>0</v>
      </c>
      <c r="J209" s="3">
        <f>[2]фев!K95</f>
        <v>0</v>
      </c>
      <c r="K209" s="3">
        <f>[2]фев!L95</f>
        <v>0</v>
      </c>
      <c r="L209" s="3">
        <f>[2]март!M95+[2]фев!M95+[2]янв!M91</f>
        <v>0</v>
      </c>
      <c r="M209" s="3">
        <f>[2]март!N95+[2]фев!N95+[2]янв!N91</f>
        <v>0</v>
      </c>
      <c r="N209" s="3">
        <f>[2]март!O95+[2]фев!O95+[2]янв!O91</f>
        <v>0</v>
      </c>
      <c r="O209" s="3">
        <f>[2]фев!P95</f>
        <v>0</v>
      </c>
      <c r="P209" s="3"/>
      <c r="Q209" s="3">
        <f>[2]фев!Q95</f>
        <v>0</v>
      </c>
      <c r="R209" s="3">
        <f>[2]фев!R95</f>
        <v>0</v>
      </c>
      <c r="S209" s="56">
        <f t="shared" si="27"/>
        <v>32000</v>
      </c>
    </row>
    <row r="210" spans="1:19">
      <c r="A210" s="42" t="s">
        <v>268</v>
      </c>
      <c r="B210" s="3">
        <v>290</v>
      </c>
      <c r="C210" s="3">
        <f t="shared" si="18"/>
        <v>400</v>
      </c>
      <c r="D210" s="3">
        <f>[2]март!D94+[2]янв!D94</f>
        <v>400</v>
      </c>
      <c r="E210" s="3">
        <f>[2]март!E94+[2]янв!E94</f>
        <v>0</v>
      </c>
      <c r="F210" s="3">
        <f>[2]март!F94+[2]янв!F94</f>
        <v>0</v>
      </c>
      <c r="G210" s="3">
        <f>[2]март!G94+[2]янв!G94</f>
        <v>0</v>
      </c>
      <c r="H210" s="3">
        <f>[2]март!H94+[2]янв!H94</f>
        <v>0</v>
      </c>
      <c r="I210" s="3">
        <f>[2]март!J94+[2]янв!J94</f>
        <v>0</v>
      </c>
      <c r="J210" s="3">
        <f>[2]март!K94+[2]янв!K94</f>
        <v>0</v>
      </c>
      <c r="K210" s="3">
        <f>[2]март!L94+[2]янв!L94</f>
        <v>0</v>
      </c>
      <c r="L210" s="3">
        <f>[2]март!M94+[2]янв!M94</f>
        <v>0</v>
      </c>
      <c r="M210" s="3">
        <f>[2]март!N94+[2]янв!N94</f>
        <v>0</v>
      </c>
      <c r="N210" s="3">
        <f>[2]март!O94+[2]янв!O94</f>
        <v>0</v>
      </c>
      <c r="O210" s="3">
        <f>[2]март!P94+[2]янв!P94</f>
        <v>0</v>
      </c>
      <c r="P210" s="3"/>
      <c r="Q210" s="3">
        <f>[2]март!Q94+[2]янв!Q94</f>
        <v>0</v>
      </c>
      <c r="R210" s="3">
        <f>[2]март!R94+[2]янв!R94</f>
        <v>0</v>
      </c>
      <c r="S210" s="56">
        <f t="shared" si="27"/>
        <v>400</v>
      </c>
    </row>
    <row r="211" spans="1:19">
      <c r="A211" s="42" t="s">
        <v>236</v>
      </c>
      <c r="B211" s="3">
        <v>290</v>
      </c>
      <c r="C211" s="3">
        <f>D211+E211</f>
        <v>0</v>
      </c>
      <c r="D211" s="3">
        <f>[2]фев!D98</f>
        <v>0</v>
      </c>
      <c r="E211" s="3">
        <f>[2]фев!E98</f>
        <v>0</v>
      </c>
      <c r="F211" s="3">
        <f>[2]фев!F98</f>
        <v>0</v>
      </c>
      <c r="G211" s="3">
        <f>[2]фев!G98</f>
        <v>0</v>
      </c>
      <c r="H211" s="3"/>
      <c r="I211" s="3">
        <f>[2]фев!J98</f>
        <v>0</v>
      </c>
      <c r="J211" s="3">
        <f>[2]фев!K98</f>
        <v>0</v>
      </c>
      <c r="K211" s="3">
        <f>[2]фев!L98</f>
        <v>0</v>
      </c>
      <c r="L211" s="3">
        <f>[2]фев!M98</f>
        <v>0</v>
      </c>
      <c r="M211" s="3">
        <f>[2]фев!N98</f>
        <v>0</v>
      </c>
      <c r="N211" s="3">
        <f>[2]фев!O98</f>
        <v>0</v>
      </c>
      <c r="O211" s="3">
        <f>[2]фев!P98</f>
        <v>0</v>
      </c>
      <c r="P211" s="3"/>
      <c r="Q211" s="3">
        <f>[2]фев!Q98</f>
        <v>0</v>
      </c>
      <c r="R211" s="3">
        <f>[2]фев!R98</f>
        <v>0</v>
      </c>
      <c r="S211" s="56">
        <f t="shared" si="27"/>
        <v>0</v>
      </c>
    </row>
    <row r="212" spans="1:19">
      <c r="A212" s="42" t="s">
        <v>220</v>
      </c>
      <c r="B212" s="3">
        <v>290</v>
      </c>
      <c r="C212" s="3">
        <f>D212+E212</f>
        <v>0</v>
      </c>
      <c r="D212" s="3">
        <f>[2]март!D96+[2]янв!D93</f>
        <v>0</v>
      </c>
      <c r="E212" s="3">
        <f>[2]март!E96+[2]фев!E97+[2]янв!E93</f>
        <v>0</v>
      </c>
      <c r="F212" s="3">
        <f>[2]март!F96+[2]фев!F97+[2]янв!F93</f>
        <v>0</v>
      </c>
      <c r="G212" s="3">
        <f>[2]март!G96+[2]фев!G97+[2]янв!G93</f>
        <v>0</v>
      </c>
      <c r="H212" s="3"/>
      <c r="I212" s="3">
        <f>[2]март!J96+[2]фев!J97+[2]янв!J93</f>
        <v>0</v>
      </c>
      <c r="J212" s="3">
        <f>[2]март!K96+[2]фев!K97+[2]янв!K93</f>
        <v>0</v>
      </c>
      <c r="K212" s="3">
        <f>[2]март!L96+[2]фев!L97+[2]янв!L93</f>
        <v>0</v>
      </c>
      <c r="L212" s="3">
        <f>[2]март!M96+[2]фев!M97+[2]янв!M93</f>
        <v>0</v>
      </c>
      <c r="M212" s="3">
        <f>[2]март!N96+[2]фев!N97+[2]янв!N93</f>
        <v>0</v>
      </c>
      <c r="N212" s="3">
        <f>[2]март!O96+[2]фев!O97+[2]янв!O93</f>
        <v>0</v>
      </c>
      <c r="O212" s="3">
        <f>[2]март!P96+[2]фев!P97+[2]янв!P93</f>
        <v>0</v>
      </c>
      <c r="P212" s="3"/>
      <c r="Q212" s="3">
        <f>[2]март!Q96+[2]фев!Q97+[2]янв!Q93</f>
        <v>0</v>
      </c>
      <c r="R212" s="3">
        <f>[2]март!R96+[2]фев!R97+[2]янв!R93</f>
        <v>0</v>
      </c>
      <c r="S212" s="56">
        <f t="shared" si="27"/>
        <v>0</v>
      </c>
    </row>
    <row r="213" spans="1:19">
      <c r="A213" s="42" t="s">
        <v>224</v>
      </c>
      <c r="B213" s="3">
        <v>290</v>
      </c>
      <c r="C213" s="3">
        <f>D213+E213</f>
        <v>0</v>
      </c>
      <c r="D213" s="3">
        <f>[2]фев!D101</f>
        <v>0</v>
      </c>
      <c r="E213" s="3">
        <f>[2]фев!E101</f>
        <v>0</v>
      </c>
      <c r="F213" s="3">
        <f>[2]фев!F101</f>
        <v>0</v>
      </c>
      <c r="G213" s="3">
        <f>[2]фев!G101</f>
        <v>0</v>
      </c>
      <c r="H213" s="3"/>
      <c r="I213" s="3">
        <f>[2]фев!J101</f>
        <v>0</v>
      </c>
      <c r="J213" s="3">
        <f>[2]фев!K101</f>
        <v>0</v>
      </c>
      <c r="K213" s="3">
        <f>[2]фев!L101</f>
        <v>0</v>
      </c>
      <c r="L213" s="3">
        <f>[2]фев!M101</f>
        <v>0</v>
      </c>
      <c r="M213" s="3">
        <f>[2]фев!N101</f>
        <v>0</v>
      </c>
      <c r="N213" s="3">
        <f>[2]фев!O101</f>
        <v>0</v>
      </c>
      <c r="O213" s="3">
        <f>[2]фев!P101</f>
        <v>0</v>
      </c>
      <c r="P213" s="3"/>
      <c r="Q213" s="3">
        <f>[2]фев!Q101</f>
        <v>0</v>
      </c>
      <c r="R213" s="3">
        <f>[2]фев!R101</f>
        <v>0</v>
      </c>
      <c r="S213" s="56">
        <f t="shared" si="27"/>
        <v>0</v>
      </c>
    </row>
    <row r="214" spans="1:19">
      <c r="A214" s="42" t="s">
        <v>237</v>
      </c>
      <c r="B214" s="3">
        <v>290</v>
      </c>
      <c r="C214" s="3">
        <f t="shared" si="18"/>
        <v>0</v>
      </c>
      <c r="D214" s="3"/>
      <c r="E214" s="3">
        <f>[2]март!E95+[2]янв!E95</f>
        <v>0</v>
      </c>
      <c r="F214" s="3">
        <f>[2]март!F95+[2]янв!F95</f>
        <v>0</v>
      </c>
      <c r="G214" s="3">
        <f>[2]март!G95+[2]янв!G95</f>
        <v>0</v>
      </c>
      <c r="H214" s="3">
        <f>[2]март!H95+[2]янв!H95</f>
        <v>0</v>
      </c>
      <c r="I214" s="3">
        <f>[2]март!J95+[2]янв!J95</f>
        <v>0</v>
      </c>
      <c r="J214" s="3">
        <f>[2]март!K95+[2]янв!K95</f>
        <v>0</v>
      </c>
      <c r="K214" s="3">
        <f>[2]март!L95+[2]янв!L95</f>
        <v>0</v>
      </c>
      <c r="L214" s="3"/>
      <c r="M214" s="3">
        <f>[2]март!N95+[2]янв!N95</f>
        <v>0</v>
      </c>
      <c r="N214" s="3"/>
      <c r="O214" s="3">
        <f>[2]март!P95+[2]фев!P100</f>
        <v>0</v>
      </c>
      <c r="P214" s="3"/>
      <c r="Q214" s="3">
        <f>[2]март!Q95+[2]фев!Q100</f>
        <v>0</v>
      </c>
      <c r="R214" s="3">
        <f>[2]март!R95+[2]фев!R100</f>
        <v>0</v>
      </c>
      <c r="S214" s="56">
        <f t="shared" si="27"/>
        <v>0</v>
      </c>
    </row>
    <row r="215" spans="1:19">
      <c r="A215" s="42" t="s">
        <v>123</v>
      </c>
      <c r="B215" s="3">
        <v>290</v>
      </c>
      <c r="C215" s="3">
        <f t="shared" si="18"/>
        <v>0</v>
      </c>
      <c r="D215" s="3">
        <f>[2]фев!D99</f>
        <v>0</v>
      </c>
      <c r="E215" s="3">
        <f>[2]март!E97+[2]фев!E99</f>
        <v>0</v>
      </c>
      <c r="F215" s="3">
        <f>[2]фев!F99</f>
        <v>0</v>
      </c>
      <c r="G215" s="3">
        <f>[2]фев!G99</f>
        <v>0</v>
      </c>
      <c r="H215" s="3"/>
      <c r="I215" s="3">
        <f>[2]фев!J99</f>
        <v>0</v>
      </c>
      <c r="J215" s="3">
        <f>[2]фев!K99</f>
        <v>0</v>
      </c>
      <c r="K215" s="3">
        <f>[2]фев!L99</f>
        <v>0</v>
      </c>
      <c r="L215" s="3">
        <f>[2]фев!M99</f>
        <v>0</v>
      </c>
      <c r="M215" s="3">
        <f>[2]фев!N99</f>
        <v>0</v>
      </c>
      <c r="N215" s="3">
        <f>[2]фев!O99</f>
        <v>0</v>
      </c>
      <c r="O215" s="3">
        <f>[2]фев!P99</f>
        <v>0</v>
      </c>
      <c r="P215" s="3"/>
      <c r="Q215" s="3">
        <f>[2]фев!Q99</f>
        <v>0</v>
      </c>
      <c r="R215" s="3">
        <f>[2]фев!R99</f>
        <v>0</v>
      </c>
      <c r="S215" s="56">
        <f t="shared" si="27"/>
        <v>0</v>
      </c>
    </row>
    <row r="216" spans="1:19">
      <c r="A216" s="42" t="s">
        <v>124</v>
      </c>
      <c r="B216" s="3">
        <v>290</v>
      </c>
      <c r="C216" s="3">
        <f t="shared" si="18"/>
        <v>0</v>
      </c>
      <c r="D216" s="3">
        <f>[2]фев!D103</f>
        <v>0</v>
      </c>
      <c r="E216" s="3">
        <f>[2]фев!E103</f>
        <v>0</v>
      </c>
      <c r="F216" s="3">
        <f>[2]фев!F103</f>
        <v>0</v>
      </c>
      <c r="G216" s="3">
        <f>[2]фев!G103</f>
        <v>0</v>
      </c>
      <c r="H216" s="3"/>
      <c r="I216" s="3">
        <f>[2]фев!J103</f>
        <v>0</v>
      </c>
      <c r="J216" s="3">
        <f>[2]фев!K103</f>
        <v>0</v>
      </c>
      <c r="K216" s="3">
        <f>[2]фев!L103</f>
        <v>0</v>
      </c>
      <c r="L216" s="3">
        <f>[2]фев!M103+[2]март!M98</f>
        <v>165500</v>
      </c>
      <c r="M216" s="3">
        <f>[2]фев!N103</f>
        <v>0</v>
      </c>
      <c r="N216" s="3">
        <f>[2]фев!O103</f>
        <v>103500</v>
      </c>
      <c r="O216" s="3">
        <f>[2]фев!P103</f>
        <v>0</v>
      </c>
      <c r="P216" s="3"/>
      <c r="Q216" s="3">
        <f>[2]фев!Q103</f>
        <v>0</v>
      </c>
      <c r="R216" s="3">
        <f>[2]фев!R103</f>
        <v>0</v>
      </c>
      <c r="S216" s="56">
        <f t="shared" si="27"/>
        <v>103500</v>
      </c>
    </row>
    <row r="217" spans="1:19">
      <c r="A217" s="42" t="s">
        <v>399</v>
      </c>
      <c r="B217" s="3">
        <v>290</v>
      </c>
      <c r="C217" s="3">
        <f t="shared" si="18"/>
        <v>0</v>
      </c>
      <c r="D217" s="3">
        <f>[2]март!D98+[2]фев!D102+[2]янв!D96</f>
        <v>0</v>
      </c>
      <c r="E217" s="3">
        <f>[2]март!E98+[2]фев!E102+[2]янв!E96</f>
        <v>0</v>
      </c>
      <c r="F217" s="3">
        <f>[2]март!F98+[2]фев!F102+[2]янв!F96</f>
        <v>0</v>
      </c>
      <c r="G217" s="3">
        <f>[2]март!G98+[2]фев!G102+[2]янв!G96</f>
        <v>0</v>
      </c>
      <c r="H217" s="3">
        <f>[2]март!H98+[2]фев!H102+[2]янв!H96</f>
        <v>0</v>
      </c>
      <c r="I217" s="3">
        <f>[2]март!J98+[2]фев!J102+[2]янв!J96</f>
        <v>0</v>
      </c>
      <c r="J217" s="3">
        <f>[2]март!K98+[2]фев!K102+[2]янв!K96</f>
        <v>0</v>
      </c>
      <c r="K217" s="3">
        <f>[2]март!L98+[2]фев!L102+[2]янв!L96</f>
        <v>0</v>
      </c>
      <c r="L217" s="3">
        <f>[2]март!M99+[2]фев!M102+[2]янв!M96</f>
        <v>93100</v>
      </c>
      <c r="M217" s="3">
        <f>[2]март!N98+[2]фев!N102+[2]янв!N96</f>
        <v>0</v>
      </c>
      <c r="N217" s="3">
        <f>[2]март!O98+[2]фев!O102+[2]янв!O96</f>
        <v>121100</v>
      </c>
      <c r="O217" s="3">
        <f>[2]март!P98+[2]фев!P102+[2]янв!P96</f>
        <v>40000</v>
      </c>
      <c r="P217" s="3"/>
      <c r="Q217" s="3">
        <f>[2]март!Q98+[2]фев!Q102+[2]янв!Q96</f>
        <v>34900</v>
      </c>
      <c r="R217" s="3">
        <f>[2]март!R98+[2]фев!R102+[2]янв!R96</f>
        <v>0</v>
      </c>
      <c r="S217" s="56">
        <f>C217+F217+G217+I217+J217+K217+N217+O217++R217+Q217</f>
        <v>196000</v>
      </c>
    </row>
    <row r="218" spans="1:19">
      <c r="A218" s="53" t="s">
        <v>279</v>
      </c>
      <c r="B218" s="2">
        <v>310</v>
      </c>
      <c r="C218" s="3">
        <f t="shared" si="18"/>
        <v>0</v>
      </c>
      <c r="D218" s="3">
        <f>[2]март!D103</f>
        <v>0</v>
      </c>
      <c r="E218" s="3">
        <f>[2]янв!E78+[2]фев!E80+[2]март!E77</f>
        <v>0</v>
      </c>
      <c r="F218" s="3">
        <f>[2]янв!F78+[2]фев!F80+[2]март!F77</f>
        <v>0</v>
      </c>
      <c r="G218" s="3">
        <f>[2]янв!G78+[2]фев!G80+[2]март!G77</f>
        <v>0</v>
      </c>
      <c r="H218" s="3">
        <f>[2]янв!H78+[2]фев!H80+[2]март!H77</f>
        <v>0</v>
      </c>
      <c r="I218" s="3">
        <f>[2]янв!J78+[2]фев!J80+[2]март!J77</f>
        <v>0</v>
      </c>
      <c r="J218" s="3">
        <f>[2]янв!K78+[2]фев!K80+[2]март!K77</f>
        <v>0</v>
      </c>
      <c r="K218" s="3"/>
      <c r="L218" s="3">
        <f>[2]янв!M78+[2]фев!M80+[2]март!M77</f>
        <v>0</v>
      </c>
      <c r="M218" s="3">
        <f>[2]янв!N78+[2]фев!N80+[2]март!N77</f>
        <v>0</v>
      </c>
      <c r="N218" s="3">
        <f>[2]янв!O78+[2]фев!O80+[2]март!O77</f>
        <v>0</v>
      </c>
      <c r="O218" s="3">
        <f>[2]янв!P78+[2]фев!P80+[2]март!P77</f>
        <v>0</v>
      </c>
      <c r="P218" s="3"/>
      <c r="Q218" s="3">
        <f>[2]янв!Q78+[2]фев!Q80+[2]март!Q77</f>
        <v>0</v>
      </c>
      <c r="R218" s="3">
        <f>[2]янв!R78+[2]фев!R80+[2]март!R77</f>
        <v>0</v>
      </c>
      <c r="S218" s="56">
        <f t="shared" si="27"/>
        <v>0</v>
      </c>
    </row>
    <row r="219" spans="1:19">
      <c r="A219" s="41" t="s">
        <v>280</v>
      </c>
      <c r="B219" s="2">
        <v>310</v>
      </c>
      <c r="C219" s="3">
        <f t="shared" si="18"/>
        <v>94015</v>
      </c>
      <c r="D219" s="3">
        <f>[2]фев!D106</f>
        <v>94015</v>
      </c>
      <c r="E219" s="3">
        <f>[2]март!E102</f>
        <v>0</v>
      </c>
      <c r="F219" s="3">
        <f>[2]март!F102</f>
        <v>0</v>
      </c>
      <c r="G219" s="3">
        <f>[2]март!G102</f>
        <v>0</v>
      </c>
      <c r="H219" s="3">
        <f>[2]март!H102</f>
        <v>0</v>
      </c>
      <c r="I219" s="3">
        <f>[2]март!J102</f>
        <v>0</v>
      </c>
      <c r="J219" s="3">
        <f>[2]март!K102</f>
        <v>0</v>
      </c>
      <c r="K219" s="3">
        <f>[2]март!L102</f>
        <v>0</v>
      </c>
      <c r="L219" s="3">
        <f>[2]март!M102</f>
        <v>0</v>
      </c>
      <c r="M219" s="3">
        <f>[2]март!N102</f>
        <v>0</v>
      </c>
      <c r="N219" s="3">
        <f>[2]март!O102</f>
        <v>0</v>
      </c>
      <c r="O219" s="3">
        <f>[2]март!P102</f>
        <v>0</v>
      </c>
      <c r="P219" s="3"/>
      <c r="Q219" s="3">
        <f>[2]март!Q102</f>
        <v>0</v>
      </c>
      <c r="R219" s="3">
        <f>[2]март!R102</f>
        <v>0</v>
      </c>
      <c r="S219" s="56">
        <f t="shared" si="27"/>
        <v>94015</v>
      </c>
    </row>
    <row r="220" spans="1:19">
      <c r="A220" s="41" t="s">
        <v>221</v>
      </c>
      <c r="B220" s="2">
        <v>310</v>
      </c>
      <c r="C220" s="3">
        <f t="shared" si="18"/>
        <v>0</v>
      </c>
      <c r="D220" s="3">
        <f>[2]март!D100+[2]янв!D97</f>
        <v>0</v>
      </c>
      <c r="E220" s="3">
        <f>[2]март!E100+[2]фев!E104</f>
        <v>0</v>
      </c>
      <c r="F220" s="3">
        <f>[2]март!F100+[2]фев!F104</f>
        <v>0</v>
      </c>
      <c r="G220" s="3">
        <f>[2]март!G100+[2]фев!G104</f>
        <v>0</v>
      </c>
      <c r="H220" s="3">
        <f>[2]янв!I97</f>
        <v>0</v>
      </c>
      <c r="I220" s="3">
        <f>[2]янв!K97</f>
        <v>0</v>
      </c>
      <c r="J220" s="3">
        <f>[2]янв!L97</f>
        <v>0</v>
      </c>
      <c r="K220" s="3">
        <f>[2]март!L100+[2]фев!L104</f>
        <v>0</v>
      </c>
      <c r="L220" s="3">
        <f>[2]март!M100+[2]фев!M104</f>
        <v>0</v>
      </c>
      <c r="M220" s="3">
        <f>[2]март!N100+[2]фев!N104</f>
        <v>0</v>
      </c>
      <c r="N220" s="3">
        <f>[2]март!O100+[2]фев!O104</f>
        <v>0</v>
      </c>
      <c r="O220" s="3">
        <f>[2]март!P100+[2]фев!P104</f>
        <v>0</v>
      </c>
      <c r="P220" s="3"/>
      <c r="Q220" s="3">
        <f>[2]март!Q100+[2]фев!Q104</f>
        <v>0</v>
      </c>
      <c r="R220" s="3">
        <f>[2]март!R100+[2]фев!R104</f>
        <v>0</v>
      </c>
      <c r="S220" s="56">
        <f>C220+F220+G220+I220+J220+K220+N220+O220++R220+Q220+H220</f>
        <v>0</v>
      </c>
    </row>
    <row r="221" spans="1:19">
      <c r="A221" s="42" t="s">
        <v>159</v>
      </c>
      <c r="B221" s="2">
        <v>310</v>
      </c>
      <c r="C221" s="3">
        <f t="shared" si="18"/>
        <v>0</v>
      </c>
      <c r="D221" s="3">
        <f>[2]март!D104+[2]фев!D107+[2]янв!D100</f>
        <v>0</v>
      </c>
      <c r="E221" s="3">
        <f>[2]март!E104+[2]фев!E107+[2]янв!E100</f>
        <v>0</v>
      </c>
      <c r="F221" s="3">
        <f>[2]март!F104+[2]фев!F107+[2]янв!F100</f>
        <v>0</v>
      </c>
      <c r="G221" s="3">
        <f>[2]март!G104+[2]фев!G107+[2]янв!G100</f>
        <v>0</v>
      </c>
      <c r="H221" s="3">
        <f>[2]март!H104+[2]фев!H107+[2]янв!H100</f>
        <v>0</v>
      </c>
      <c r="I221" s="3">
        <f>[2]март!J104+[2]фев!J107+[2]янв!J100</f>
        <v>0</v>
      </c>
      <c r="J221" s="3">
        <f>[2]март!K104+[2]фев!K107+[2]янв!K100</f>
        <v>0</v>
      </c>
      <c r="K221" s="3">
        <f>[2]март!L104+[2]фев!L107+[2]янв!L100</f>
        <v>100100</v>
      </c>
      <c r="L221" s="3">
        <f>[2]март!M104+[2]фев!M107+[2]янв!M100</f>
        <v>0</v>
      </c>
      <c r="M221" s="3">
        <f>[2]март!N104+[2]фев!N107+[2]янв!N100</f>
        <v>0</v>
      </c>
      <c r="N221" s="3">
        <f>[2]март!O104+[2]фев!O107+[2]янв!O100</f>
        <v>0</v>
      </c>
      <c r="O221" s="3">
        <f>[2]март!P104+[2]фев!P107+[2]янв!P100</f>
        <v>0</v>
      </c>
      <c r="P221" s="3"/>
      <c r="Q221" s="3">
        <f>[2]март!Q104+[2]фев!Q107+[2]янв!Q100</f>
        <v>0</v>
      </c>
      <c r="R221" s="3">
        <f>[2]март!R104+[2]фев!R107+[2]янв!R100</f>
        <v>0</v>
      </c>
      <c r="S221" s="56">
        <f>C221+F221+G221+I221+J221+K221+N221+O221++R221+Q221</f>
        <v>100100</v>
      </c>
    </row>
    <row r="222" spans="1:19">
      <c r="A222" s="53" t="s">
        <v>381</v>
      </c>
      <c r="B222" s="2">
        <v>310</v>
      </c>
      <c r="C222" s="2">
        <f t="shared" si="18"/>
        <v>0</v>
      </c>
      <c r="D222" s="2">
        <f>[2]март!D105+[2]фев!D108</f>
        <v>0</v>
      </c>
      <c r="E222" s="2">
        <f>[2]март!E105+[2]фев!E108</f>
        <v>0</v>
      </c>
      <c r="F222" s="2">
        <f>[2]март!F105+[2]фев!F108</f>
        <v>0</v>
      </c>
      <c r="G222" s="2">
        <f>[2]март!G105+[2]фев!G108</f>
        <v>0</v>
      </c>
      <c r="H222" s="2">
        <f>[2]март!H105+[2]фев!H108</f>
        <v>0</v>
      </c>
      <c r="I222" s="2">
        <f>[2]март!J105+[2]фев!J108</f>
        <v>0</v>
      </c>
      <c r="J222" s="2">
        <f>[2]март!K105+[2]фев!K108</f>
        <v>0</v>
      </c>
      <c r="K222" s="2">
        <f>[2]март!L105+[2]фев!L108</f>
        <v>0</v>
      </c>
      <c r="L222" s="2">
        <f>[2]март!M105+[2]фев!M108</f>
        <v>15000</v>
      </c>
      <c r="M222" s="2">
        <f>[2]март!N105+[2]фев!N108</f>
        <v>0</v>
      </c>
      <c r="N222" s="2">
        <f>[2]март!O105+[2]фев!O108</f>
        <v>15000</v>
      </c>
      <c r="O222" s="2">
        <f>[2]март!P105+[2]фев!P108</f>
        <v>0</v>
      </c>
      <c r="P222" s="2"/>
      <c r="Q222" s="2">
        <f>[2]март!Q105+[2]фев!Q108</f>
        <v>0</v>
      </c>
      <c r="R222" s="2">
        <f>[2]март!R105+[2]фев!R108</f>
        <v>0</v>
      </c>
      <c r="S222" s="59">
        <f>C222+F222+G222+I222+J222+K222+N222+O222++R222+Q222</f>
        <v>15000</v>
      </c>
    </row>
    <row r="223" spans="1:19">
      <c r="A223" s="60" t="s">
        <v>125</v>
      </c>
      <c r="B223" s="59">
        <v>340</v>
      </c>
      <c r="C223" s="59">
        <f t="shared" si="18"/>
        <v>173845</v>
      </c>
      <c r="D223" s="59">
        <f>SUM(D224:D238)</f>
        <v>173845</v>
      </c>
      <c r="E223" s="59">
        <f>SUM(E224:E238)</f>
        <v>0</v>
      </c>
      <c r="F223" s="59">
        <f>SUM(F224:F238)</f>
        <v>0</v>
      </c>
      <c r="G223" s="59">
        <f t="shared" ref="G223:Q223" si="30">SUM(G224:G238)</f>
        <v>23930</v>
      </c>
      <c r="H223" s="59">
        <f t="shared" si="30"/>
        <v>0</v>
      </c>
      <c r="I223" s="59">
        <f t="shared" si="30"/>
        <v>0</v>
      </c>
      <c r="J223" s="59">
        <f>SUM(J224:J238)</f>
        <v>25500</v>
      </c>
      <c r="K223" s="59">
        <f t="shared" si="30"/>
        <v>0</v>
      </c>
      <c r="L223" s="59">
        <f>SUM(L224:L238)</f>
        <v>470535</v>
      </c>
      <c r="M223" s="59">
        <f t="shared" si="30"/>
        <v>0</v>
      </c>
      <c r="N223" s="59">
        <f>L223+M223</f>
        <v>470535</v>
      </c>
      <c r="O223" s="59">
        <f t="shared" si="30"/>
        <v>0</v>
      </c>
      <c r="P223" s="59"/>
      <c r="Q223" s="59">
        <f t="shared" si="30"/>
        <v>0</v>
      </c>
      <c r="R223" s="59">
        <f>SUM(R224:R238)</f>
        <v>40800</v>
      </c>
      <c r="S223" s="59">
        <f>C223+F223+G223+I223+J223+K223+N223+O223++R223+Q223+H223</f>
        <v>734610</v>
      </c>
    </row>
    <row r="224" spans="1:19">
      <c r="A224" s="42" t="s">
        <v>126</v>
      </c>
      <c r="B224" s="3">
        <v>340</v>
      </c>
      <c r="C224" s="3">
        <f t="shared" si="18"/>
        <v>0</v>
      </c>
      <c r="D224" s="3">
        <f>[2]март!D107+[2]фев!D110</f>
        <v>0</v>
      </c>
      <c r="E224" s="3">
        <f>[2]март!E107+[2]фев!E110</f>
        <v>0</v>
      </c>
      <c r="F224" s="3">
        <f>[2]март!F107+[2]фев!F110</f>
        <v>0</v>
      </c>
      <c r="G224" s="3">
        <f>[2]март!G107+[2]фев!G110</f>
        <v>0</v>
      </c>
      <c r="H224" s="3">
        <f>[2]март!H107+[2]фев!H110</f>
        <v>0</v>
      </c>
      <c r="I224" s="3">
        <f>[2]март!J107+[2]фев!J110</f>
        <v>0</v>
      </c>
      <c r="J224" s="3">
        <f>[2]март!K107+[2]фев!K110</f>
        <v>0</v>
      </c>
      <c r="K224" s="3">
        <f>[2]март!L107+[2]фев!L110</f>
        <v>0</v>
      </c>
      <c r="L224" s="3">
        <f>[2]март!M107+[2]фев!M110</f>
        <v>10000</v>
      </c>
      <c r="M224" s="3">
        <f>[2]март!N107+[2]фев!N110</f>
        <v>0</v>
      </c>
      <c r="N224" s="3">
        <f>[2]март!O107+[2]фев!O110</f>
        <v>10000</v>
      </c>
      <c r="O224" s="3">
        <f>[2]март!P107+[2]фев!P110</f>
        <v>0</v>
      </c>
      <c r="P224" s="3"/>
      <c r="Q224" s="3">
        <f>[2]март!Q107+[2]фев!Q110</f>
        <v>0</v>
      </c>
      <c r="R224" s="3">
        <f>[2]март!R107+[2]фев!R110</f>
        <v>0</v>
      </c>
      <c r="S224" s="56">
        <f t="shared" ref="S224:S229" si="31">C224+F224+G224+I224+J224+K224+N224+O224++R224+Q224</f>
        <v>10000</v>
      </c>
    </row>
    <row r="225" spans="1:19">
      <c r="A225" s="42" t="s">
        <v>127</v>
      </c>
      <c r="B225" s="3">
        <v>340</v>
      </c>
      <c r="C225" s="3">
        <f t="shared" si="18"/>
        <v>0</v>
      </c>
      <c r="D225" s="3">
        <f>[2]март!D108+[2]фев!D111+[2]янв!D104</f>
        <v>0</v>
      </c>
      <c r="E225" s="3">
        <f>[2]март!E108+[2]фев!E111+[2]янв!E104</f>
        <v>0</v>
      </c>
      <c r="F225" s="3">
        <f>[2]март!F108+[2]фев!F111+[2]янв!F104</f>
        <v>0</v>
      </c>
      <c r="G225" s="3">
        <f>[2]март!G108+[2]фев!G111+[2]янв!G104</f>
        <v>0</v>
      </c>
      <c r="H225" s="3">
        <f>[2]март!H108+[2]фев!H111+[2]янв!H104</f>
        <v>0</v>
      </c>
      <c r="I225" s="3">
        <f>[2]март!J108+[2]фев!J111+[2]янв!J104</f>
        <v>0</v>
      </c>
      <c r="J225" s="3">
        <f>[2]март!K108+[2]фев!K111+[2]янв!K104</f>
        <v>0</v>
      </c>
      <c r="K225" s="3">
        <f>[2]март!L108+[2]фев!L111+[2]янв!L104</f>
        <v>0</v>
      </c>
      <c r="L225" s="3">
        <f>[2]март!M108+[2]фев!M111+[2]янв!M104</f>
        <v>300000</v>
      </c>
      <c r="M225" s="3">
        <f>[2]март!N108+[2]фев!N111+[2]янв!N104</f>
        <v>0</v>
      </c>
      <c r="N225" s="3">
        <f>[2]март!O108+[2]фев!O111+[2]янв!O104</f>
        <v>300000</v>
      </c>
      <c r="O225" s="3">
        <f>[2]март!P108+[2]фев!P111</f>
        <v>0</v>
      </c>
      <c r="P225" s="3"/>
      <c r="Q225" s="3">
        <f>[2]март!Q108+[2]фев!Q111</f>
        <v>0</v>
      </c>
      <c r="R225" s="3">
        <f>[2]март!R108+[2]фев!R111</f>
        <v>0</v>
      </c>
      <c r="S225" s="56">
        <f t="shared" si="31"/>
        <v>300000</v>
      </c>
    </row>
    <row r="226" spans="1:19">
      <c r="A226" s="42" t="s">
        <v>128</v>
      </c>
      <c r="B226" s="3">
        <v>340</v>
      </c>
      <c r="C226" s="3">
        <f t="shared" si="18"/>
        <v>0</v>
      </c>
      <c r="D226" s="3">
        <f>[2]фев!D112+[2]янв!D105</f>
        <v>0</v>
      </c>
      <c r="E226" s="3">
        <f>[2]фев!E112+[2]янв!E105</f>
        <v>0</v>
      </c>
      <c r="F226" s="3">
        <f>[2]фев!F112+[2]янв!F105</f>
        <v>0</v>
      </c>
      <c r="G226" s="3">
        <f>[2]фев!G112+[2]янв!G105</f>
        <v>0</v>
      </c>
      <c r="H226" s="3">
        <f>[2]фев!H112+[2]янв!H105</f>
        <v>0</v>
      </c>
      <c r="I226" s="3">
        <f>[2]фев!J112+[2]янв!J105</f>
        <v>0</v>
      </c>
      <c r="J226" s="3">
        <f>[2]фев!K112+[2]янв!K105</f>
        <v>0</v>
      </c>
      <c r="K226" s="3">
        <f>[2]фев!L112+[2]янв!L105</f>
        <v>0</v>
      </c>
      <c r="L226" s="3">
        <f>[2]фев!M112+[2]янв!M105</f>
        <v>36500</v>
      </c>
      <c r="M226" s="3">
        <f>[2]фев!N112+[2]янв!N105</f>
        <v>0</v>
      </c>
      <c r="N226" s="3">
        <f>[2]фев!O112+[2]янв!O105</f>
        <v>36500</v>
      </c>
      <c r="O226" s="3">
        <f>[2]фев!P112+[2]янв!P105</f>
        <v>0</v>
      </c>
      <c r="P226" s="3"/>
      <c r="Q226" s="3">
        <f>[2]фев!Q112+[2]янв!Q105</f>
        <v>0</v>
      </c>
      <c r="R226" s="3">
        <f>[2]фев!R112+[2]янв!R105</f>
        <v>0</v>
      </c>
      <c r="S226" s="56">
        <f t="shared" si="31"/>
        <v>36500</v>
      </c>
    </row>
    <row r="227" spans="1:19">
      <c r="A227" s="42" t="s">
        <v>129</v>
      </c>
      <c r="B227" s="3">
        <v>340</v>
      </c>
      <c r="C227" s="3">
        <f t="shared" si="18"/>
        <v>55000</v>
      </c>
      <c r="D227" s="3">
        <f>[2]март!D110+[2]фев!D113+[2]янв!D106</f>
        <v>55000</v>
      </c>
      <c r="E227" s="3">
        <f>[2]март!E110+[2]фев!E113+[2]янв!E106</f>
        <v>0</v>
      </c>
      <c r="F227" s="3">
        <f>[2]март!F110+[2]фев!F113+[2]янв!F106</f>
        <v>0</v>
      </c>
      <c r="G227" s="3">
        <f>[2]март!G110+[2]фев!G113+[2]янв!G106</f>
        <v>16600</v>
      </c>
      <c r="H227" s="3">
        <f>[2]март!H110+[2]фев!H113+[2]янв!H106</f>
        <v>0</v>
      </c>
      <c r="I227" s="3">
        <f>[2]март!J110+[2]фев!J113+[2]янв!J106</f>
        <v>0</v>
      </c>
      <c r="J227" s="3">
        <f>[2]март!K110+[2]фев!K113+[2]янв!K106</f>
        <v>17000</v>
      </c>
      <c r="K227" s="3">
        <f>[2]март!L110+[2]фев!L113+[2]янв!L106</f>
        <v>0</v>
      </c>
      <c r="L227" s="3">
        <f>[2]март!M110+[2]фев!M113+[2]янв!M106</f>
        <v>40000</v>
      </c>
      <c r="M227" s="3">
        <f>[2]март!N110+[2]фев!N113+[2]янв!N106</f>
        <v>0</v>
      </c>
      <c r="N227" s="3">
        <f>[2]март!O110+[2]фев!O113+[2]янв!O106</f>
        <v>40000</v>
      </c>
      <c r="O227" s="3">
        <f>[2]март!P110+[2]фев!P113+[2]янв!P106</f>
        <v>0</v>
      </c>
      <c r="P227" s="3"/>
      <c r="Q227" s="3">
        <f>[2]март!Q110+[2]фев!Q113+[2]янв!Q106</f>
        <v>0</v>
      </c>
      <c r="R227" s="3">
        <f>[2]март!R110+[2]фев!R113+[2]янв!R106</f>
        <v>5000</v>
      </c>
      <c r="S227" s="56">
        <f t="shared" si="31"/>
        <v>133600</v>
      </c>
    </row>
    <row r="228" spans="1:19">
      <c r="A228" s="42" t="s">
        <v>281</v>
      </c>
      <c r="B228" s="3">
        <v>340</v>
      </c>
      <c r="C228" s="3">
        <f>D228+E228</f>
        <v>12000</v>
      </c>
      <c r="D228" s="3">
        <f>[2]март!D114+[2]фев!D115</f>
        <v>12000</v>
      </c>
      <c r="E228" s="3">
        <f>[2]март!E114+[2]фев!E115</f>
        <v>0</v>
      </c>
      <c r="F228" s="3">
        <f>[2]март!F114+[2]фев!F115</f>
        <v>0</v>
      </c>
      <c r="G228" s="3">
        <f>[2]март!G114+[2]фев!G115</f>
        <v>0</v>
      </c>
      <c r="H228" s="3">
        <f>[2]март!H114+[2]фев!H115</f>
        <v>0</v>
      </c>
      <c r="I228" s="3">
        <f>[2]март!J114+[2]фев!J115</f>
        <v>0</v>
      </c>
      <c r="J228" s="3">
        <f>[2]март!K114+[2]фев!K115</f>
        <v>0</v>
      </c>
      <c r="K228" s="3">
        <f>[2]март!L114+[2]фев!L115</f>
        <v>0</v>
      </c>
      <c r="L228" s="3">
        <f>[2]март!M114+[2]фев!M115</f>
        <v>0</v>
      </c>
      <c r="M228" s="3">
        <f>[2]март!N114+[2]фев!N115</f>
        <v>0</v>
      </c>
      <c r="N228" s="3">
        <f>[2]март!O114+[2]фев!O115</f>
        <v>0</v>
      </c>
      <c r="O228" s="3">
        <f>[2]март!P114+[2]фев!P115</f>
        <v>0</v>
      </c>
      <c r="P228" s="3"/>
      <c r="Q228" s="3">
        <f>[2]март!Q114+[2]фев!Q115</f>
        <v>0</v>
      </c>
      <c r="R228" s="3">
        <f>[2]март!R114+[2]фев!R115</f>
        <v>0</v>
      </c>
      <c r="S228" s="56">
        <f t="shared" si="31"/>
        <v>12000</v>
      </c>
    </row>
    <row r="229" spans="1:19">
      <c r="A229" s="42" t="s">
        <v>130</v>
      </c>
      <c r="B229" s="3">
        <v>340</v>
      </c>
      <c r="C229" s="3">
        <f t="shared" si="18"/>
        <v>45605</v>
      </c>
      <c r="D229" s="3">
        <f>[2]март!D111+[2]фев!D114+[2]янв!D107</f>
        <v>45605</v>
      </c>
      <c r="E229" s="3">
        <f>[2]март!E111+[2]фев!E114+[2]янв!E107</f>
        <v>0</v>
      </c>
      <c r="F229" s="3">
        <f>[2]март!F111+[2]фев!F114+[2]янв!F107</f>
        <v>0</v>
      </c>
      <c r="G229" s="3">
        <f>[2]март!G111+[2]фев!G114+[2]янв!G107</f>
        <v>780</v>
      </c>
      <c r="H229" s="3">
        <f>[2]март!H111+[2]фев!H114+[2]янв!H107</f>
        <v>0</v>
      </c>
      <c r="I229" s="3">
        <f>[2]март!J111+[2]фев!J114+[2]янв!J107</f>
        <v>0</v>
      </c>
      <c r="J229" s="3">
        <f>[2]март!K111+[2]фев!K114+[2]янв!K107</f>
        <v>0</v>
      </c>
      <c r="K229" s="3">
        <f>[2]март!L111+[2]фев!L114+[2]янв!L107</f>
        <v>0</v>
      </c>
      <c r="L229" s="3">
        <f>[2]март!M111+[2]фев!M114+[2]янв!M107</f>
        <v>0</v>
      </c>
      <c r="M229" s="3">
        <f>[2]март!N111+[2]фев!N114+[2]янв!N107</f>
        <v>0</v>
      </c>
      <c r="N229" s="3">
        <f>[2]март!O111+[2]фев!O114+[2]янв!O107</f>
        <v>0</v>
      </c>
      <c r="O229" s="3">
        <f>[2]март!P111+[2]фев!P114+[2]янв!P107</f>
        <v>0</v>
      </c>
      <c r="P229" s="3"/>
      <c r="Q229" s="3">
        <f>[2]март!Q111+[2]фев!Q114+[2]янв!Q107</f>
        <v>0</v>
      </c>
      <c r="R229" s="3">
        <f>[2]март!R111+[2]фев!R114+[2]янв!R107</f>
        <v>0</v>
      </c>
      <c r="S229" s="56">
        <f t="shared" si="31"/>
        <v>46385</v>
      </c>
    </row>
    <row r="230" spans="1:19">
      <c r="A230" s="42" t="s">
        <v>269</v>
      </c>
      <c r="B230" s="3">
        <v>340</v>
      </c>
      <c r="C230" s="3">
        <f t="shared" ref="C230:C239" si="32">D230+E230</f>
        <v>0</v>
      </c>
      <c r="D230" s="3">
        <f>[2]март!D119+[2]фев!D121</f>
        <v>0</v>
      </c>
      <c r="E230" s="3">
        <f>[2]март!E119+[2]фев!E121</f>
        <v>0</v>
      </c>
      <c r="F230" s="3">
        <f>[2]март!F119+[2]фев!F121</f>
        <v>0</v>
      </c>
      <c r="G230" s="3">
        <f>[2]март!G119+[2]фев!G121</f>
        <v>0</v>
      </c>
      <c r="H230" s="3">
        <f>[2]март!H119+[2]фев!H121</f>
        <v>0</v>
      </c>
      <c r="I230" s="3">
        <f>[2]март!J119+[2]фев!J121</f>
        <v>0</v>
      </c>
      <c r="J230" s="3">
        <f>[2]март!K119+[2]фев!K121</f>
        <v>0</v>
      </c>
      <c r="K230" s="3">
        <f>[2]март!L119+[2]фев!L121</f>
        <v>0</v>
      </c>
      <c r="L230" s="3">
        <f>[2]март!M119+[2]фев!M121</f>
        <v>0</v>
      </c>
      <c r="M230" s="3">
        <f>[2]март!N119+[2]фев!N121</f>
        <v>0</v>
      </c>
      <c r="N230" s="3">
        <f>[2]март!O119+[2]фев!O121</f>
        <v>0</v>
      </c>
      <c r="O230" s="3">
        <f>[2]март!P119+[2]фев!P121</f>
        <v>0</v>
      </c>
      <c r="P230" s="3"/>
      <c r="Q230" s="3">
        <f>[2]март!Q119+[2]фев!Q121</f>
        <v>0</v>
      </c>
      <c r="R230" s="3">
        <f>[2]март!R119+[2]фев!R121</f>
        <v>0</v>
      </c>
      <c r="S230" s="56">
        <f t="shared" ref="S230:S239" si="33">C230+F230+G230+I230+J230+K230+N230+O230++R230+Q230+H230</f>
        <v>0</v>
      </c>
    </row>
    <row r="231" spans="1:19">
      <c r="A231" s="42" t="s">
        <v>131</v>
      </c>
      <c r="B231" s="3">
        <v>340</v>
      </c>
      <c r="C231" s="3">
        <f t="shared" si="32"/>
        <v>0</v>
      </c>
      <c r="D231" s="6">
        <f>[2]март!D115+[2]фев!D116+[2]янв!D109</f>
        <v>0</v>
      </c>
      <c r="E231" s="6">
        <f>[2]март!E115+[2]фев!E116+[2]янв!E109</f>
        <v>0</v>
      </c>
      <c r="F231" s="6">
        <f>[2]март!F115+[2]фев!F116+[2]янв!F109</f>
        <v>0</v>
      </c>
      <c r="G231" s="6">
        <f>[2]март!G115+[2]фев!G116+[2]янв!G109</f>
        <v>4250</v>
      </c>
      <c r="H231" s="6">
        <f>[2]март!H115+[2]фев!H116+[2]янв!H109</f>
        <v>0</v>
      </c>
      <c r="I231" s="6">
        <f>[2]март!J115+[2]фев!J116+[2]янв!J109</f>
        <v>0</v>
      </c>
      <c r="J231" s="6">
        <f>[2]март!K115+[2]фев!K116+[2]янв!K109</f>
        <v>8500</v>
      </c>
      <c r="K231" s="6">
        <f>[2]март!L115+[2]фев!L116+[2]янв!L109</f>
        <v>0</v>
      </c>
      <c r="L231" s="6">
        <f>[2]март!M115+[2]фев!M116+[2]янв!M109</f>
        <v>35575</v>
      </c>
      <c r="M231" s="6">
        <f>[2]март!N115+[2]фев!N116+[2]янв!N109</f>
        <v>0</v>
      </c>
      <c r="N231" s="6">
        <f>[2]март!O115+[2]фев!O116+[2]янв!O109</f>
        <v>35575</v>
      </c>
      <c r="O231" s="6">
        <f>[2]март!P115+[2]фев!P116+[2]янв!P109</f>
        <v>0</v>
      </c>
      <c r="P231" s="6"/>
      <c r="Q231" s="6">
        <f>[2]март!Q115+[2]фев!Q116+[2]янв!Q109</f>
        <v>0</v>
      </c>
      <c r="R231" s="6">
        <f>[2]март!R115+[2]фев!R116+[2]янв!R109</f>
        <v>4000</v>
      </c>
      <c r="S231" s="56">
        <f t="shared" si="33"/>
        <v>52325</v>
      </c>
    </row>
    <row r="232" spans="1:19">
      <c r="A232" s="42" t="s">
        <v>132</v>
      </c>
      <c r="B232" s="3">
        <v>340</v>
      </c>
      <c r="C232" s="3">
        <f t="shared" si="32"/>
        <v>3740</v>
      </c>
      <c r="D232" s="3">
        <f>[2]март!D117+[2]фев!D118+[2]янв!D111</f>
        <v>3740</v>
      </c>
      <c r="E232" s="3">
        <f>[2]март!E117+[2]фев!E118+[2]янв!E111</f>
        <v>0</v>
      </c>
      <c r="F232" s="3">
        <f>[2]март!F117+[2]фев!F118+[2]янв!F111</f>
        <v>0</v>
      </c>
      <c r="G232" s="3">
        <f>[2]март!G117+[2]фев!G118+[2]янв!G111</f>
        <v>2300</v>
      </c>
      <c r="H232" s="3">
        <f>[2]март!H117+[2]фев!H118+[2]янв!H111</f>
        <v>0</v>
      </c>
      <c r="I232" s="3">
        <f>[2]март!J117+[2]фев!J118+[2]янв!J111</f>
        <v>0</v>
      </c>
      <c r="J232" s="3">
        <f>[2]март!K117+[2]фев!K118+[2]янв!K111</f>
        <v>0</v>
      </c>
      <c r="K232" s="3">
        <f>[2]март!L117+[2]фев!L118+[2]янв!L111</f>
        <v>0</v>
      </c>
      <c r="L232" s="3">
        <f>[2]март!M117+[2]фев!M118+[2]янв!M111</f>
        <v>28460</v>
      </c>
      <c r="M232" s="3">
        <f>[2]март!N117+[2]фев!N118+[2]янв!N111</f>
        <v>0</v>
      </c>
      <c r="N232" s="3">
        <f>[2]март!O117+[2]фев!O118+[2]янв!O111</f>
        <v>28460</v>
      </c>
      <c r="O232" s="3">
        <f>[2]март!P117+[2]фев!P118+[2]янв!P111</f>
        <v>0</v>
      </c>
      <c r="P232" s="3"/>
      <c r="Q232" s="3">
        <f>[2]март!Q117+[2]фев!Q118+[2]янв!Q111</f>
        <v>0</v>
      </c>
      <c r="R232" s="3">
        <f>[2]март!R117+[2]фев!R118+[2]янв!R111</f>
        <v>1800</v>
      </c>
      <c r="S232" s="56">
        <f t="shared" si="33"/>
        <v>36300</v>
      </c>
    </row>
    <row r="233" spans="1:19">
      <c r="A233" s="42" t="s">
        <v>159</v>
      </c>
      <c r="B233" s="3">
        <v>340</v>
      </c>
      <c r="C233" s="3">
        <f t="shared" si="32"/>
        <v>0</v>
      </c>
      <c r="D233" s="6">
        <f>[2]фев!D117</f>
        <v>0</v>
      </c>
      <c r="E233" s="6">
        <f>[2]фев!E117</f>
        <v>0</v>
      </c>
      <c r="F233" s="6">
        <f>[2]фев!F117</f>
        <v>0</v>
      </c>
      <c r="G233" s="6">
        <f>[2]фев!G117</f>
        <v>0</v>
      </c>
      <c r="H233" s="6">
        <f>[2]фев!H117</f>
        <v>0</v>
      </c>
      <c r="I233" s="6">
        <f>[2]фев!J117</f>
        <v>0</v>
      </c>
      <c r="J233" s="6">
        <f>[2]фев!K117</f>
        <v>0</v>
      </c>
      <c r="K233" s="6">
        <f>[2]фев!L117</f>
        <v>0</v>
      </c>
      <c r="L233" s="6">
        <f>[2]фев!M117</f>
        <v>0</v>
      </c>
      <c r="M233" s="6">
        <f>[2]фев!N117</f>
        <v>0</v>
      </c>
      <c r="N233" s="6">
        <f>[2]фев!O117</f>
        <v>0</v>
      </c>
      <c r="O233" s="6">
        <f>[2]фев!P117</f>
        <v>0</v>
      </c>
      <c r="P233" s="6"/>
      <c r="Q233" s="6">
        <f>[2]фев!Q117</f>
        <v>0</v>
      </c>
      <c r="R233" s="6">
        <f>[2]фев!R117</f>
        <v>0</v>
      </c>
      <c r="S233" s="56">
        <f t="shared" si="33"/>
        <v>0</v>
      </c>
    </row>
    <row r="234" spans="1:19">
      <c r="A234" s="47" t="s">
        <v>382</v>
      </c>
      <c r="B234" s="3">
        <v>340</v>
      </c>
      <c r="C234" s="3">
        <f t="shared" si="32"/>
        <v>0</v>
      </c>
      <c r="D234" s="6">
        <f>[2]март!D118</f>
        <v>0</v>
      </c>
      <c r="E234" s="6">
        <f>[2]март!E118</f>
        <v>0</v>
      </c>
      <c r="F234" s="6">
        <f>[2]март!F118</f>
        <v>0</v>
      </c>
      <c r="G234" s="6">
        <f>[2]март!G118</f>
        <v>0</v>
      </c>
      <c r="H234" s="6">
        <f>[2]март!H118</f>
        <v>0</v>
      </c>
      <c r="I234" s="6">
        <f>[2]март!J118</f>
        <v>0</v>
      </c>
      <c r="J234" s="6">
        <f>[2]март!K118</f>
        <v>0</v>
      </c>
      <c r="K234" s="6">
        <f>[2]фев!L120</f>
        <v>0</v>
      </c>
      <c r="L234" s="6">
        <f>[2]март!M118</f>
        <v>0</v>
      </c>
      <c r="M234" s="6">
        <f>[2]март!N118</f>
        <v>0</v>
      </c>
      <c r="N234" s="6">
        <f>[2]март!O118</f>
        <v>0</v>
      </c>
      <c r="O234" s="6">
        <f>[2]март!P118</f>
        <v>0</v>
      </c>
      <c r="P234" s="6"/>
      <c r="Q234" s="6">
        <f>[2]март!Q118</f>
        <v>0</v>
      </c>
      <c r="R234" s="6">
        <f>[2]март!R118</f>
        <v>0</v>
      </c>
      <c r="S234" s="56">
        <f t="shared" si="33"/>
        <v>0</v>
      </c>
    </row>
    <row r="235" spans="1:19">
      <c r="A235" s="47" t="s">
        <v>282</v>
      </c>
      <c r="B235" s="3">
        <v>340</v>
      </c>
      <c r="C235" s="3">
        <f t="shared" si="32"/>
        <v>0</v>
      </c>
      <c r="D235" s="6">
        <f>[2]фев!D119</f>
        <v>0</v>
      </c>
      <c r="E235" s="6">
        <f>[2]март!E112</f>
        <v>0</v>
      </c>
      <c r="F235" s="6">
        <f>[2]март!F112</f>
        <v>0</v>
      </c>
      <c r="G235" s="6">
        <f>[2]март!G112</f>
        <v>0</v>
      </c>
      <c r="H235" s="6">
        <f>[2]март!H112</f>
        <v>0</v>
      </c>
      <c r="I235" s="6">
        <f>[2]март!J112</f>
        <v>0</v>
      </c>
      <c r="J235" s="6">
        <f>[2]март!K112</f>
        <v>0</v>
      </c>
      <c r="K235" s="6">
        <f>[2]март!L112</f>
        <v>0</v>
      </c>
      <c r="L235" s="6">
        <f>[2]март!M112</f>
        <v>0</v>
      </c>
      <c r="M235" s="6">
        <f>[2]март!N112</f>
        <v>0</v>
      </c>
      <c r="N235" s="6">
        <f>[2]март!O112</f>
        <v>0</v>
      </c>
      <c r="O235" s="6">
        <f>[2]март!P112</f>
        <v>0</v>
      </c>
      <c r="P235" s="6"/>
      <c r="Q235" s="6">
        <f>[2]март!Q112</f>
        <v>0</v>
      </c>
      <c r="R235" s="6">
        <f>[2]март!R112</f>
        <v>0</v>
      </c>
      <c r="S235" s="56">
        <f t="shared" si="33"/>
        <v>0</v>
      </c>
    </row>
    <row r="236" spans="1:19">
      <c r="A236" s="42" t="s">
        <v>133</v>
      </c>
      <c r="B236" s="3">
        <v>340</v>
      </c>
      <c r="C236" s="3">
        <f t="shared" si="32"/>
        <v>57500</v>
      </c>
      <c r="D236" s="3">
        <f>[2]март!D120+[2]фев!D122</f>
        <v>57500</v>
      </c>
      <c r="E236" s="3">
        <f>[2]март!E120+[2]фев!E122</f>
        <v>0</v>
      </c>
      <c r="F236" s="3">
        <f>[2]март!F120+[2]фев!F122</f>
        <v>0</v>
      </c>
      <c r="G236" s="3">
        <f>[2]март!G120+[2]фев!G122</f>
        <v>0</v>
      </c>
      <c r="H236" s="3">
        <f>[2]март!H120+[2]фев!H122</f>
        <v>0</v>
      </c>
      <c r="I236" s="3">
        <f>[2]март!J120+[2]фев!J122</f>
        <v>0</v>
      </c>
      <c r="J236" s="3">
        <f>[2]март!K120+[2]фев!K122</f>
        <v>0</v>
      </c>
      <c r="K236" s="3">
        <f>[2]март!L120+[2]фев!L122</f>
        <v>0</v>
      </c>
      <c r="L236" s="3">
        <f>[2]март!M120+[2]фев!M122</f>
        <v>20000</v>
      </c>
      <c r="M236" s="3">
        <f>[2]март!N120+[2]фев!N122</f>
        <v>0</v>
      </c>
      <c r="N236" s="3">
        <f>[2]март!O120+[2]фев!O122</f>
        <v>20000</v>
      </c>
      <c r="O236" s="3">
        <f>[2]март!P120+[2]фев!P122</f>
        <v>0</v>
      </c>
      <c r="P236" s="3"/>
      <c r="Q236" s="3">
        <f>[2]март!Q120+[2]фев!Q122</f>
        <v>0</v>
      </c>
      <c r="R236" s="3">
        <f>[2]март!R120+[2]фев!R122</f>
        <v>30000</v>
      </c>
      <c r="S236" s="56">
        <f t="shared" si="33"/>
        <v>107500</v>
      </c>
    </row>
    <row r="237" spans="1:19">
      <c r="A237" s="42" t="s">
        <v>160</v>
      </c>
      <c r="B237" s="3">
        <v>340</v>
      </c>
      <c r="C237" s="3">
        <f t="shared" si="32"/>
        <v>0</v>
      </c>
      <c r="D237" s="3">
        <f>[2]фев!D123</f>
        <v>0</v>
      </c>
      <c r="E237" s="3">
        <f>[2]фев!E123</f>
        <v>0</v>
      </c>
      <c r="F237" s="3">
        <f>[2]фев!F123</f>
        <v>0</v>
      </c>
      <c r="G237" s="3">
        <f>[2]фев!G123</f>
        <v>0</v>
      </c>
      <c r="H237" s="3">
        <f>[2]фев!H123</f>
        <v>0</v>
      </c>
      <c r="I237" s="3">
        <f>[2]фев!J123</f>
        <v>0</v>
      </c>
      <c r="J237" s="3">
        <f>[2]фев!K123</f>
        <v>0</v>
      </c>
      <c r="K237" s="3">
        <f>[2]фев!L123</f>
        <v>0</v>
      </c>
      <c r="L237" s="3">
        <f>[2]фев!M123</f>
        <v>0</v>
      </c>
      <c r="M237" s="3">
        <f>[2]фев!N123</f>
        <v>0</v>
      </c>
      <c r="N237" s="3">
        <f>[2]фев!O123</f>
        <v>0</v>
      </c>
      <c r="O237" s="3">
        <f>[2]фев!P123</f>
        <v>0</v>
      </c>
      <c r="P237" s="3"/>
      <c r="Q237" s="3">
        <f>[2]фев!Q123</f>
        <v>0</v>
      </c>
      <c r="R237" s="3">
        <f>[2]фев!R123</f>
        <v>0</v>
      </c>
      <c r="S237" s="59">
        <f t="shared" si="33"/>
        <v>0</v>
      </c>
    </row>
    <row r="238" spans="1:19">
      <c r="A238" s="42" t="s">
        <v>134</v>
      </c>
      <c r="B238" s="3">
        <v>340</v>
      </c>
      <c r="C238" s="3">
        <f t="shared" si="32"/>
        <v>0</v>
      </c>
      <c r="D238" s="3">
        <f>[2]март!D122+[2]фев!D124</f>
        <v>0</v>
      </c>
      <c r="E238" s="3">
        <f>[2]март!E122+[2]фев!E124</f>
        <v>0</v>
      </c>
      <c r="F238" s="3">
        <f>[2]март!F122+[2]фев!F124</f>
        <v>0</v>
      </c>
      <c r="G238" s="3">
        <f>[2]март!G122+[2]фев!G124</f>
        <v>0</v>
      </c>
      <c r="H238" s="3">
        <f>[2]март!H122+[2]фев!H124</f>
        <v>0</v>
      </c>
      <c r="I238" s="3">
        <f>[2]март!J122+[2]фев!J124</f>
        <v>0</v>
      </c>
      <c r="J238" s="3">
        <f>[2]март!K122+[2]фев!K124</f>
        <v>0</v>
      </c>
      <c r="K238" s="3">
        <f>[2]март!L122+[2]фев!L124</f>
        <v>0</v>
      </c>
      <c r="L238" s="3">
        <f>[2]март!M122+[2]фев!M124</f>
        <v>0</v>
      </c>
      <c r="M238" s="3">
        <f>[2]март!N122+[2]фев!N124</f>
        <v>0</v>
      </c>
      <c r="N238" s="3">
        <f>[2]март!O122+[2]фев!O124</f>
        <v>0</v>
      </c>
      <c r="O238" s="3">
        <f>[2]март!P122+[2]фев!P124</f>
        <v>0</v>
      </c>
      <c r="P238" s="3"/>
      <c r="Q238" s="3">
        <f>[2]март!Q122+[2]фев!Q124</f>
        <v>0</v>
      </c>
      <c r="R238" s="3">
        <f>[2]март!R122+[2]фев!R124</f>
        <v>0</v>
      </c>
      <c r="S238" s="59">
        <f t="shared" si="33"/>
        <v>0</v>
      </c>
    </row>
    <row r="239" spans="1:19">
      <c r="A239" s="42" t="s">
        <v>135</v>
      </c>
      <c r="B239" s="3">
        <v>640</v>
      </c>
      <c r="C239" s="3">
        <f t="shared" si="32"/>
        <v>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9">
        <f t="shared" si="33"/>
        <v>0</v>
      </c>
    </row>
    <row r="240" spans="1:19">
      <c r="A240" s="63" t="s">
        <v>136</v>
      </c>
      <c r="B240" s="63"/>
      <c r="C240" s="64">
        <f t="shared" ref="C240:O240" si="34">C127+C222+C223+C221+C220+C219+C218</f>
        <v>2117717.6500000004</v>
      </c>
      <c r="D240" s="64">
        <f>D127+D222+D223+D221+D220+D219+D218</f>
        <v>2117717.6500000004</v>
      </c>
      <c r="E240" s="64">
        <f t="shared" si="34"/>
        <v>0</v>
      </c>
      <c r="F240" s="64">
        <f t="shared" si="34"/>
        <v>0</v>
      </c>
      <c r="G240" s="65">
        <f t="shared" si="34"/>
        <v>286510.02</v>
      </c>
      <c r="H240" s="64">
        <f t="shared" si="34"/>
        <v>0</v>
      </c>
      <c r="I240" s="64">
        <f t="shared" si="34"/>
        <v>0</v>
      </c>
      <c r="J240" s="65">
        <f t="shared" si="34"/>
        <v>252955.97</v>
      </c>
      <c r="K240" s="64">
        <f t="shared" si="34"/>
        <v>394727</v>
      </c>
      <c r="L240" s="64">
        <f t="shared" si="34"/>
        <v>3290517.17</v>
      </c>
      <c r="M240" s="65">
        <f t="shared" si="34"/>
        <v>47190.29</v>
      </c>
      <c r="N240" s="65">
        <f t="shared" si="34"/>
        <v>3337707.46</v>
      </c>
      <c r="O240" s="65">
        <f t="shared" si="34"/>
        <v>933212.67</v>
      </c>
      <c r="P240" s="65"/>
      <c r="Q240" s="65">
        <f>Q127+Q222+Q223+Q221+Q220+Q219+Q218</f>
        <v>34900</v>
      </c>
      <c r="R240" s="65">
        <f>R127+R222+R223+R221+R220+R219+R218</f>
        <v>229608.37</v>
      </c>
      <c r="S240" s="65">
        <f>S127+S222+S223+S221+S220+S219+S218</f>
        <v>7587339.1399999997</v>
      </c>
    </row>
    <row r="241" spans="1:19">
      <c r="A241" s="11"/>
      <c r="B241" s="8"/>
      <c r="C241" s="9">
        <f>[2]март!C124+[2]фев!C126+[2]янв!C117</f>
        <v>2117717.65</v>
      </c>
      <c r="D241" s="9">
        <f>[2]март!D124+[2]фев!D126+[2]янв!D117</f>
        <v>2117717.65</v>
      </c>
      <c r="E241" s="9">
        <f>[2]март!E124+[2]фев!E126+[2]янв!E117</f>
        <v>0</v>
      </c>
      <c r="F241" s="9">
        <f>[2]март!F124+[2]фев!F126+[2]янв!F117</f>
        <v>0</v>
      </c>
      <c r="G241" s="9">
        <f>[2]март!G124+[2]фев!G126+[2]янв!G117</f>
        <v>286510.02</v>
      </c>
      <c r="H241" s="9">
        <f>[2]март!H124+[2]фев!H126+[2]янв!H117</f>
        <v>0</v>
      </c>
      <c r="I241" s="9">
        <f>[2]март!J124+[2]фев!J126+[2]янв!J117</f>
        <v>0</v>
      </c>
      <c r="J241" s="9">
        <f>[2]март!K124+[2]фев!K126+[2]янв!K117</f>
        <v>253355.97</v>
      </c>
      <c r="K241" s="9">
        <f>[2]март!L124+[2]фев!L126+[2]янв!L117</f>
        <v>394727</v>
      </c>
      <c r="L241" s="9">
        <f>[2]март!M124+[2]фев!M126+[2]янв!M117</f>
        <v>3290517.17</v>
      </c>
      <c r="M241" s="9">
        <f>[2]март!N124+[2]фев!N126+[2]янв!N117</f>
        <v>47190.29</v>
      </c>
      <c r="N241" s="9">
        <f>[2]март!O124+[2]фев!O126+[2]янв!O117</f>
        <v>3337707.46</v>
      </c>
      <c r="O241" s="9">
        <f>[2]март!P124+[2]фев!P126+[2]янв!P117</f>
        <v>933212.66999999993</v>
      </c>
      <c r="P241" s="9"/>
      <c r="Q241" s="9">
        <f>[2]март!Q124+[2]фев!Q126+[2]янв!Q117</f>
        <v>34900</v>
      </c>
      <c r="R241" s="9">
        <f>[2]март!R124+[2]фев!R126+[2]янв!R117</f>
        <v>229608.37</v>
      </c>
      <c r="S241" s="9">
        <f>[2]март!S124+[2]фев!S126+[2]янв!S117</f>
        <v>7587739.1400000006</v>
      </c>
    </row>
    <row r="242" spans="1:19">
      <c r="A242" s="11"/>
      <c r="B242" s="8"/>
      <c r="C242" s="8">
        <f>C240-C241</f>
        <v>0</v>
      </c>
      <c r="D242" s="10">
        <f t="shared" ref="D242:O242" si="35">D240-D241</f>
        <v>0</v>
      </c>
      <c r="E242" s="8">
        <f t="shared" si="35"/>
        <v>0</v>
      </c>
      <c r="F242" s="8">
        <f t="shared" si="35"/>
        <v>0</v>
      </c>
      <c r="G242" s="8">
        <f t="shared" si="35"/>
        <v>0</v>
      </c>
      <c r="H242" s="8">
        <f t="shared" si="35"/>
        <v>0</v>
      </c>
      <c r="I242" s="8">
        <f t="shared" si="35"/>
        <v>0</v>
      </c>
      <c r="J242" s="8">
        <f t="shared" si="35"/>
        <v>-400</v>
      </c>
      <c r="K242" s="8">
        <f t="shared" si="35"/>
        <v>0</v>
      </c>
      <c r="L242" s="8">
        <f t="shared" si="35"/>
        <v>0</v>
      </c>
      <c r="M242" s="8">
        <f t="shared" si="35"/>
        <v>0</v>
      </c>
      <c r="N242" s="8">
        <f t="shared" si="35"/>
        <v>0</v>
      </c>
      <c r="O242" s="8">
        <f t="shared" si="35"/>
        <v>0</v>
      </c>
      <c r="P242" s="8"/>
      <c r="Q242" s="8">
        <f>Q240-Q241</f>
        <v>0</v>
      </c>
      <c r="R242" s="18">
        <f>R240-R241</f>
        <v>0</v>
      </c>
      <c r="S242" s="8">
        <f>S240-S241</f>
        <v>-400.00000000093132</v>
      </c>
    </row>
    <row r="243" spans="1:19" ht="13.8" thickBot="1">
      <c r="A243" s="11"/>
      <c r="B243" s="8"/>
      <c r="C243" s="8"/>
      <c r="D243" s="10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1:19" ht="13.8" thickBot="1">
      <c r="A244" s="11"/>
      <c r="D244" s="4"/>
      <c r="G244" s="17"/>
      <c r="H244" s="17"/>
      <c r="I244" s="17"/>
      <c r="J244" s="46"/>
      <c r="L244" s="19"/>
      <c r="O244" s="550" t="s">
        <v>270</v>
      </c>
      <c r="P244" s="551"/>
      <c r="Q244" s="551"/>
      <c r="R244" s="552"/>
      <c r="S244" s="12">
        <f>S240</f>
        <v>7587339.1399999997</v>
      </c>
    </row>
    <row r="245" spans="1:19" ht="13.8" thickBot="1">
      <c r="A245" s="11"/>
      <c r="O245" s="550" t="s">
        <v>400</v>
      </c>
      <c r="P245" s="551"/>
      <c r="Q245" s="551"/>
      <c r="R245" s="552"/>
      <c r="S245" s="12">
        <f>N124+S124-S240</f>
        <v>548910.6400000006</v>
      </c>
    </row>
    <row r="246" spans="1:19">
      <c r="S246" s="4"/>
    </row>
    <row r="247" spans="1:19">
      <c r="S247" s="19"/>
    </row>
  </sheetData>
  <mergeCells count="46">
    <mergeCell ref="S3:S4"/>
    <mergeCell ref="O122:R122"/>
    <mergeCell ref="O123:R123"/>
    <mergeCell ref="N3:N4"/>
    <mergeCell ref="O3:O4"/>
    <mergeCell ref="Q3:Q4"/>
    <mergeCell ref="R3:R4"/>
    <mergeCell ref="A2:H2"/>
    <mergeCell ref="K2:M2"/>
    <mergeCell ref="N2:O2"/>
    <mergeCell ref="Q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O245:R245"/>
    <mergeCell ref="A124:H124"/>
    <mergeCell ref="K124:M124"/>
    <mergeCell ref="N124:O124"/>
    <mergeCell ref="Q124:R124"/>
    <mergeCell ref="A125:A126"/>
    <mergeCell ref="J125:J126"/>
    <mergeCell ref="K125:K126"/>
    <mergeCell ref="L125:L126"/>
    <mergeCell ref="M125:M126"/>
    <mergeCell ref="R125:R126"/>
    <mergeCell ref="I125:I126"/>
    <mergeCell ref="B125:B126"/>
    <mergeCell ref="C125:C126"/>
    <mergeCell ref="D125:E125"/>
    <mergeCell ref="F125:F126"/>
    <mergeCell ref="G125:G126"/>
    <mergeCell ref="H125:H126"/>
    <mergeCell ref="S125:S126"/>
    <mergeCell ref="O244:R244"/>
    <mergeCell ref="N125:N126"/>
    <mergeCell ref="O125:O126"/>
    <mergeCell ref="Q125:Q126"/>
  </mergeCells>
  <phoneticPr fontId="2" type="noConversion"/>
  <pageMargins left="0.39370078740157483" right="0" top="0.2" bottom="0" header="0.2" footer="0.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00B050"/>
  </sheetPr>
  <dimension ref="A1:P42"/>
  <sheetViews>
    <sheetView view="pageBreakPreview" zoomScale="60" zoomScaleNormal="90" workbookViewId="0">
      <selection activeCell="C12" sqref="C12"/>
    </sheetView>
  </sheetViews>
  <sheetFormatPr defaultRowHeight="13.2"/>
  <cols>
    <col min="1" max="1" width="72.88671875" customWidth="1"/>
    <col min="2" max="2" width="17.6640625" customWidth="1"/>
    <col min="3" max="3" width="19.109375" customWidth="1"/>
    <col min="4" max="4" width="17.5546875" customWidth="1"/>
    <col min="5" max="5" width="16.88671875" customWidth="1"/>
    <col min="6" max="6" width="15.5546875" customWidth="1"/>
    <col min="7" max="7" width="16.109375" customWidth="1"/>
    <col min="8" max="8" width="14.44140625" customWidth="1"/>
    <col min="9" max="9" width="11" hidden="1" customWidth="1"/>
    <col min="10" max="10" width="11.5546875" hidden="1" customWidth="1"/>
    <col min="11" max="11" width="10.6640625" hidden="1" customWidth="1"/>
    <col min="12" max="12" width="11.5546875" hidden="1" customWidth="1"/>
    <col min="13" max="13" width="12.5546875" hidden="1" customWidth="1"/>
    <col min="14" max="14" width="12.109375" hidden="1" customWidth="1"/>
    <col min="15" max="15" width="2.33203125" hidden="1" customWidth="1"/>
    <col min="16" max="16" width="10.109375" hidden="1" customWidth="1"/>
  </cols>
  <sheetData>
    <row r="1" spans="1:16" ht="15.75" customHeight="1">
      <c r="A1" s="568" t="s">
        <v>618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</row>
    <row r="2" spans="1:16" ht="15" customHeight="1">
      <c r="A2" s="568" t="s">
        <v>406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</row>
    <row r="3" spans="1:16" ht="15" customHeight="1">
      <c r="A3" s="568" t="s">
        <v>743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</row>
    <row r="4" spans="1:16" ht="14.25" customHeight="1" thickBot="1">
      <c r="A4" s="72"/>
      <c r="B4" s="57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69" t="s">
        <v>407</v>
      </c>
      <c r="N4" s="569"/>
    </row>
    <row r="5" spans="1:16" ht="15.75" customHeight="1">
      <c r="A5" s="570" t="s">
        <v>607</v>
      </c>
      <c r="B5" s="565" t="s">
        <v>693</v>
      </c>
      <c r="C5" s="565" t="s">
        <v>608</v>
      </c>
      <c r="D5" s="574" t="s">
        <v>694</v>
      </c>
      <c r="E5" s="574"/>
      <c r="F5" s="574"/>
      <c r="G5" s="574"/>
      <c r="H5" s="575" t="s">
        <v>609</v>
      </c>
      <c r="I5" s="565" t="s">
        <v>696</v>
      </c>
      <c r="J5" s="565" t="s">
        <v>697</v>
      </c>
      <c r="K5" s="565"/>
      <c r="L5" s="565"/>
      <c r="M5" s="565"/>
      <c r="N5" s="566" t="s">
        <v>437</v>
      </c>
      <c r="O5" s="579" t="s">
        <v>438</v>
      </c>
      <c r="P5" s="577" t="s">
        <v>631</v>
      </c>
    </row>
    <row r="6" spans="1:16" ht="55.5" customHeight="1">
      <c r="A6" s="571"/>
      <c r="B6" s="572"/>
      <c r="C6" s="572"/>
      <c r="D6" s="333" t="s">
        <v>408</v>
      </c>
      <c r="E6" s="239" t="s">
        <v>409</v>
      </c>
      <c r="F6" s="239" t="s">
        <v>588</v>
      </c>
      <c r="G6" s="333" t="s">
        <v>587</v>
      </c>
      <c r="H6" s="576"/>
      <c r="I6" s="572"/>
      <c r="J6" s="333" t="s">
        <v>408</v>
      </c>
      <c r="K6" s="239" t="s">
        <v>283</v>
      </c>
      <c r="L6" s="239" t="s">
        <v>610</v>
      </c>
      <c r="M6" s="333" t="s">
        <v>611</v>
      </c>
      <c r="N6" s="567"/>
      <c r="O6" s="580"/>
      <c r="P6" s="578"/>
    </row>
    <row r="7" spans="1:16" ht="13.8">
      <c r="A7" s="73" t="s">
        <v>410</v>
      </c>
      <c r="B7" s="74">
        <v>1</v>
      </c>
      <c r="C7" s="74">
        <v>2</v>
      </c>
      <c r="D7" s="74">
        <v>3</v>
      </c>
      <c r="E7" s="75">
        <v>4</v>
      </c>
      <c r="F7" s="74">
        <v>5</v>
      </c>
      <c r="G7" s="74">
        <v>6</v>
      </c>
      <c r="H7" s="74">
        <v>7</v>
      </c>
      <c r="I7" s="74">
        <v>8</v>
      </c>
      <c r="J7" s="74">
        <v>9</v>
      </c>
      <c r="K7" s="75">
        <v>10</v>
      </c>
      <c r="L7" s="76">
        <v>11</v>
      </c>
      <c r="M7" s="76">
        <v>12</v>
      </c>
      <c r="N7" s="76">
        <v>12</v>
      </c>
      <c r="O7" s="76">
        <v>12</v>
      </c>
      <c r="P7" s="76">
        <v>13</v>
      </c>
    </row>
    <row r="8" spans="1:16" ht="24" customHeight="1">
      <c r="A8" s="277" t="s">
        <v>411</v>
      </c>
      <c r="B8" s="278">
        <f>SUM(B9+B11+B12+B16+B21)</f>
        <v>21038.957719999999</v>
      </c>
      <c r="C8" s="278">
        <f>SUM(C9+C11+C12+C16+C21)</f>
        <v>32923</v>
      </c>
      <c r="D8" s="278">
        <f t="shared" ref="D8:J8" si="0">SUM(D9+D11+D12+D16+D21)</f>
        <v>21044</v>
      </c>
      <c r="E8" s="334">
        <f t="shared" si="0"/>
        <v>21835.960769999998</v>
      </c>
      <c r="F8" s="278">
        <f t="shared" si="0"/>
        <v>791.96076999999855</v>
      </c>
      <c r="G8" s="278">
        <f t="shared" si="0"/>
        <v>505.08415152017653</v>
      </c>
      <c r="H8" s="278">
        <f t="shared" si="0"/>
        <v>4.8370748175302598</v>
      </c>
      <c r="I8" s="278">
        <f t="shared" si="0"/>
        <v>1880.6383699999997</v>
      </c>
      <c r="J8" s="278">
        <f t="shared" si="0"/>
        <v>1957</v>
      </c>
      <c r="K8" s="278">
        <f>SUM(K9+K11+K12+K16+K21)</f>
        <v>2159.9407699999997</v>
      </c>
      <c r="L8" s="278">
        <f t="shared" ref="L8:L38" si="1">+K8-J8</f>
        <v>202.9407699999997</v>
      </c>
      <c r="M8" s="278">
        <f t="shared" ref="M8:M21" si="2">SUM(K8/J8*100)</f>
        <v>110.36999335717934</v>
      </c>
      <c r="N8" s="77">
        <f t="shared" ref="N8:O23" si="3">SUM(L8/K8*100)</f>
        <v>9.3956636597956216</v>
      </c>
      <c r="O8" s="77">
        <f t="shared" si="3"/>
        <v>54.385323046315193</v>
      </c>
      <c r="P8" s="77">
        <f>SUM(N8/M8*100)</f>
        <v>8.5128787037155824</v>
      </c>
    </row>
    <row r="9" spans="1:16" ht="19.5" customHeight="1">
      <c r="A9" s="78" t="s">
        <v>412</v>
      </c>
      <c r="B9" s="80">
        <f>SUM(B10)</f>
        <v>12280.271210000001</v>
      </c>
      <c r="C9" s="79">
        <f>+C10</f>
        <v>20370</v>
      </c>
      <c r="D9" s="80">
        <f>+D10</f>
        <v>13250</v>
      </c>
      <c r="E9" s="335">
        <f>SUM(E10)</f>
        <v>13995.957999999999</v>
      </c>
      <c r="F9" s="80">
        <f t="shared" ref="F9:F38" si="4">+E9-D9</f>
        <v>745.95799999999872</v>
      </c>
      <c r="G9" s="80">
        <f t="shared" ref="G9:G31" si="5">E9/D9*100</f>
        <v>105.62987169811319</v>
      </c>
      <c r="H9" s="80">
        <f t="shared" ref="H9:H38" si="6">E9/B9</f>
        <v>1.1397108223964052</v>
      </c>
      <c r="I9" s="80">
        <f>SUM(I10)</f>
        <v>1070.2714399999998</v>
      </c>
      <c r="J9" s="80">
        <f>+J10</f>
        <v>1450</v>
      </c>
      <c r="K9" s="80">
        <f>SUM(K10)</f>
        <v>1725.3879999999999</v>
      </c>
      <c r="L9" s="80">
        <f t="shared" si="1"/>
        <v>275.38799999999992</v>
      </c>
      <c r="M9" s="80">
        <f t="shared" si="2"/>
        <v>118.99227586206895</v>
      </c>
      <c r="N9" s="80">
        <f t="shared" si="3"/>
        <v>15.960931686090312</v>
      </c>
      <c r="O9" s="80">
        <f t="shared" si="3"/>
        <v>43.208954588460273</v>
      </c>
      <c r="P9" s="80">
        <f>SUM(N9/M9*100)</f>
        <v>13.413418283209896</v>
      </c>
    </row>
    <row r="10" spans="1:16" ht="19.5" customHeight="1">
      <c r="A10" s="81" t="s">
        <v>413</v>
      </c>
      <c r="B10" s="85">
        <f>11166.34071+244.17734+43.65906+67.413+82.15-24.17266+52.6108+97.79347+401.43669+70.5268+78.336</f>
        <v>12280.271210000001</v>
      </c>
      <c r="C10" s="83">
        <v>20370</v>
      </c>
      <c r="D10" s="84">
        <v>13250</v>
      </c>
      <c r="E10" s="283">
        <f>12270.57+K10</f>
        <v>13995.957999999999</v>
      </c>
      <c r="F10" s="84">
        <f t="shared" si="4"/>
        <v>745.95799999999872</v>
      </c>
      <c r="G10" s="84">
        <f t="shared" si="5"/>
        <v>105.62987169811319</v>
      </c>
      <c r="H10" s="84">
        <f t="shared" si="6"/>
        <v>1.1397108223964052</v>
      </c>
      <c r="I10" s="85">
        <f>244.17734+67.413+82.15-24.17266+52.6108+97.79347+401.43669+70.5268+78.336</f>
        <v>1070.2714399999998</v>
      </c>
      <c r="J10" s="84">
        <v>1450</v>
      </c>
      <c r="K10" s="85">
        <f>586.38+31.39-26.042+90.67+34.6+44.447+12.681+95.537+221.828+633.897</f>
        <v>1725.3879999999999</v>
      </c>
      <c r="L10" s="84">
        <f t="shared" si="1"/>
        <v>275.38799999999992</v>
      </c>
      <c r="M10" s="84">
        <f t="shared" si="2"/>
        <v>118.99227586206895</v>
      </c>
      <c r="N10" s="84">
        <f t="shared" si="3"/>
        <v>15.960931686090312</v>
      </c>
      <c r="O10" s="84">
        <f t="shared" si="3"/>
        <v>43.208954588460273</v>
      </c>
      <c r="P10" s="84">
        <f>K10/I10</f>
        <v>1.6121031875801528</v>
      </c>
    </row>
    <row r="11" spans="1:16" ht="19.5" customHeight="1">
      <c r="A11" s="78" t="s">
        <v>414</v>
      </c>
      <c r="B11" s="86">
        <f>698.64476+2.13661+0.0679+5.63087+100.845</f>
        <v>807.32514000000003</v>
      </c>
      <c r="C11" s="79">
        <v>1253</v>
      </c>
      <c r="D11" s="80">
        <v>940</v>
      </c>
      <c r="E11" s="336">
        <f>904.92+K11</f>
        <v>1038.26199</v>
      </c>
      <c r="F11" s="80">
        <f t="shared" si="4"/>
        <v>98.261989999999969</v>
      </c>
      <c r="G11" s="80">
        <f t="shared" si="5"/>
        <v>110.45340319148936</v>
      </c>
      <c r="H11" s="84">
        <f t="shared" si="6"/>
        <v>1.2860518501876455</v>
      </c>
      <c r="I11" s="86">
        <f>0.0679+5.63087+100.845</f>
        <v>106.54376999999999</v>
      </c>
      <c r="J11" s="80">
        <v>102</v>
      </c>
      <c r="K11" s="86">
        <f>3.9+0.06899+0.449+8.339+120.585</f>
        <v>133.34198999999998</v>
      </c>
      <c r="L11" s="80">
        <f t="shared" si="1"/>
        <v>31.341989999999981</v>
      </c>
      <c r="M11" s="84">
        <f t="shared" si="2"/>
        <v>130.72744117647056</v>
      </c>
      <c r="N11" s="84">
        <f t="shared" si="3"/>
        <v>23.504966440053867</v>
      </c>
      <c r="O11" s="84">
        <f t="shared" si="3"/>
        <v>417.10000282838024</v>
      </c>
      <c r="P11" s="80">
        <f t="shared" ref="P11:P19" si="7">K11/I11</f>
        <v>1.2515231064190799</v>
      </c>
    </row>
    <row r="12" spans="1:16" ht="19.5" customHeight="1">
      <c r="A12" s="78" t="s">
        <v>415</v>
      </c>
      <c r="B12" s="80">
        <f>SUM(B13+B14+B15)</f>
        <v>5573.4466999999995</v>
      </c>
      <c r="C12" s="79">
        <f>C13+C14+C15</f>
        <v>7210</v>
      </c>
      <c r="D12" s="80">
        <f>SUM(D13:D15)</f>
        <v>4671</v>
      </c>
      <c r="E12" s="335">
        <f>SUM(E13:E15)</f>
        <v>4906.9589999999998</v>
      </c>
      <c r="F12" s="80">
        <f t="shared" si="4"/>
        <v>235.95899999999983</v>
      </c>
      <c r="G12" s="80">
        <f t="shared" si="5"/>
        <v>105.05157353885677</v>
      </c>
      <c r="H12" s="80">
        <f t="shared" si="6"/>
        <v>0.88041731878408391</v>
      </c>
      <c r="I12" s="80">
        <f>SUM(I13:I15)</f>
        <v>226.46300000000002</v>
      </c>
      <c r="J12" s="80">
        <f>J13+J14+J15</f>
        <v>85</v>
      </c>
      <c r="K12" s="80">
        <f>SUM(K13:K15)</f>
        <v>88.388999999999996</v>
      </c>
      <c r="L12" s="80">
        <f t="shared" si="1"/>
        <v>3.3889999999999958</v>
      </c>
      <c r="M12" s="80">
        <f t="shared" si="2"/>
        <v>103.98705882352941</v>
      </c>
      <c r="N12" s="80">
        <f t="shared" si="3"/>
        <v>3.8341875120207218</v>
      </c>
      <c r="O12" s="80">
        <f t="shared" si="3"/>
        <v>3068.369985940677</v>
      </c>
      <c r="P12" s="80">
        <f t="shared" si="7"/>
        <v>0.39030216856616751</v>
      </c>
    </row>
    <row r="13" spans="1:16" ht="36" customHeight="1">
      <c r="A13" s="87" t="s">
        <v>416</v>
      </c>
      <c r="B13" s="85">
        <f>538.25+10+6.62</f>
        <v>554.87</v>
      </c>
      <c r="C13" s="83">
        <v>680</v>
      </c>
      <c r="D13" s="84">
        <v>460</v>
      </c>
      <c r="E13" s="283">
        <f>555.7+K13</f>
        <v>565.30000000000007</v>
      </c>
      <c r="F13" s="84">
        <f t="shared" si="4"/>
        <v>105.30000000000007</v>
      </c>
      <c r="G13" s="84">
        <f t="shared" si="5"/>
        <v>122.89130434782609</v>
      </c>
      <c r="H13" s="84">
        <f t="shared" si="6"/>
        <v>1.0187971957395427</v>
      </c>
      <c r="I13" s="85">
        <f>10+6.62</f>
        <v>16.62</v>
      </c>
      <c r="J13" s="84">
        <v>35</v>
      </c>
      <c r="K13" s="85">
        <v>9.6</v>
      </c>
      <c r="L13" s="84">
        <f t="shared" si="1"/>
        <v>-25.4</v>
      </c>
      <c r="M13" s="84">
        <f t="shared" si="2"/>
        <v>27.428571428571431</v>
      </c>
      <c r="N13" s="84">
        <f t="shared" si="3"/>
        <v>-264.58333333333337</v>
      </c>
      <c r="O13" s="84">
        <f t="shared" si="3"/>
        <v>-107.98650168728909</v>
      </c>
      <c r="P13" s="84">
        <f t="shared" si="7"/>
        <v>0.57761732851985559</v>
      </c>
    </row>
    <row r="14" spans="1:16" ht="41.25" customHeight="1">
      <c r="A14" s="87" t="s">
        <v>417</v>
      </c>
      <c r="B14" s="85">
        <f>4789.8027+27.802+1.223+10.603+10.632+1+23.811+111.834+12.987+8.965</f>
        <v>4998.6596999999992</v>
      </c>
      <c r="C14" s="83">
        <v>6508</v>
      </c>
      <c r="D14" s="84">
        <v>4210</v>
      </c>
      <c r="E14" s="283">
        <f>4248.87+K14</f>
        <v>4327.6419999999998</v>
      </c>
      <c r="F14" s="84">
        <f t="shared" si="4"/>
        <v>117.64199999999983</v>
      </c>
      <c r="G14" s="84">
        <f t="shared" si="5"/>
        <v>102.79434679334915</v>
      </c>
      <c r="H14" s="84">
        <f t="shared" si="6"/>
        <v>0.86576047575313053</v>
      </c>
      <c r="I14" s="85">
        <f>27.802+1.223+10.6+10.632+1+23.8+111.834+12.987+8.965</f>
        <v>208.84300000000002</v>
      </c>
      <c r="J14" s="84">
        <v>50</v>
      </c>
      <c r="K14" s="85">
        <f>54.636+3+12.533+2.884+3.004+2.715</f>
        <v>78.772000000000006</v>
      </c>
      <c r="L14" s="84">
        <f t="shared" si="1"/>
        <v>28.772000000000006</v>
      </c>
      <c r="M14" s="84">
        <f t="shared" si="2"/>
        <v>157.54400000000001</v>
      </c>
      <c r="N14" s="84">
        <f t="shared" si="3"/>
        <v>36.525669019448543</v>
      </c>
      <c r="O14" s="84">
        <f t="shared" si="3"/>
        <v>547.56012790212708</v>
      </c>
      <c r="P14" s="84">
        <f t="shared" si="7"/>
        <v>0.37718285985165889</v>
      </c>
    </row>
    <row r="15" spans="1:16" ht="22.5" customHeight="1">
      <c r="A15" s="87" t="s">
        <v>231</v>
      </c>
      <c r="B15" s="85">
        <f>18.917+1</f>
        <v>19.917000000000002</v>
      </c>
      <c r="C15" s="83">
        <v>22</v>
      </c>
      <c r="D15" s="84">
        <v>1</v>
      </c>
      <c r="E15" s="283">
        <f>14+K15</f>
        <v>14.016999999999999</v>
      </c>
      <c r="F15" s="84">
        <f t="shared" si="4"/>
        <v>13.016999999999999</v>
      </c>
      <c r="G15" s="84">
        <f t="shared" si="5"/>
        <v>1401.7</v>
      </c>
      <c r="H15" s="84">
        <f t="shared" si="6"/>
        <v>0.70377064818998836</v>
      </c>
      <c r="I15" s="85">
        <v>1</v>
      </c>
      <c r="J15" s="84">
        <v>0</v>
      </c>
      <c r="K15" s="85">
        <v>1.7000000000000001E-2</v>
      </c>
      <c r="L15" s="84">
        <f t="shared" si="1"/>
        <v>1.7000000000000001E-2</v>
      </c>
      <c r="M15" s="84" t="e">
        <f t="shared" si="2"/>
        <v>#DIV/0!</v>
      </c>
      <c r="N15" s="84">
        <f t="shared" si="3"/>
        <v>100</v>
      </c>
      <c r="O15" s="84" t="e">
        <f t="shared" si="3"/>
        <v>#DIV/0!</v>
      </c>
      <c r="P15" s="84">
        <f t="shared" si="7"/>
        <v>1.7000000000000001E-2</v>
      </c>
    </row>
    <row r="16" spans="1:16" ht="22.5" customHeight="1">
      <c r="A16" s="78" t="s">
        <v>418</v>
      </c>
      <c r="B16" s="79">
        <f>SUM(B17:B18)</f>
        <v>1469.2111800000002</v>
      </c>
      <c r="C16" s="79">
        <f>SUM(C17:C18)</f>
        <v>3290</v>
      </c>
      <c r="D16" s="80">
        <f>SUM(D17:D18)</f>
        <v>1623</v>
      </c>
      <c r="E16" s="335">
        <f>SUM(E17:E18)</f>
        <v>1320.181</v>
      </c>
      <c r="F16" s="80">
        <f t="shared" si="4"/>
        <v>-302.81899999999996</v>
      </c>
      <c r="G16" s="80">
        <f t="shared" si="5"/>
        <v>81.342020948860139</v>
      </c>
      <c r="H16" s="80">
        <f>E16/B16</f>
        <v>0.89856449363528512</v>
      </c>
      <c r="I16" s="80">
        <f>I18+I17</f>
        <v>447.59285</v>
      </c>
      <c r="J16" s="80">
        <f>J18+J17</f>
        <v>250</v>
      </c>
      <c r="K16" s="80">
        <f>SUM(K17:K18)</f>
        <v>134.90100000000001</v>
      </c>
      <c r="L16" s="80">
        <f t="shared" si="1"/>
        <v>-115.09899999999999</v>
      </c>
      <c r="M16" s="80">
        <f t="shared" si="2"/>
        <v>53.960400000000007</v>
      </c>
      <c r="N16" s="80">
        <f t="shared" si="3"/>
        <v>-85.321087315883489</v>
      </c>
      <c r="O16" s="80">
        <f t="shared" si="3"/>
        <v>-46.88172790380456</v>
      </c>
      <c r="P16" s="80">
        <f t="shared" si="7"/>
        <v>0.30139221392835031</v>
      </c>
    </row>
    <row r="17" spans="1:16" ht="22.5" customHeight="1">
      <c r="A17" s="81" t="s">
        <v>18</v>
      </c>
      <c r="B17" s="85">
        <f>508.38533+1.0565+0.533+3.605+1.649+1.86536+9.272+9.65836+28.7652-85.92057+28.542</f>
        <v>507.41118000000017</v>
      </c>
      <c r="C17" s="83">
        <v>1600</v>
      </c>
      <c r="D17" s="84">
        <v>640</v>
      </c>
      <c r="E17" s="283">
        <f>432.73+K17</f>
        <v>495.971</v>
      </c>
      <c r="F17" s="84">
        <f t="shared" si="4"/>
        <v>-144.029</v>
      </c>
      <c r="G17" s="84">
        <f t="shared" si="5"/>
        <v>77.495468750000001</v>
      </c>
      <c r="H17" s="84">
        <f t="shared" si="6"/>
        <v>0.97745382748562981</v>
      </c>
      <c r="I17" s="85">
        <f>1.0565+3.605+1.649+1.86536+9.272+9.65836+28.7652-85.92057+28.542</f>
        <v>-1.5071499999999958</v>
      </c>
      <c r="J17" s="84">
        <v>150</v>
      </c>
      <c r="K17" s="283">
        <f>14.632+9.3+16.472+1.16+5.705+9.47+2.171+5.105+1.154-1.928</f>
        <v>63.241</v>
      </c>
      <c r="L17" s="84">
        <f t="shared" si="1"/>
        <v>-86.759</v>
      </c>
      <c r="M17" s="84">
        <f t="shared" si="2"/>
        <v>42.160666666666671</v>
      </c>
      <c r="N17" s="84">
        <f t="shared" si="3"/>
        <v>-137.18790025458168</v>
      </c>
      <c r="O17" s="84">
        <f t="shared" si="3"/>
        <v>-48.595150551143597</v>
      </c>
      <c r="P17" s="84">
        <f t="shared" si="7"/>
        <v>-41.960654214909049</v>
      </c>
    </row>
    <row r="18" spans="1:16" ht="22.5" customHeight="1">
      <c r="A18" s="78" t="s">
        <v>612</v>
      </c>
      <c r="B18" s="80">
        <f>B19+B20</f>
        <v>961.8</v>
      </c>
      <c r="C18" s="80">
        <f>C19+C20</f>
        <v>1690</v>
      </c>
      <c r="D18" s="80">
        <f>D19+D20</f>
        <v>983</v>
      </c>
      <c r="E18" s="335">
        <f>E19+E20</f>
        <v>824.20999999999992</v>
      </c>
      <c r="F18" s="80">
        <f t="shared" si="4"/>
        <v>-158.79000000000008</v>
      </c>
      <c r="G18" s="80">
        <f t="shared" si="5"/>
        <v>83.846388606307215</v>
      </c>
      <c r="H18" s="80">
        <f t="shared" si="6"/>
        <v>0.85694531087544179</v>
      </c>
      <c r="I18" s="80">
        <f>I19+I20</f>
        <v>449.1</v>
      </c>
      <c r="J18" s="80">
        <f>J19+J20</f>
        <v>100</v>
      </c>
      <c r="K18" s="80">
        <f>K19+K20</f>
        <v>71.66</v>
      </c>
      <c r="L18" s="80">
        <f>L19+L20</f>
        <v>-28.340000000000003</v>
      </c>
      <c r="M18" s="80">
        <f t="shared" si="2"/>
        <v>71.66</v>
      </c>
      <c r="N18" s="84">
        <f t="shared" si="3"/>
        <v>-39.547864917666764</v>
      </c>
      <c r="O18" s="84">
        <f t="shared" si="3"/>
        <v>-252.8581510232886</v>
      </c>
      <c r="P18" s="84">
        <f t="shared" si="7"/>
        <v>0.15956357158761966</v>
      </c>
    </row>
    <row r="19" spans="1:16" ht="22.5" customHeight="1">
      <c r="A19" s="81" t="s">
        <v>613</v>
      </c>
      <c r="B19" s="85">
        <v>365.32</v>
      </c>
      <c r="C19" s="83">
        <v>850</v>
      </c>
      <c r="D19" s="84">
        <v>360</v>
      </c>
      <c r="E19" s="284">
        <f>162.14+K19</f>
        <v>219.38899999999998</v>
      </c>
      <c r="F19" s="84">
        <f t="shared" si="4"/>
        <v>-140.61100000000002</v>
      </c>
      <c r="G19" s="84">
        <f t="shared" si="5"/>
        <v>60.941388888888881</v>
      </c>
      <c r="H19" s="84">
        <f t="shared" si="6"/>
        <v>0.60053925325741808</v>
      </c>
      <c r="I19" s="85">
        <v>239.2</v>
      </c>
      <c r="J19" s="84">
        <v>90</v>
      </c>
      <c r="K19" s="284">
        <f>8.484+6.023+6.8+1.334+4.577+2.278+1.247+3.038+0.317+23.151</f>
        <v>57.248999999999995</v>
      </c>
      <c r="L19" s="84">
        <f t="shared" si="1"/>
        <v>-32.751000000000005</v>
      </c>
      <c r="M19" s="84">
        <f t="shared" si="2"/>
        <v>63.61</v>
      </c>
      <c r="N19" s="80">
        <f t="shared" si="3"/>
        <v>-57.207986165697235</v>
      </c>
      <c r="O19" s="80">
        <f t="shared" si="3"/>
        <v>-194.22307715794935</v>
      </c>
      <c r="P19" s="80">
        <f t="shared" si="7"/>
        <v>0.23933528428093645</v>
      </c>
    </row>
    <row r="20" spans="1:16" ht="22.5" customHeight="1">
      <c r="A20" s="81" t="s">
        <v>614</v>
      </c>
      <c r="B20" s="84">
        <v>596.48</v>
      </c>
      <c r="C20" s="83">
        <v>840</v>
      </c>
      <c r="D20" s="84">
        <v>623</v>
      </c>
      <c r="E20" s="284">
        <f>590.41+K20</f>
        <v>604.82099999999991</v>
      </c>
      <c r="F20" s="84">
        <f>+E20-D20</f>
        <v>-18.179000000000087</v>
      </c>
      <c r="G20" s="84">
        <f>E20/D20*100</f>
        <v>97.082022471910108</v>
      </c>
      <c r="H20" s="84">
        <f>E20/B20</f>
        <v>1.0139837043991415</v>
      </c>
      <c r="I20" s="84">
        <v>209.9</v>
      </c>
      <c r="J20" s="84">
        <v>10</v>
      </c>
      <c r="K20" s="84">
        <f>0.007+0.047+0.002+14.355</f>
        <v>14.411</v>
      </c>
      <c r="L20" s="84">
        <f>+K20-J20</f>
        <v>4.4109999999999996</v>
      </c>
      <c r="M20" s="84">
        <f>SUM(K20/J20*100)</f>
        <v>144.11000000000001</v>
      </c>
      <c r="N20" s="77">
        <f t="shared" si="3"/>
        <v>30.608562903337727</v>
      </c>
      <c r="O20" s="77">
        <f t="shared" si="3"/>
        <v>3267.0596236681026</v>
      </c>
      <c r="P20" s="77">
        <f>SUM(N20/M20*100)</f>
        <v>21.239721673261901</v>
      </c>
    </row>
    <row r="21" spans="1:16" ht="22.5" customHeight="1">
      <c r="A21" s="78" t="s">
        <v>419</v>
      </c>
      <c r="B21" s="80">
        <f>878.68907+0.59155+0.24344+3.65558+7.92832+10.30367+7.29186</f>
        <v>908.70348999999999</v>
      </c>
      <c r="C21" s="79">
        <v>800</v>
      </c>
      <c r="D21" s="80">
        <v>560</v>
      </c>
      <c r="E21" s="336">
        <f>496.68+K21</f>
        <v>574.60077999999999</v>
      </c>
      <c r="F21" s="80">
        <f t="shared" si="4"/>
        <v>14.600779999999986</v>
      </c>
      <c r="G21" s="80">
        <f t="shared" si="5"/>
        <v>102.60728214285714</v>
      </c>
      <c r="H21" s="80">
        <f t="shared" si="6"/>
        <v>0.63233033252684001</v>
      </c>
      <c r="I21" s="86">
        <f>0.59155+3.65558+7.92832+10.3+7.29186</f>
        <v>29.767310000000002</v>
      </c>
      <c r="J21" s="80">
        <v>70</v>
      </c>
      <c r="K21" s="86">
        <f>11.585+7.891+15.963+11.346+11.747+11.363+0.05+1.524+6.45+0.00178</f>
        <v>77.920779999999993</v>
      </c>
      <c r="L21" s="80">
        <f t="shared" si="1"/>
        <v>7.9207799999999935</v>
      </c>
      <c r="M21" s="80">
        <f t="shared" si="2"/>
        <v>111.3154</v>
      </c>
      <c r="N21" s="79">
        <f t="shared" si="3"/>
        <v>10.165170317853587</v>
      </c>
      <c r="O21" s="79">
        <f t="shared" si="3"/>
        <v>1405.35906817258</v>
      </c>
      <c r="P21" s="79">
        <f>K21/I21</f>
        <v>2.6176627985531775</v>
      </c>
    </row>
    <row r="22" spans="1:16" ht="24.75" customHeight="1">
      <c r="A22" s="280" t="s">
        <v>26</v>
      </c>
      <c r="B22" s="278">
        <f>SUM(B23+B26+B28+B31+B34+B35+B37)</f>
        <v>3479.8981699999995</v>
      </c>
      <c r="C22" s="278">
        <f>SUM(C23+C26+C28+C31+C34+C35+C37)</f>
        <v>4905</v>
      </c>
      <c r="D22" s="278">
        <f>SUM(D23+D26+D28+D31+D34+D35+D37)</f>
        <v>3539</v>
      </c>
      <c r="E22" s="334">
        <f>SUM(E23+E26+E28+E31+E34+E35+E37)</f>
        <v>3306.8470000000002</v>
      </c>
      <c r="F22" s="278">
        <f t="shared" si="4"/>
        <v>-232.15299999999979</v>
      </c>
      <c r="G22" s="278">
        <f t="shared" si="5"/>
        <v>93.440152585476127</v>
      </c>
      <c r="H22" s="278">
        <f t="shared" si="6"/>
        <v>0.95027119715977226</v>
      </c>
      <c r="I22" s="278">
        <f>SUM(I23+I26+I28+I31+I34+I35+I37)</f>
        <v>857.11315999999999</v>
      </c>
      <c r="J22" s="278">
        <f>SUM(J23+J26+J28+J31+J34+J35+J37)</f>
        <v>428</v>
      </c>
      <c r="K22" s="278">
        <f>SUM(K23+K26+K28+K31+K34+K35+K37)</f>
        <v>601.50699999999995</v>
      </c>
      <c r="L22" s="278">
        <f>+K22-J22</f>
        <v>173.50699999999995</v>
      </c>
      <c r="M22" s="278">
        <f>SUM(K22/J22*100)</f>
        <v>140.53901869158878</v>
      </c>
      <c r="N22" s="84">
        <f t="shared" si="3"/>
        <v>28.845383345497222</v>
      </c>
      <c r="O22" s="84">
        <f t="shared" si="3"/>
        <v>80.999048275625086</v>
      </c>
      <c r="P22" s="79">
        <f t="shared" ref="P22:P35" si="8">K22/I22</f>
        <v>0.70178248109036145</v>
      </c>
    </row>
    <row r="23" spans="1:16" ht="21" customHeight="1">
      <c r="A23" s="78" t="s">
        <v>420</v>
      </c>
      <c r="B23" s="79">
        <f>SUM(B24:B25)</f>
        <v>2047.4498199999998</v>
      </c>
      <c r="C23" s="79">
        <f>SUM(C24:C25)</f>
        <v>4147</v>
      </c>
      <c r="D23" s="79">
        <f t="shared" ref="D23:K23" si="9">SUM(D24:D25)</f>
        <v>3014</v>
      </c>
      <c r="E23" s="337">
        <f t="shared" si="9"/>
        <v>2471.9740000000002</v>
      </c>
      <c r="F23" s="79">
        <f t="shared" si="9"/>
        <v>-542.02599999999984</v>
      </c>
      <c r="G23" s="79">
        <f t="shared" si="9"/>
        <v>173.79258023573686</v>
      </c>
      <c r="H23" s="79">
        <f t="shared" si="9"/>
        <v>2.3569397736524444</v>
      </c>
      <c r="I23" s="80">
        <f t="shared" si="9"/>
        <v>176.77</v>
      </c>
      <c r="J23" s="79">
        <f t="shared" si="9"/>
        <v>380</v>
      </c>
      <c r="K23" s="79">
        <f t="shared" si="9"/>
        <v>349.57399999999996</v>
      </c>
      <c r="L23" s="80">
        <f t="shared" si="1"/>
        <v>-30.426000000000045</v>
      </c>
      <c r="M23" s="79">
        <f>SUM(K23/J23*100)</f>
        <v>91.993157894736839</v>
      </c>
      <c r="N23" s="84">
        <f t="shared" si="3"/>
        <v>-8.7037365479126159</v>
      </c>
      <c r="O23" s="84">
        <f t="shared" si="3"/>
        <v>-302.35048279345528</v>
      </c>
      <c r="P23" s="79">
        <f t="shared" si="8"/>
        <v>1.9775640663008425</v>
      </c>
    </row>
    <row r="24" spans="1:16" ht="21" customHeight="1">
      <c r="A24" s="87" t="s">
        <v>422</v>
      </c>
      <c r="B24" s="85">
        <f>426.7447+15.93298+0.95597+3.6+10.43159+2.623</f>
        <v>460.28824000000003</v>
      </c>
      <c r="C24" s="83">
        <v>2518</v>
      </c>
      <c r="D24" s="84">
        <v>1640</v>
      </c>
      <c r="E24" s="283">
        <f>364.26+K24</f>
        <v>518.28899999999999</v>
      </c>
      <c r="F24" s="84">
        <f>+E24-D24</f>
        <v>-1121.711</v>
      </c>
      <c r="G24" s="84">
        <f>E24/D24*100</f>
        <v>31.602987804878047</v>
      </c>
      <c r="H24" s="84">
        <f>E24/B24</f>
        <v>1.1260096499532553</v>
      </c>
      <c r="I24" s="85">
        <v>35</v>
      </c>
      <c r="J24" s="84">
        <v>260</v>
      </c>
      <c r="K24" s="85">
        <f>72.8+11.068+27.117+6.1+25.317+6.527+5.1</f>
        <v>154.02899999999997</v>
      </c>
      <c r="L24" s="84">
        <f>+K24-J24</f>
        <v>-105.97100000000003</v>
      </c>
      <c r="M24" s="84">
        <f>SUM(K24/J24*100)</f>
        <v>59.241923076923065</v>
      </c>
      <c r="N24" s="80">
        <f t="shared" ref="N24:O29" si="10">SUM(L24/K24*100)</f>
        <v>-68.799381934570803</v>
      </c>
      <c r="O24" s="80">
        <f t="shared" si="10"/>
        <v>-55.903901139861887</v>
      </c>
      <c r="P24" s="79">
        <f t="shared" si="8"/>
        <v>4.4008285714285709</v>
      </c>
    </row>
    <row r="25" spans="1:16" ht="21" customHeight="1">
      <c r="A25" s="87" t="s">
        <v>421</v>
      </c>
      <c r="B25" s="85">
        <f>1438.35009+37.88431+5.635+9.568+6.455+14.383+23.01785+1.40833+45.57+4.89</f>
        <v>1587.1615799999997</v>
      </c>
      <c r="C25" s="83">
        <v>1629</v>
      </c>
      <c r="D25" s="84">
        <v>1374</v>
      </c>
      <c r="E25" s="283">
        <f>1758.14+K25</f>
        <v>1953.6850000000002</v>
      </c>
      <c r="F25" s="84">
        <f t="shared" si="4"/>
        <v>579.68500000000017</v>
      </c>
      <c r="G25" s="84">
        <f t="shared" si="5"/>
        <v>142.18959243085882</v>
      </c>
      <c r="H25" s="84">
        <f t="shared" si="6"/>
        <v>1.2309301236991892</v>
      </c>
      <c r="I25" s="85">
        <v>141.77000000000001</v>
      </c>
      <c r="J25" s="84">
        <v>120</v>
      </c>
      <c r="K25" s="85">
        <f>28.634+1.5+14.168+21.792+94.38+6.751+7.708+12.387+8.225</f>
        <v>195.54499999999999</v>
      </c>
      <c r="L25" s="84">
        <f t="shared" si="1"/>
        <v>75.544999999999987</v>
      </c>
      <c r="M25" s="84">
        <f>SUM(K25/J25*100)</f>
        <v>162.95416666666668</v>
      </c>
      <c r="N25" s="84">
        <f t="shared" si="10"/>
        <v>38.633051215832673</v>
      </c>
      <c r="O25" s="84">
        <f t="shared" si="10"/>
        <v>215.70476757782342</v>
      </c>
      <c r="P25" s="79">
        <f t="shared" si="8"/>
        <v>1.3793115609790503</v>
      </c>
    </row>
    <row r="26" spans="1:16" ht="21" customHeight="1">
      <c r="A26" s="88" t="s">
        <v>423</v>
      </c>
      <c r="B26" s="80">
        <f>SUM(B27:B27)</f>
        <v>183.71958000000001</v>
      </c>
      <c r="C26" s="79">
        <f>SUM(C27:C27)</f>
        <v>258</v>
      </c>
      <c r="D26" s="80">
        <f>SUM(D27:D27)</f>
        <v>180</v>
      </c>
      <c r="E26" s="335">
        <f>SUM(E27:E27)</f>
        <v>141.59</v>
      </c>
      <c r="F26" s="80">
        <f t="shared" si="4"/>
        <v>-38.409999999999997</v>
      </c>
      <c r="G26" s="80">
        <f t="shared" si="5"/>
        <v>78.661111111111111</v>
      </c>
      <c r="H26" s="80">
        <f t="shared" si="6"/>
        <v>0.77068541088543741</v>
      </c>
      <c r="I26" s="80">
        <f>SUM(I27:I27)</f>
        <v>1.65</v>
      </c>
      <c r="J26" s="80">
        <f>J27</f>
        <v>4</v>
      </c>
      <c r="K26" s="80">
        <f>SUM(K27:K27)</f>
        <v>0</v>
      </c>
      <c r="L26" s="80">
        <f t="shared" si="1"/>
        <v>-4</v>
      </c>
      <c r="M26" s="80">
        <f t="shared" ref="M26:M31" si="11">SUM(K26/J26*100)</f>
        <v>0</v>
      </c>
      <c r="N26" s="84" t="e">
        <f t="shared" si="10"/>
        <v>#DIV/0!</v>
      </c>
      <c r="O26" s="84">
        <f t="shared" si="10"/>
        <v>0</v>
      </c>
      <c r="P26" s="79">
        <f t="shared" si="8"/>
        <v>0</v>
      </c>
    </row>
    <row r="27" spans="1:16" ht="21" customHeight="1">
      <c r="A27" s="89" t="s">
        <v>40</v>
      </c>
      <c r="B27" s="85">
        <f>182.06958+1.65</f>
        <v>183.71958000000001</v>
      </c>
      <c r="C27" s="83">
        <v>258</v>
      </c>
      <c r="D27" s="84">
        <v>180</v>
      </c>
      <c r="E27" s="283">
        <f>141.59+K27</f>
        <v>141.59</v>
      </c>
      <c r="F27" s="84">
        <f t="shared" si="4"/>
        <v>-38.409999999999997</v>
      </c>
      <c r="G27" s="84">
        <f t="shared" si="5"/>
        <v>78.661111111111111</v>
      </c>
      <c r="H27" s="84">
        <f t="shared" si="6"/>
        <v>0.77068541088543741</v>
      </c>
      <c r="I27" s="85">
        <v>1.65</v>
      </c>
      <c r="J27" s="84">
        <v>4</v>
      </c>
      <c r="K27" s="85">
        <v>0</v>
      </c>
      <c r="L27" s="84">
        <f t="shared" si="1"/>
        <v>-4</v>
      </c>
      <c r="M27" s="84">
        <f t="shared" si="11"/>
        <v>0</v>
      </c>
      <c r="N27" s="84" t="e">
        <f t="shared" si="10"/>
        <v>#DIV/0!</v>
      </c>
      <c r="O27" s="84">
        <f t="shared" si="10"/>
        <v>0</v>
      </c>
      <c r="P27" s="79">
        <f t="shared" si="8"/>
        <v>0</v>
      </c>
    </row>
    <row r="28" spans="1:16" ht="34.5" customHeight="1">
      <c r="A28" s="88" t="s">
        <v>424</v>
      </c>
      <c r="B28" s="80">
        <f>SUM(B29:B30)</f>
        <v>27.371199999999998</v>
      </c>
      <c r="C28" s="79">
        <f>SUM(C29:C30)</f>
        <v>62</v>
      </c>
      <c r="D28" s="80">
        <f>SUM(D29:D30)</f>
        <v>46</v>
      </c>
      <c r="E28" s="335">
        <f>SUM(E29:E30)</f>
        <v>44.52</v>
      </c>
      <c r="F28" s="80">
        <f t="shared" si="4"/>
        <v>-1.4799999999999969</v>
      </c>
      <c r="G28" s="80">
        <f t="shared" si="5"/>
        <v>96.782608695652186</v>
      </c>
      <c r="H28" s="80">
        <f t="shared" si="6"/>
        <v>1.6265271526275795</v>
      </c>
      <c r="I28" s="80">
        <f>SUM(I29:I30)</f>
        <v>5.1740000000000004</v>
      </c>
      <c r="J28" s="80">
        <f>SUM(J29:J30)</f>
        <v>5</v>
      </c>
      <c r="K28" s="80">
        <f>SUM(K29:K30)</f>
        <v>0</v>
      </c>
      <c r="L28" s="80">
        <f t="shared" si="1"/>
        <v>-5</v>
      </c>
      <c r="M28" s="84">
        <f t="shared" si="11"/>
        <v>0</v>
      </c>
      <c r="N28" s="84" t="e">
        <f t="shared" si="10"/>
        <v>#DIV/0!</v>
      </c>
      <c r="O28" s="84">
        <f t="shared" si="10"/>
        <v>0</v>
      </c>
      <c r="P28" s="79">
        <f t="shared" si="8"/>
        <v>0</v>
      </c>
    </row>
    <row r="29" spans="1:16" ht="24.75" hidden="1" customHeight="1">
      <c r="A29" s="81" t="s">
        <v>425</v>
      </c>
      <c r="B29" s="84">
        <v>0</v>
      </c>
      <c r="C29" s="83">
        <v>0</v>
      </c>
      <c r="D29" s="84"/>
      <c r="E29" s="284"/>
      <c r="F29" s="80">
        <f t="shared" si="4"/>
        <v>0</v>
      </c>
      <c r="G29" s="80" t="e">
        <f t="shared" si="5"/>
        <v>#DIV/0!</v>
      </c>
      <c r="H29" s="80" t="e">
        <f t="shared" si="6"/>
        <v>#DIV/0!</v>
      </c>
      <c r="I29" s="84"/>
      <c r="J29" s="84"/>
      <c r="K29" s="84"/>
      <c r="L29" s="84">
        <f t="shared" si="1"/>
        <v>0</v>
      </c>
      <c r="M29" s="84" t="e">
        <f t="shared" si="11"/>
        <v>#DIV/0!</v>
      </c>
      <c r="N29" s="80" t="e">
        <f t="shared" si="10"/>
        <v>#DIV/0!</v>
      </c>
      <c r="O29" s="80" t="e">
        <f t="shared" si="10"/>
        <v>#DIV/0!</v>
      </c>
      <c r="P29" s="79" t="e">
        <f t="shared" si="8"/>
        <v>#DIV/0!</v>
      </c>
    </row>
    <row r="30" spans="1:16" ht="36" customHeight="1">
      <c r="A30" s="81" t="s">
        <v>426</v>
      </c>
      <c r="B30" s="85">
        <f>22.1972+5.174</f>
        <v>27.371199999999998</v>
      </c>
      <c r="C30" s="83">
        <v>62</v>
      </c>
      <c r="D30" s="84">
        <v>46</v>
      </c>
      <c r="E30" s="336">
        <f>44.52+K30</f>
        <v>44.52</v>
      </c>
      <c r="F30" s="84">
        <f t="shared" si="4"/>
        <v>-1.4799999999999969</v>
      </c>
      <c r="G30" s="84">
        <f t="shared" si="5"/>
        <v>96.782608695652186</v>
      </c>
      <c r="H30" s="84">
        <f t="shared" si="6"/>
        <v>1.6265271526275795</v>
      </c>
      <c r="I30" s="86">
        <v>5.1740000000000004</v>
      </c>
      <c r="J30" s="84">
        <v>5</v>
      </c>
      <c r="K30" s="86">
        <v>0</v>
      </c>
      <c r="L30" s="84">
        <f t="shared" si="1"/>
        <v>-5</v>
      </c>
      <c r="M30" s="84">
        <f t="shared" si="11"/>
        <v>0</v>
      </c>
      <c r="N30" s="83"/>
      <c r="O30" s="83"/>
      <c r="P30" s="79">
        <f t="shared" si="8"/>
        <v>0</v>
      </c>
    </row>
    <row r="31" spans="1:16" ht="33.75" customHeight="1">
      <c r="A31" s="78" t="s">
        <v>427</v>
      </c>
      <c r="B31" s="80">
        <f>SUM(B32:B33)</f>
        <v>179.87485999999998</v>
      </c>
      <c r="C31" s="79">
        <f>SUM(C32:C33)</f>
        <v>110</v>
      </c>
      <c r="D31" s="80">
        <f>SUM(D32:D33)</f>
        <v>81</v>
      </c>
      <c r="E31" s="335">
        <f>SUM(E32:E33)</f>
        <v>535.43299999999999</v>
      </c>
      <c r="F31" s="80">
        <f t="shared" si="4"/>
        <v>454.43299999999999</v>
      </c>
      <c r="G31" s="80">
        <f t="shared" si="5"/>
        <v>661.02839506172836</v>
      </c>
      <c r="H31" s="80">
        <f t="shared" si="6"/>
        <v>2.9766972438505306</v>
      </c>
      <c r="I31" s="80">
        <f>SUM(I32:I33)</f>
        <v>11.138159999999999</v>
      </c>
      <c r="J31" s="80">
        <f>SUM(J32:J33)</f>
        <v>9</v>
      </c>
      <c r="K31" s="80">
        <f>SUM(K32:K33)</f>
        <v>240.43299999999999</v>
      </c>
      <c r="L31" s="80">
        <f t="shared" si="1"/>
        <v>231.43299999999999</v>
      </c>
      <c r="M31" s="80">
        <f t="shared" si="11"/>
        <v>2671.4777777777776</v>
      </c>
      <c r="N31" s="83">
        <f t="shared" ref="N31:O36" si="12">SUM(L31/K31*100)</f>
        <v>96.256753440667467</v>
      </c>
      <c r="O31" s="83">
        <f t="shared" si="12"/>
        <v>1154.3201608144809</v>
      </c>
      <c r="P31" s="79">
        <f t="shared" si="8"/>
        <v>21.586420019105489</v>
      </c>
    </row>
    <row r="32" spans="1:16" ht="21" customHeight="1">
      <c r="A32" s="81" t="s">
        <v>428</v>
      </c>
      <c r="B32" s="83">
        <v>35.75</v>
      </c>
      <c r="C32" s="83"/>
      <c r="D32" s="84"/>
      <c r="E32" s="338"/>
      <c r="F32" s="83">
        <f t="shared" si="4"/>
        <v>0</v>
      </c>
      <c r="G32" s="83"/>
      <c r="H32" s="83">
        <f t="shared" si="6"/>
        <v>0</v>
      </c>
      <c r="I32" s="84">
        <v>0</v>
      </c>
      <c r="J32" s="83">
        <v>0</v>
      </c>
      <c r="K32" s="83"/>
      <c r="L32" s="83">
        <f t="shared" si="1"/>
        <v>0</v>
      </c>
      <c r="M32" s="83"/>
      <c r="N32" s="79" t="e">
        <f t="shared" si="12"/>
        <v>#DIV/0!</v>
      </c>
      <c r="O32" s="79" t="e">
        <f t="shared" si="12"/>
        <v>#DIV/0!</v>
      </c>
      <c r="P32" s="79" t="e">
        <f t="shared" si="8"/>
        <v>#DIV/0!</v>
      </c>
    </row>
    <row r="33" spans="1:16" ht="21" customHeight="1">
      <c r="A33" s="81" t="s">
        <v>429</v>
      </c>
      <c r="B33" s="82">
        <f>132.9867+3.3653+4.85886+2.914</f>
        <v>144.12485999999998</v>
      </c>
      <c r="C33" s="83">
        <v>110</v>
      </c>
      <c r="D33" s="84">
        <v>81</v>
      </c>
      <c r="E33" s="82">
        <f>295+K33</f>
        <v>535.43299999999999</v>
      </c>
      <c r="F33" s="84">
        <f t="shared" si="4"/>
        <v>454.43299999999999</v>
      </c>
      <c r="G33" s="83">
        <f t="shared" ref="G33:G38" si="13">E33/D33*100</f>
        <v>661.02839506172836</v>
      </c>
      <c r="H33" s="83">
        <f t="shared" si="6"/>
        <v>3.7150634526201798</v>
      </c>
      <c r="I33" s="85">
        <f>3.3653+4.85886+2.914</f>
        <v>11.138159999999999</v>
      </c>
      <c r="J33" s="83">
        <v>9</v>
      </c>
      <c r="K33" s="82">
        <f>5.456+105.11+125.273+4.594</f>
        <v>240.43299999999999</v>
      </c>
      <c r="L33" s="83">
        <f t="shared" si="1"/>
        <v>231.43299999999999</v>
      </c>
      <c r="M33" s="83">
        <f t="shared" ref="M33:M38" si="14">SUM(K33/J33*100)</f>
        <v>2671.4777777777776</v>
      </c>
      <c r="N33" s="79">
        <f t="shared" si="12"/>
        <v>96.256753440667467</v>
      </c>
      <c r="O33" s="79">
        <f t="shared" si="12"/>
        <v>1154.3201608144809</v>
      </c>
      <c r="P33" s="79">
        <f t="shared" si="8"/>
        <v>21.586420019105489</v>
      </c>
    </row>
    <row r="34" spans="1:16" ht="14.25" hidden="1" customHeight="1">
      <c r="A34" s="78" t="s">
        <v>430</v>
      </c>
      <c r="B34" s="79">
        <f>157.30508+9+11.5+10+3.44509</f>
        <v>191.25017</v>
      </c>
      <c r="C34" s="79">
        <v>308</v>
      </c>
      <c r="D34" s="80">
        <v>208</v>
      </c>
      <c r="E34" s="79">
        <f>101.83+K34</f>
        <v>113.33</v>
      </c>
      <c r="F34" s="79">
        <f t="shared" si="4"/>
        <v>-94.67</v>
      </c>
      <c r="G34" s="79">
        <f t="shared" si="13"/>
        <v>54.48557692307692</v>
      </c>
      <c r="H34" s="79">
        <f t="shared" si="6"/>
        <v>0.59257463666568244</v>
      </c>
      <c r="I34" s="80">
        <v>24.9</v>
      </c>
      <c r="J34" s="79">
        <v>30</v>
      </c>
      <c r="K34" s="79">
        <f>8+1+0.5+0.5+1+0.5</f>
        <v>11.5</v>
      </c>
      <c r="L34" s="79">
        <f t="shared" si="1"/>
        <v>-18.5</v>
      </c>
      <c r="M34" s="79">
        <f t="shared" si="14"/>
        <v>38.333333333333336</v>
      </c>
      <c r="N34" s="79">
        <f t="shared" si="12"/>
        <v>-160.86956521739131</v>
      </c>
      <c r="O34" s="79">
        <f t="shared" si="12"/>
        <v>-207.20720720720723</v>
      </c>
      <c r="P34" s="79">
        <f t="shared" si="8"/>
        <v>0.46184738955823296</v>
      </c>
    </row>
    <row r="35" spans="1:16" ht="15.75" hidden="1" customHeight="1">
      <c r="A35" s="78" t="s">
        <v>246</v>
      </c>
      <c r="B35" s="83">
        <f>212.75154+72.2+298.689+71+72.342+123.25</f>
        <v>850.23254000000009</v>
      </c>
      <c r="C35" s="79">
        <v>20</v>
      </c>
      <c r="D35" s="80">
        <f>5+5</f>
        <v>10</v>
      </c>
      <c r="E35" s="339">
        <f>K35</f>
        <v>0</v>
      </c>
      <c r="F35" s="83">
        <f t="shared" si="4"/>
        <v>-10</v>
      </c>
      <c r="G35" s="79">
        <f t="shared" si="13"/>
        <v>0</v>
      </c>
      <c r="H35" s="79">
        <f t="shared" si="6"/>
        <v>0</v>
      </c>
      <c r="I35" s="85">
        <f>72.2+298.689+71+72.342+123.25</f>
        <v>637.48099999999999</v>
      </c>
      <c r="J35" s="79">
        <v>0</v>
      </c>
      <c r="K35" s="82">
        <v>0</v>
      </c>
      <c r="L35" s="79">
        <f t="shared" si="1"/>
        <v>0</v>
      </c>
      <c r="M35" s="79" t="e">
        <f t="shared" si="14"/>
        <v>#DIV/0!</v>
      </c>
      <c r="N35" s="79" t="e">
        <f t="shared" si="12"/>
        <v>#DIV/0!</v>
      </c>
      <c r="O35" s="79" t="e">
        <f t="shared" si="12"/>
        <v>#DIV/0!</v>
      </c>
      <c r="P35" s="79">
        <f t="shared" si="8"/>
        <v>0</v>
      </c>
    </row>
    <row r="36" spans="1:16" ht="14.25" hidden="1" customHeight="1">
      <c r="A36" s="81" t="s">
        <v>431</v>
      </c>
      <c r="B36" s="83"/>
      <c r="C36" s="83"/>
      <c r="D36" s="84"/>
      <c r="E36" s="338"/>
      <c r="F36" s="83">
        <f t="shared" si="4"/>
        <v>0</v>
      </c>
      <c r="G36" s="79" t="e">
        <f t="shared" si="13"/>
        <v>#DIV/0!</v>
      </c>
      <c r="H36" s="79" t="e">
        <f t="shared" si="6"/>
        <v>#DIV/0!</v>
      </c>
      <c r="I36" s="83"/>
      <c r="J36" s="83"/>
      <c r="K36" s="83"/>
      <c r="L36" s="79">
        <f t="shared" si="1"/>
        <v>0</v>
      </c>
      <c r="M36" s="79" t="e">
        <f t="shared" si="14"/>
        <v>#DIV/0!</v>
      </c>
      <c r="N36" s="77" t="e">
        <f t="shared" si="12"/>
        <v>#DIV/0!</v>
      </c>
      <c r="O36" s="77" t="e">
        <f t="shared" si="12"/>
        <v>#DIV/0!</v>
      </c>
      <c r="P36" s="77" t="e">
        <f>K36/I36</f>
        <v>#DIV/0!</v>
      </c>
    </row>
    <row r="37" spans="1:16" ht="14.25" hidden="1" customHeight="1">
      <c r="A37" s="81" t="s">
        <v>432</v>
      </c>
      <c r="B37" s="83"/>
      <c r="C37" s="83">
        <v>0</v>
      </c>
      <c r="D37" s="84">
        <v>0</v>
      </c>
      <c r="E37" s="338"/>
      <c r="F37" s="83">
        <f t="shared" si="4"/>
        <v>0</v>
      </c>
      <c r="G37" s="79" t="e">
        <f t="shared" si="13"/>
        <v>#DIV/0!</v>
      </c>
      <c r="H37" s="79" t="e">
        <f t="shared" si="6"/>
        <v>#DIV/0!</v>
      </c>
      <c r="I37" s="83">
        <v>0</v>
      </c>
      <c r="J37" s="83">
        <v>0</v>
      </c>
      <c r="K37" s="83"/>
      <c r="L37" s="79">
        <f t="shared" si="1"/>
        <v>0</v>
      </c>
      <c r="M37" s="79" t="e">
        <f t="shared" si="14"/>
        <v>#DIV/0!</v>
      </c>
      <c r="N37" s="279" t="e">
        <f>K37/O37</f>
        <v>#DIV/0!</v>
      </c>
      <c r="O37" s="83">
        <v>0</v>
      </c>
    </row>
    <row r="38" spans="1:16" ht="27.75" customHeight="1">
      <c r="A38" s="280" t="s">
        <v>433</v>
      </c>
      <c r="B38" s="278">
        <f>+B8+B22</f>
        <v>24518.855889999999</v>
      </c>
      <c r="C38" s="278">
        <f>SUM(C22+C8)</f>
        <v>37828</v>
      </c>
      <c r="D38" s="278">
        <f>D8+D22</f>
        <v>24583</v>
      </c>
      <c r="E38" s="334">
        <f>E8+E22</f>
        <v>25142.807769999999</v>
      </c>
      <c r="F38" s="278">
        <f t="shared" si="4"/>
        <v>559.80776999999944</v>
      </c>
      <c r="G38" s="278">
        <f t="shared" si="13"/>
        <v>102.27721502664441</v>
      </c>
      <c r="H38" s="278">
        <f t="shared" si="6"/>
        <v>1.0254478383004191</v>
      </c>
      <c r="I38" s="278">
        <f>I8+I22</f>
        <v>2737.7515299999995</v>
      </c>
      <c r="J38" s="278">
        <f>J8+J22</f>
        <v>2385</v>
      </c>
      <c r="K38" s="278">
        <f>K8+K22</f>
        <v>2761.4477699999998</v>
      </c>
      <c r="L38" s="278">
        <f t="shared" si="1"/>
        <v>376.44776999999976</v>
      </c>
      <c r="M38" s="278">
        <f t="shared" si="14"/>
        <v>115.78397358490564</v>
      </c>
      <c r="N38" s="279">
        <f>K38/O38</f>
        <v>20.397094162614632</v>
      </c>
      <c r="O38" s="77">
        <f>O8+O22</f>
        <v>135.38437132194028</v>
      </c>
    </row>
    <row r="39" spans="1:16" ht="39" hidden="1" customHeight="1">
      <c r="A39" s="276" t="s">
        <v>615</v>
      </c>
    </row>
    <row r="40" spans="1:16" ht="18" hidden="1">
      <c r="A40" s="563" t="s">
        <v>616</v>
      </c>
      <c r="B40" s="563"/>
      <c r="C40" s="281"/>
      <c r="D40" s="90"/>
      <c r="E40" s="90"/>
      <c r="F40" s="90"/>
      <c r="G40" s="564" t="s">
        <v>599</v>
      </c>
      <c r="H40" s="564"/>
      <c r="I40" s="564"/>
      <c r="J40" s="564"/>
      <c r="K40" s="564"/>
      <c r="L40" s="564"/>
      <c r="M40" s="91"/>
      <c r="O40" s="143"/>
    </row>
    <row r="41" spans="1:16" hidden="1">
      <c r="A41" s="228" t="s">
        <v>617</v>
      </c>
    </row>
    <row r="42" spans="1:16" hidden="1">
      <c r="A42" s="228" t="s">
        <v>600</v>
      </c>
    </row>
  </sheetData>
  <mergeCells count="17">
    <mergeCell ref="P5:P6"/>
    <mergeCell ref="O5:O6"/>
    <mergeCell ref="A1:N1"/>
    <mergeCell ref="A40:B40"/>
    <mergeCell ref="G40:L40"/>
    <mergeCell ref="J5:M5"/>
    <mergeCell ref="N5:N6"/>
    <mergeCell ref="A2:N2"/>
    <mergeCell ref="A3:N3"/>
    <mergeCell ref="M4:N4"/>
    <mergeCell ref="A5:A6"/>
    <mergeCell ref="B5:B6"/>
    <mergeCell ref="B4:L4"/>
    <mergeCell ref="C5:C6"/>
    <mergeCell ref="D5:G5"/>
    <mergeCell ref="H5:H6"/>
    <mergeCell ref="I5:I6"/>
  </mergeCells>
  <pageMargins left="0.68" right="0" top="0.39" bottom="0" header="0" footer="0"/>
  <pageSetup paperSize="9" scale="7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J99"/>
  <sheetViews>
    <sheetView view="pageBreakPreview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defaultColWidth="9.109375" defaultRowHeight="13.2"/>
  <cols>
    <col min="1" max="1" width="21.109375" style="29" customWidth="1"/>
    <col min="2" max="2" width="49.109375" style="40" customWidth="1"/>
    <col min="3" max="3" width="9.109375" style="40" customWidth="1"/>
    <col min="4" max="4" width="9" style="40" customWidth="1"/>
    <col min="5" max="5" width="8.5546875" style="25" customWidth="1"/>
    <col min="6" max="6" width="10.6640625" style="25" customWidth="1"/>
    <col min="7" max="7" width="6.5546875" style="25" customWidth="1"/>
    <col min="8" max="8" width="7.44140625" style="25" customWidth="1"/>
    <col min="9" max="16384" width="9.109375" style="25"/>
  </cols>
  <sheetData>
    <row r="1" spans="1:8" ht="15.6">
      <c r="B1" s="581" t="s">
        <v>247</v>
      </c>
      <c r="C1" s="581"/>
      <c r="D1" s="581"/>
      <c r="E1" s="581"/>
      <c r="F1" s="582" t="s">
        <v>477</v>
      </c>
      <c r="G1" s="582"/>
      <c r="H1" s="582"/>
    </row>
    <row r="2" spans="1:8" ht="15.6">
      <c r="A2" s="581" t="s">
        <v>629</v>
      </c>
      <c r="B2" s="581"/>
      <c r="C2" s="581"/>
      <c r="D2" s="581"/>
      <c r="E2" s="581"/>
      <c r="F2" s="581"/>
      <c r="G2" s="581"/>
    </row>
    <row r="3" spans="1:8" ht="13.8">
      <c r="B3" s="583" t="s">
        <v>742</v>
      </c>
      <c r="C3" s="583"/>
      <c r="D3" s="583"/>
      <c r="E3" s="583"/>
      <c r="F3" s="583"/>
      <c r="G3" s="26" t="s">
        <v>248</v>
      </c>
      <c r="H3" s="26"/>
    </row>
    <row r="4" spans="1:8" ht="56.25" customHeight="1">
      <c r="A4" s="157" t="s">
        <v>0</v>
      </c>
      <c r="B4" s="158" t="s">
        <v>1</v>
      </c>
      <c r="C4" s="153" t="s">
        <v>463</v>
      </c>
      <c r="D4" s="153" t="s">
        <v>465</v>
      </c>
      <c r="E4" s="152" t="s">
        <v>464</v>
      </c>
      <c r="F4" s="152" t="s">
        <v>695</v>
      </c>
      <c r="G4" s="152" t="s">
        <v>2</v>
      </c>
      <c r="H4" s="152" t="s">
        <v>3</v>
      </c>
    </row>
    <row r="5" spans="1:8">
      <c r="A5" s="148"/>
      <c r="B5" s="149" t="s">
        <v>4</v>
      </c>
      <c r="C5" s="112">
        <f>SUM(C6+C11+C15+C20+C23+C10)</f>
        <v>31233</v>
      </c>
      <c r="D5" s="112">
        <f>E5-C5</f>
        <v>1690</v>
      </c>
      <c r="E5" s="112">
        <f>SUM(E6+E11+E15+E20+E23+E10)</f>
        <v>32923</v>
      </c>
      <c r="F5" s="150">
        <f>SUM(F6+F11+F15+F20+F23+F10)</f>
        <v>21835.957999999999</v>
      </c>
      <c r="G5" s="151">
        <f>SUM(F5/E5%)</f>
        <v>66.324326458706665</v>
      </c>
      <c r="H5" s="151">
        <f>SUM(F5-E5)</f>
        <v>-11087.042000000001</v>
      </c>
    </row>
    <row r="6" spans="1:8" ht="48" hidden="1" customHeight="1">
      <c r="A6" s="31" t="s">
        <v>5</v>
      </c>
      <c r="B6" s="28" t="s">
        <v>6</v>
      </c>
      <c r="C6" s="32">
        <f>SUM(C7+C8)</f>
        <v>18478</v>
      </c>
      <c r="D6" s="32">
        <f t="shared" ref="D6:D73" si="0">E6-C6</f>
        <v>1892</v>
      </c>
      <c r="E6" s="32">
        <f>SUM(E7+E8)</f>
        <v>20370</v>
      </c>
      <c r="F6" s="35">
        <f>SUM(F7+F8)</f>
        <v>13995.958000000001</v>
      </c>
      <c r="G6" s="33">
        <f t="shared" ref="G6:G73" si="1">SUM(F6/E6%)</f>
        <v>68.708679430535113</v>
      </c>
      <c r="H6" s="33">
        <f t="shared" ref="H6:H73" si="2">SUM(F6-E6)</f>
        <v>-6374.0419999999995</v>
      </c>
    </row>
    <row r="7" spans="1:8" ht="36" hidden="1" customHeight="1">
      <c r="A7" s="30" t="s">
        <v>7</v>
      </c>
      <c r="B7" s="20" t="s">
        <v>8</v>
      </c>
      <c r="C7" s="34"/>
      <c r="D7" s="32">
        <f t="shared" si="0"/>
        <v>0</v>
      </c>
      <c r="E7" s="34"/>
      <c r="F7" s="147"/>
      <c r="G7" s="33" t="e">
        <f t="shared" si="1"/>
        <v>#DIV/0!</v>
      </c>
      <c r="H7" s="33">
        <f t="shared" si="2"/>
        <v>0</v>
      </c>
    </row>
    <row r="8" spans="1:8">
      <c r="A8" s="31" t="s">
        <v>9</v>
      </c>
      <c r="B8" s="28" t="s">
        <v>10</v>
      </c>
      <c r="C8" s="32">
        <f>C9</f>
        <v>18478</v>
      </c>
      <c r="D8" s="32">
        <f t="shared" si="0"/>
        <v>1892</v>
      </c>
      <c r="E8" s="32">
        <f>E9</f>
        <v>20370</v>
      </c>
      <c r="F8" s="35">
        <f>F9</f>
        <v>13995.958000000001</v>
      </c>
      <c r="G8" s="24">
        <f t="shared" si="1"/>
        <v>68.708679430535113</v>
      </c>
      <c r="H8" s="24">
        <f t="shared" si="2"/>
        <v>-6374.0419999999995</v>
      </c>
    </row>
    <row r="9" spans="1:8">
      <c r="A9" s="30" t="s">
        <v>9</v>
      </c>
      <c r="B9" s="20" t="s">
        <v>10</v>
      </c>
      <c r="C9" s="6">
        <v>18478</v>
      </c>
      <c r="D9" s="32">
        <f t="shared" si="0"/>
        <v>1892</v>
      </c>
      <c r="E9" s="6">
        <v>20370</v>
      </c>
      <c r="F9" s="5">
        <v>13995.958000000001</v>
      </c>
      <c r="G9" s="24">
        <f t="shared" si="1"/>
        <v>68.708679430535113</v>
      </c>
      <c r="H9" s="24">
        <f t="shared" si="2"/>
        <v>-6374.0419999999995</v>
      </c>
    </row>
    <row r="10" spans="1:8">
      <c r="A10" s="31" t="s">
        <v>284</v>
      </c>
      <c r="B10" s="28" t="s">
        <v>285</v>
      </c>
      <c r="C10" s="6">
        <v>1299</v>
      </c>
      <c r="D10" s="32">
        <f t="shared" si="0"/>
        <v>-46</v>
      </c>
      <c r="E10" s="6">
        <v>1253</v>
      </c>
      <c r="F10" s="5">
        <v>1038.26</v>
      </c>
      <c r="G10" s="24">
        <f>SUM(F10/E10%)</f>
        <v>82.861931364724668</v>
      </c>
      <c r="H10" s="24">
        <f>SUM(F10-E10)</f>
        <v>-214.74</v>
      </c>
    </row>
    <row r="11" spans="1:8">
      <c r="A11" s="31" t="s">
        <v>11</v>
      </c>
      <c r="B11" s="28" t="s">
        <v>12</v>
      </c>
      <c r="C11" s="32">
        <f>SUM(C12+C14+C13)</f>
        <v>8196</v>
      </c>
      <c r="D11" s="32">
        <f t="shared" si="0"/>
        <v>-986</v>
      </c>
      <c r="E11" s="32">
        <f>SUM(E12+E14+E13)</f>
        <v>7210</v>
      </c>
      <c r="F11" s="35">
        <f>SUM(F12+F14+F13)</f>
        <v>4906.9600000000009</v>
      </c>
      <c r="G11" s="33">
        <f t="shared" si="1"/>
        <v>68.057697642163674</v>
      </c>
      <c r="H11" s="33">
        <f t="shared" si="2"/>
        <v>-2303.0399999999991</v>
      </c>
    </row>
    <row r="12" spans="1:8" ht="15" customHeight="1">
      <c r="A12" s="30" t="s">
        <v>13</v>
      </c>
      <c r="B12" s="20" t="s">
        <v>14</v>
      </c>
      <c r="C12" s="6">
        <v>7537</v>
      </c>
      <c r="D12" s="32">
        <f t="shared" si="0"/>
        <v>-1029</v>
      </c>
      <c r="E12" s="6">
        <v>6508</v>
      </c>
      <c r="F12" s="5">
        <v>4327.6400000000003</v>
      </c>
      <c r="G12" s="24">
        <f t="shared" si="1"/>
        <v>66.49723417332514</v>
      </c>
      <c r="H12" s="24">
        <f t="shared" si="2"/>
        <v>-2180.3599999999997</v>
      </c>
    </row>
    <row r="13" spans="1:8" ht="15" customHeight="1">
      <c r="A13" s="30" t="s">
        <v>230</v>
      </c>
      <c r="B13" s="20" t="s">
        <v>231</v>
      </c>
      <c r="C13" s="6">
        <v>28</v>
      </c>
      <c r="D13" s="32">
        <f t="shared" si="0"/>
        <v>-6</v>
      </c>
      <c r="E13" s="6">
        <v>22</v>
      </c>
      <c r="F13" s="5">
        <v>14.02</v>
      </c>
      <c r="G13" s="24">
        <f>SUM(F13/E13%)</f>
        <v>63.727272727272727</v>
      </c>
      <c r="H13" s="24">
        <f>SUM(F13-E13)</f>
        <v>-7.98</v>
      </c>
    </row>
    <row r="14" spans="1:8">
      <c r="A14" s="36" t="s">
        <v>241</v>
      </c>
      <c r="B14" s="27" t="s">
        <v>242</v>
      </c>
      <c r="C14" s="13">
        <v>631</v>
      </c>
      <c r="D14" s="32">
        <f t="shared" si="0"/>
        <v>49</v>
      </c>
      <c r="E14" s="13">
        <v>680</v>
      </c>
      <c r="F14" s="16">
        <v>565.29999999999995</v>
      </c>
      <c r="G14" s="24">
        <f>SUM(F14/E14%)</f>
        <v>83.132352941176464</v>
      </c>
      <c r="H14" s="24">
        <f>SUM(F14-E14)</f>
        <v>-114.70000000000005</v>
      </c>
    </row>
    <row r="15" spans="1:8">
      <c r="A15" s="31" t="s">
        <v>15</v>
      </c>
      <c r="B15" s="28" t="s">
        <v>16</v>
      </c>
      <c r="C15" s="32">
        <f>C16+C17</f>
        <v>2910</v>
      </c>
      <c r="D15" s="32">
        <f>D16+D17</f>
        <v>380</v>
      </c>
      <c r="E15" s="32">
        <f>E16+E17</f>
        <v>3290</v>
      </c>
      <c r="F15" s="35">
        <f>F16+F17</f>
        <v>1320.18</v>
      </c>
      <c r="G15" s="24">
        <f>SUM(F15/E15%)</f>
        <v>40.127051671732524</v>
      </c>
      <c r="H15" s="24">
        <f>SUM(F15-E15)</f>
        <v>-1969.82</v>
      </c>
    </row>
    <row r="16" spans="1:8">
      <c r="A16" s="30" t="s">
        <v>17</v>
      </c>
      <c r="B16" s="20" t="s">
        <v>18</v>
      </c>
      <c r="C16" s="6">
        <v>1220</v>
      </c>
      <c r="D16" s="32">
        <f t="shared" si="0"/>
        <v>380</v>
      </c>
      <c r="E16" s="6">
        <v>1600</v>
      </c>
      <c r="F16" s="5">
        <v>495.97</v>
      </c>
      <c r="G16" s="24">
        <f t="shared" si="1"/>
        <v>30.998125000000002</v>
      </c>
      <c r="H16" s="24">
        <f t="shared" si="2"/>
        <v>-1104.03</v>
      </c>
    </row>
    <row r="17" spans="1:8">
      <c r="A17" s="31" t="s">
        <v>19</v>
      </c>
      <c r="B17" s="28" t="s">
        <v>612</v>
      </c>
      <c r="C17" s="32">
        <f>C18+C19</f>
        <v>1690</v>
      </c>
      <c r="D17" s="32">
        <f>D18+D19</f>
        <v>0</v>
      </c>
      <c r="E17" s="32">
        <f>E18+E19</f>
        <v>1690</v>
      </c>
      <c r="F17" s="35">
        <f>F18+F19</f>
        <v>824.21</v>
      </c>
      <c r="G17" s="32">
        <f>F17/E17*100</f>
        <v>48.769822485207101</v>
      </c>
      <c r="H17" s="32">
        <f>F17-E17</f>
        <v>-865.79</v>
      </c>
    </row>
    <row r="18" spans="1:8" ht="36" customHeight="1">
      <c r="A18" s="30" t="s">
        <v>619</v>
      </c>
      <c r="B18" s="20" t="s">
        <v>613</v>
      </c>
      <c r="C18" s="6">
        <v>980</v>
      </c>
      <c r="D18" s="32">
        <f t="shared" si="0"/>
        <v>-130</v>
      </c>
      <c r="E18" s="6">
        <v>850</v>
      </c>
      <c r="F18" s="5">
        <v>219.39</v>
      </c>
      <c r="G18" s="24"/>
      <c r="H18" s="24">
        <f t="shared" si="2"/>
        <v>-630.61</v>
      </c>
    </row>
    <row r="19" spans="1:8">
      <c r="A19" s="30" t="s">
        <v>620</v>
      </c>
      <c r="B19" s="20" t="s">
        <v>614</v>
      </c>
      <c r="C19" s="6">
        <v>710</v>
      </c>
      <c r="D19" s="32">
        <f t="shared" si="0"/>
        <v>130</v>
      </c>
      <c r="E19" s="6">
        <v>840</v>
      </c>
      <c r="F19" s="5">
        <v>604.82000000000005</v>
      </c>
      <c r="G19" s="24">
        <f t="shared" si="1"/>
        <v>72.00238095238096</v>
      </c>
      <c r="H19" s="24">
        <f t="shared" si="2"/>
        <v>-235.17999999999995</v>
      </c>
    </row>
    <row r="20" spans="1:8">
      <c r="A20" s="31" t="s">
        <v>20</v>
      </c>
      <c r="B20" s="28" t="s">
        <v>21</v>
      </c>
      <c r="C20" s="32">
        <f>SUM(C21)</f>
        <v>350</v>
      </c>
      <c r="D20" s="32">
        <f t="shared" si="0"/>
        <v>450</v>
      </c>
      <c r="E20" s="32">
        <f>SUM(E21)</f>
        <v>800</v>
      </c>
      <c r="F20" s="35">
        <f>SUM(F21)</f>
        <v>574.6</v>
      </c>
      <c r="G20" s="33">
        <f>SUM(F20/E20%)</f>
        <v>71.825000000000003</v>
      </c>
      <c r="H20" s="33">
        <f t="shared" si="2"/>
        <v>-225.39999999999998</v>
      </c>
    </row>
    <row r="21" spans="1:8" ht="96" hidden="1" customHeight="1">
      <c r="A21" s="30" t="s">
        <v>22</v>
      </c>
      <c r="B21" s="20" t="s">
        <v>23</v>
      </c>
      <c r="C21" s="6">
        <f>C22</f>
        <v>350</v>
      </c>
      <c r="D21" s="32">
        <f t="shared" si="0"/>
        <v>450</v>
      </c>
      <c r="E21" s="6">
        <f>E22</f>
        <v>800</v>
      </c>
      <c r="F21" s="5">
        <f>F22</f>
        <v>574.6</v>
      </c>
      <c r="G21" s="33">
        <f t="shared" si="1"/>
        <v>71.825000000000003</v>
      </c>
      <c r="H21" s="33">
        <f t="shared" si="2"/>
        <v>-225.39999999999998</v>
      </c>
    </row>
    <row r="22" spans="1:8" ht="24">
      <c r="A22" s="30" t="s">
        <v>24</v>
      </c>
      <c r="B22" s="20" t="s">
        <v>25</v>
      </c>
      <c r="C22" s="6">
        <v>350</v>
      </c>
      <c r="D22" s="32">
        <f t="shared" si="0"/>
        <v>450</v>
      </c>
      <c r="E22" s="6">
        <v>800</v>
      </c>
      <c r="F22" s="5">
        <v>574.6</v>
      </c>
      <c r="G22" s="24">
        <f t="shared" si="1"/>
        <v>71.825000000000003</v>
      </c>
      <c r="H22" s="24">
        <f t="shared" si="2"/>
        <v>-225.39999999999998</v>
      </c>
    </row>
    <row r="23" spans="1:8" s="37" customFormat="1" ht="84" hidden="1" customHeight="1">
      <c r="A23" s="31" t="s">
        <v>140</v>
      </c>
      <c r="B23" s="28" t="s">
        <v>142</v>
      </c>
      <c r="C23" s="32"/>
      <c r="D23" s="32">
        <f t="shared" si="0"/>
        <v>0</v>
      </c>
      <c r="E23" s="32"/>
      <c r="F23" s="35"/>
      <c r="G23" s="33" t="e">
        <f t="shared" si="1"/>
        <v>#DIV/0!</v>
      </c>
      <c r="H23" s="33">
        <f t="shared" si="2"/>
        <v>0</v>
      </c>
    </row>
    <row r="24" spans="1:8" ht="72" hidden="1" customHeight="1">
      <c r="A24" s="30" t="s">
        <v>141</v>
      </c>
      <c r="B24" s="20" t="s">
        <v>143</v>
      </c>
      <c r="C24" s="6">
        <v>6</v>
      </c>
      <c r="D24" s="32">
        <f t="shared" si="0"/>
        <v>0</v>
      </c>
      <c r="E24" s="6">
        <v>6</v>
      </c>
      <c r="F24" s="5">
        <v>6.2149999999999999</v>
      </c>
      <c r="G24" s="33">
        <f t="shared" si="1"/>
        <v>103.58333333333333</v>
      </c>
      <c r="H24" s="33">
        <f t="shared" si="2"/>
        <v>0.21499999999999986</v>
      </c>
    </row>
    <row r="25" spans="1:8">
      <c r="A25" s="148"/>
      <c r="B25" s="149" t="s">
        <v>26</v>
      </c>
      <c r="C25" s="112">
        <f>SUM(C26+C31+C38+C52+C33+C35+C51)</f>
        <v>4905</v>
      </c>
      <c r="D25" s="112">
        <f t="shared" si="0"/>
        <v>0</v>
      </c>
      <c r="E25" s="112">
        <f>SUM(E26+E31+E38+E52+E33+E35+E51)</f>
        <v>4905</v>
      </c>
      <c r="F25" s="150">
        <f>SUM(F26+F31+F38+F52+F33+F35+F51)</f>
        <v>3306.85</v>
      </c>
      <c r="G25" s="151">
        <f t="shared" si="1"/>
        <v>67.417940876656473</v>
      </c>
      <c r="H25" s="151">
        <f t="shared" si="2"/>
        <v>-1598.15</v>
      </c>
    </row>
    <row r="26" spans="1:8" ht="34.200000000000003">
      <c r="A26" s="31" t="s">
        <v>27</v>
      </c>
      <c r="B26" s="28" t="s">
        <v>28</v>
      </c>
      <c r="C26" s="32">
        <f>C29+C27</f>
        <v>4147</v>
      </c>
      <c r="D26" s="32">
        <f t="shared" si="0"/>
        <v>0</v>
      </c>
      <c r="E26" s="32">
        <f>E29+E27</f>
        <v>4147</v>
      </c>
      <c r="F26" s="35">
        <f>F29+F27</f>
        <v>2471.98</v>
      </c>
      <c r="G26" s="33">
        <f t="shared" si="1"/>
        <v>59.608873884735956</v>
      </c>
      <c r="H26" s="33">
        <f t="shared" si="2"/>
        <v>-1675.02</v>
      </c>
    </row>
    <row r="27" spans="1:8" ht="84" hidden="1" customHeight="1">
      <c r="A27" s="30" t="s">
        <v>29</v>
      </c>
      <c r="B27" s="20" t="s">
        <v>30</v>
      </c>
      <c r="C27" s="6">
        <f>C28</f>
        <v>2518</v>
      </c>
      <c r="D27" s="32">
        <f t="shared" si="0"/>
        <v>0</v>
      </c>
      <c r="E27" s="6">
        <f>E28</f>
        <v>2518</v>
      </c>
      <c r="F27" s="5">
        <f>F28</f>
        <v>518.29</v>
      </c>
      <c r="G27" s="33">
        <f t="shared" si="1"/>
        <v>20.583399523431293</v>
      </c>
      <c r="H27" s="33">
        <f t="shared" si="2"/>
        <v>-1999.71</v>
      </c>
    </row>
    <row r="28" spans="1:8" ht="24">
      <c r="A28" s="30" t="s">
        <v>31</v>
      </c>
      <c r="B28" s="20" t="s">
        <v>32</v>
      </c>
      <c r="C28" s="6">
        <v>2518</v>
      </c>
      <c r="D28" s="32">
        <f t="shared" si="0"/>
        <v>0</v>
      </c>
      <c r="E28" s="6">
        <v>2518</v>
      </c>
      <c r="F28" s="5">
        <v>518.29</v>
      </c>
      <c r="G28" s="24">
        <f t="shared" si="1"/>
        <v>20.583399523431293</v>
      </c>
      <c r="H28" s="24">
        <f t="shared" si="2"/>
        <v>-1999.71</v>
      </c>
    </row>
    <row r="29" spans="1:8" ht="96" hidden="1" customHeight="1">
      <c r="A29" s="30" t="s">
        <v>33</v>
      </c>
      <c r="B29" s="20" t="s">
        <v>34</v>
      </c>
      <c r="C29" s="6">
        <f>C30</f>
        <v>1629</v>
      </c>
      <c r="D29" s="32">
        <f t="shared" si="0"/>
        <v>0</v>
      </c>
      <c r="E29" s="6">
        <f>E30</f>
        <v>1629</v>
      </c>
      <c r="F29" s="5">
        <f>F30</f>
        <v>1953.69</v>
      </c>
      <c r="G29" s="24">
        <f t="shared" si="1"/>
        <v>119.93186003683242</v>
      </c>
      <c r="H29" s="24">
        <f t="shared" si="2"/>
        <v>324.69000000000005</v>
      </c>
    </row>
    <row r="30" spans="1:8" ht="24">
      <c r="A30" s="30" t="s">
        <v>35</v>
      </c>
      <c r="B30" s="20" t="s">
        <v>36</v>
      </c>
      <c r="C30" s="6">
        <v>1629</v>
      </c>
      <c r="D30" s="32">
        <f t="shared" si="0"/>
        <v>0</v>
      </c>
      <c r="E30" s="6">
        <v>1629</v>
      </c>
      <c r="F30" s="5">
        <v>1953.69</v>
      </c>
      <c r="G30" s="24">
        <f t="shared" si="1"/>
        <v>119.93186003683242</v>
      </c>
      <c r="H30" s="24">
        <f t="shared" si="2"/>
        <v>324.69000000000005</v>
      </c>
    </row>
    <row r="31" spans="1:8" ht="22.8">
      <c r="A31" s="31" t="s">
        <v>37</v>
      </c>
      <c r="B31" s="28" t="s">
        <v>38</v>
      </c>
      <c r="C31" s="32">
        <f>C32</f>
        <v>258</v>
      </c>
      <c r="D31" s="32">
        <f t="shared" si="0"/>
        <v>0</v>
      </c>
      <c r="E31" s="32">
        <f>E32</f>
        <v>258</v>
      </c>
      <c r="F31" s="35">
        <f>F32</f>
        <v>141.59</v>
      </c>
      <c r="G31" s="33">
        <f t="shared" si="1"/>
        <v>54.879844961240309</v>
      </c>
      <c r="H31" s="33">
        <f t="shared" si="2"/>
        <v>-116.41</v>
      </c>
    </row>
    <row r="32" spans="1:8">
      <c r="A32" s="30" t="s">
        <v>39</v>
      </c>
      <c r="B32" s="20" t="s">
        <v>40</v>
      </c>
      <c r="C32" s="6">
        <v>258</v>
      </c>
      <c r="D32" s="32">
        <f t="shared" si="0"/>
        <v>0</v>
      </c>
      <c r="E32" s="6">
        <v>258</v>
      </c>
      <c r="F32" s="5">
        <v>141.59</v>
      </c>
      <c r="G32" s="24">
        <f t="shared" si="1"/>
        <v>54.879844961240309</v>
      </c>
      <c r="H32" s="24">
        <f t="shared" si="2"/>
        <v>-116.41</v>
      </c>
    </row>
    <row r="33" spans="1:8" s="37" customFormat="1" ht="22.8">
      <c r="A33" s="31" t="s">
        <v>145</v>
      </c>
      <c r="B33" s="28" t="s">
        <v>144</v>
      </c>
      <c r="C33" s="35">
        <f>C34</f>
        <v>62</v>
      </c>
      <c r="D33" s="32">
        <f t="shared" si="0"/>
        <v>0</v>
      </c>
      <c r="E33" s="35">
        <f>E34</f>
        <v>62</v>
      </c>
      <c r="F33" s="35">
        <f>F34</f>
        <v>44.52</v>
      </c>
      <c r="G33" s="33">
        <f t="shared" si="1"/>
        <v>71.806451612903231</v>
      </c>
      <c r="H33" s="33">
        <f t="shared" si="2"/>
        <v>-17.479999999999997</v>
      </c>
    </row>
    <row r="34" spans="1:8" ht="36">
      <c r="A34" s="30" t="s">
        <v>146</v>
      </c>
      <c r="B34" s="20" t="s">
        <v>147</v>
      </c>
      <c r="C34" s="6">
        <v>62</v>
      </c>
      <c r="D34" s="32">
        <f t="shared" si="0"/>
        <v>0</v>
      </c>
      <c r="E34" s="6">
        <v>62</v>
      </c>
      <c r="F34" s="5">
        <v>44.52</v>
      </c>
      <c r="G34" s="24">
        <f t="shared" si="1"/>
        <v>71.806451612903231</v>
      </c>
      <c r="H34" s="24">
        <f t="shared" si="2"/>
        <v>-17.479999999999997</v>
      </c>
    </row>
    <row r="35" spans="1:8" s="37" customFormat="1" ht="22.8">
      <c r="A35" s="31" t="s">
        <v>148</v>
      </c>
      <c r="B35" s="28" t="s">
        <v>149</v>
      </c>
      <c r="C35" s="35">
        <f>C37+C36</f>
        <v>110</v>
      </c>
      <c r="D35" s="32">
        <f t="shared" si="0"/>
        <v>0</v>
      </c>
      <c r="E35" s="35">
        <f>E37+E36</f>
        <v>110</v>
      </c>
      <c r="F35" s="35">
        <f>F37+F36</f>
        <v>535.42999999999995</v>
      </c>
      <c r="G35" s="33">
        <f t="shared" si="1"/>
        <v>486.75454545454539</v>
      </c>
      <c r="H35" s="33">
        <f t="shared" si="2"/>
        <v>425.42999999999995</v>
      </c>
    </row>
    <row r="36" spans="1:8">
      <c r="A36" s="30" t="s">
        <v>222</v>
      </c>
      <c r="B36" s="20" t="s">
        <v>223</v>
      </c>
      <c r="C36" s="5">
        <v>0</v>
      </c>
      <c r="D36" s="32">
        <f t="shared" si="0"/>
        <v>0</v>
      </c>
      <c r="E36" s="5">
        <v>0</v>
      </c>
      <c r="F36" s="5">
        <v>0</v>
      </c>
      <c r="G36" s="24"/>
      <c r="H36" s="24">
        <f t="shared" si="2"/>
        <v>0</v>
      </c>
    </row>
    <row r="37" spans="1:8" ht="12.75" customHeight="1">
      <c r="A37" s="30" t="s">
        <v>41</v>
      </c>
      <c r="B37" s="20" t="s">
        <v>150</v>
      </c>
      <c r="C37" s="6">
        <v>110</v>
      </c>
      <c r="D37" s="32">
        <f t="shared" si="0"/>
        <v>0</v>
      </c>
      <c r="E37" s="6">
        <v>110</v>
      </c>
      <c r="F37" s="5">
        <v>535.42999999999995</v>
      </c>
      <c r="G37" s="24">
        <f t="shared" si="1"/>
        <v>486.75454545454539</v>
      </c>
      <c r="H37" s="24">
        <f t="shared" si="2"/>
        <v>425.42999999999995</v>
      </c>
    </row>
    <row r="38" spans="1:8" ht="13.5" customHeight="1">
      <c r="A38" s="31" t="s">
        <v>42</v>
      </c>
      <c r="B38" s="28" t="s">
        <v>43</v>
      </c>
      <c r="C38" s="32">
        <v>308</v>
      </c>
      <c r="D38" s="32">
        <f t="shared" si="0"/>
        <v>0</v>
      </c>
      <c r="E38" s="32">
        <v>308</v>
      </c>
      <c r="F38" s="35">
        <v>113.33</v>
      </c>
      <c r="G38" s="33">
        <f t="shared" si="1"/>
        <v>36.795454545454547</v>
      </c>
      <c r="H38" s="33">
        <f t="shared" si="2"/>
        <v>-194.67000000000002</v>
      </c>
    </row>
    <row r="39" spans="1:8" ht="60" hidden="1" customHeight="1">
      <c r="A39" s="30" t="s">
        <v>44</v>
      </c>
      <c r="B39" s="20" t="s">
        <v>45</v>
      </c>
      <c r="C39" s="6"/>
      <c r="D39" s="32">
        <f t="shared" si="0"/>
        <v>0</v>
      </c>
      <c r="E39" s="6"/>
      <c r="F39" s="5"/>
      <c r="G39" s="33" t="e">
        <f t="shared" si="1"/>
        <v>#DIV/0!</v>
      </c>
      <c r="H39" s="24">
        <f t="shared" si="2"/>
        <v>0</v>
      </c>
    </row>
    <row r="40" spans="1:8" ht="60" hidden="1" customHeight="1">
      <c r="A40" s="30" t="s">
        <v>46</v>
      </c>
      <c r="B40" s="20" t="s">
        <v>45</v>
      </c>
      <c r="C40" s="6"/>
      <c r="D40" s="32">
        <f t="shared" si="0"/>
        <v>0</v>
      </c>
      <c r="E40" s="6"/>
      <c r="F40" s="5"/>
      <c r="G40" s="33" t="e">
        <f t="shared" si="1"/>
        <v>#DIV/0!</v>
      </c>
      <c r="H40" s="24">
        <f t="shared" si="2"/>
        <v>0</v>
      </c>
    </row>
    <row r="41" spans="1:8" ht="72" hidden="1" customHeight="1">
      <c r="A41" s="30" t="s">
        <v>47</v>
      </c>
      <c r="B41" s="20" t="s">
        <v>48</v>
      </c>
      <c r="C41" s="6"/>
      <c r="D41" s="32">
        <f t="shared" si="0"/>
        <v>0</v>
      </c>
      <c r="E41" s="6"/>
      <c r="F41" s="5"/>
      <c r="G41" s="33" t="e">
        <f t="shared" si="1"/>
        <v>#DIV/0!</v>
      </c>
      <c r="H41" s="24">
        <f t="shared" si="2"/>
        <v>0</v>
      </c>
    </row>
    <row r="42" spans="1:8" ht="60" hidden="1" customHeight="1">
      <c r="A42" s="30" t="s">
        <v>49</v>
      </c>
      <c r="B42" s="20" t="s">
        <v>50</v>
      </c>
      <c r="C42" s="6"/>
      <c r="D42" s="32">
        <f t="shared" si="0"/>
        <v>0</v>
      </c>
      <c r="E42" s="6"/>
      <c r="F42" s="5"/>
      <c r="G42" s="33" t="e">
        <f t="shared" si="1"/>
        <v>#DIV/0!</v>
      </c>
      <c r="H42" s="24">
        <f t="shared" si="2"/>
        <v>0</v>
      </c>
    </row>
    <row r="43" spans="1:8" ht="144" hidden="1" customHeight="1">
      <c r="A43" s="30" t="s">
        <v>51</v>
      </c>
      <c r="B43" s="20" t="s">
        <v>52</v>
      </c>
      <c r="C43" s="6"/>
      <c r="D43" s="32">
        <f t="shared" si="0"/>
        <v>0</v>
      </c>
      <c r="E43" s="6"/>
      <c r="F43" s="5"/>
      <c r="G43" s="33" t="e">
        <f t="shared" si="1"/>
        <v>#DIV/0!</v>
      </c>
      <c r="H43" s="24">
        <f t="shared" si="2"/>
        <v>0</v>
      </c>
    </row>
    <row r="44" spans="1:8" ht="60" hidden="1" customHeight="1">
      <c r="A44" s="30" t="s">
        <v>53</v>
      </c>
      <c r="B44" s="20" t="s">
        <v>54</v>
      </c>
      <c r="C44" s="6"/>
      <c r="D44" s="32">
        <f t="shared" si="0"/>
        <v>0</v>
      </c>
      <c r="E44" s="6"/>
      <c r="F44" s="5"/>
      <c r="G44" s="33" t="e">
        <f t="shared" si="1"/>
        <v>#DIV/0!</v>
      </c>
      <c r="H44" s="24">
        <f t="shared" si="2"/>
        <v>0</v>
      </c>
    </row>
    <row r="45" spans="1:8" ht="60" hidden="1" customHeight="1">
      <c r="A45" s="30" t="s">
        <v>55</v>
      </c>
      <c r="B45" s="20" t="s">
        <v>56</v>
      </c>
      <c r="C45" s="6"/>
      <c r="D45" s="32">
        <f t="shared" si="0"/>
        <v>0</v>
      </c>
      <c r="E45" s="6"/>
      <c r="F45" s="5"/>
      <c r="G45" s="33" t="e">
        <f t="shared" si="1"/>
        <v>#DIV/0!</v>
      </c>
      <c r="H45" s="24">
        <f t="shared" si="2"/>
        <v>0</v>
      </c>
    </row>
    <row r="46" spans="1:8" ht="120" hidden="1" customHeight="1">
      <c r="A46" s="30" t="s">
        <v>57</v>
      </c>
      <c r="B46" s="20" t="s">
        <v>58</v>
      </c>
      <c r="C46" s="6"/>
      <c r="D46" s="32">
        <f t="shared" si="0"/>
        <v>0</v>
      </c>
      <c r="E46" s="6"/>
      <c r="F46" s="5"/>
      <c r="G46" s="33" t="e">
        <f t="shared" si="1"/>
        <v>#DIV/0!</v>
      </c>
      <c r="H46" s="24">
        <f t="shared" si="2"/>
        <v>0</v>
      </c>
    </row>
    <row r="47" spans="1:8" ht="72" hidden="1" customHeight="1">
      <c r="A47" s="30" t="s">
        <v>243</v>
      </c>
      <c r="B47" s="20" t="s">
        <v>244</v>
      </c>
      <c r="C47" s="6"/>
      <c r="D47" s="32">
        <f t="shared" si="0"/>
        <v>0</v>
      </c>
      <c r="E47" s="6"/>
      <c r="F47" s="5"/>
      <c r="G47" s="33" t="e">
        <f t="shared" si="1"/>
        <v>#DIV/0!</v>
      </c>
      <c r="H47" s="24">
        <f t="shared" si="2"/>
        <v>0</v>
      </c>
    </row>
    <row r="48" spans="1:8" ht="25.5" hidden="1" customHeight="1">
      <c r="A48" s="30" t="s">
        <v>137</v>
      </c>
      <c r="B48" s="20" t="s">
        <v>138</v>
      </c>
      <c r="C48" s="6"/>
      <c r="D48" s="32">
        <f t="shared" si="0"/>
        <v>0</v>
      </c>
      <c r="E48" s="6"/>
      <c r="F48" s="5"/>
      <c r="G48" s="33" t="e">
        <f t="shared" si="1"/>
        <v>#DIV/0!</v>
      </c>
      <c r="H48" s="24">
        <f t="shared" si="2"/>
        <v>0</v>
      </c>
    </row>
    <row r="49" spans="1:9" ht="60" hidden="1" customHeight="1">
      <c r="A49" s="30" t="s">
        <v>59</v>
      </c>
      <c r="B49" s="20" t="s">
        <v>60</v>
      </c>
      <c r="C49" s="6"/>
      <c r="D49" s="32">
        <f t="shared" si="0"/>
        <v>0</v>
      </c>
      <c r="E49" s="6"/>
      <c r="F49" s="5"/>
      <c r="G49" s="33" t="e">
        <f t="shared" si="1"/>
        <v>#DIV/0!</v>
      </c>
      <c r="H49" s="24">
        <f t="shared" si="2"/>
        <v>0</v>
      </c>
    </row>
    <row r="50" spans="1:9" ht="108" hidden="1" customHeight="1">
      <c r="A50" s="30" t="s">
        <v>61</v>
      </c>
      <c r="B50" s="20" t="s">
        <v>62</v>
      </c>
      <c r="C50" s="6"/>
      <c r="D50" s="32">
        <f t="shared" si="0"/>
        <v>0</v>
      </c>
      <c r="E50" s="6"/>
      <c r="F50" s="5"/>
      <c r="G50" s="33" t="e">
        <f t="shared" si="1"/>
        <v>#DIV/0!</v>
      </c>
      <c r="H50" s="24">
        <f t="shared" si="2"/>
        <v>0</v>
      </c>
    </row>
    <row r="51" spans="1:9">
      <c r="A51" s="31" t="s">
        <v>245</v>
      </c>
      <c r="B51" s="20" t="s">
        <v>246</v>
      </c>
      <c r="C51" s="6">
        <v>20</v>
      </c>
      <c r="D51" s="32">
        <f t="shared" si="0"/>
        <v>0</v>
      </c>
      <c r="E51" s="6">
        <v>20</v>
      </c>
      <c r="F51" s="5">
        <v>0</v>
      </c>
      <c r="G51" s="24">
        <f t="shared" si="1"/>
        <v>0</v>
      </c>
      <c r="H51" s="24">
        <f t="shared" si="2"/>
        <v>-20</v>
      </c>
    </row>
    <row r="52" spans="1:9" hidden="1">
      <c r="A52" s="31" t="s">
        <v>63</v>
      </c>
      <c r="B52" s="28" t="s">
        <v>64</v>
      </c>
      <c r="C52" s="35">
        <v>0</v>
      </c>
      <c r="D52" s="32">
        <f t="shared" si="0"/>
        <v>0</v>
      </c>
      <c r="E52" s="35">
        <v>0</v>
      </c>
      <c r="F52" s="35">
        <v>0</v>
      </c>
      <c r="G52" s="24"/>
      <c r="H52" s="24">
        <f t="shared" si="2"/>
        <v>0</v>
      </c>
    </row>
    <row r="53" spans="1:9">
      <c r="A53" s="148" t="s">
        <v>65</v>
      </c>
      <c r="B53" s="149" t="s">
        <v>170</v>
      </c>
      <c r="C53" s="112">
        <f>C5+C25</f>
        <v>36138</v>
      </c>
      <c r="D53" s="112">
        <f t="shared" si="0"/>
        <v>1690</v>
      </c>
      <c r="E53" s="112">
        <f>E5+E25</f>
        <v>37828</v>
      </c>
      <c r="F53" s="150">
        <f>SUM(F5+F25)</f>
        <v>25142.807999999997</v>
      </c>
      <c r="G53" s="151">
        <f t="shared" si="1"/>
        <v>66.466130908321873</v>
      </c>
      <c r="H53" s="151">
        <f t="shared" si="2"/>
        <v>-12685.192000000003</v>
      </c>
      <c r="I53" s="54"/>
    </row>
    <row r="54" spans="1:9" s="37" customFormat="1" ht="22.8">
      <c r="A54" s="159" t="s">
        <v>651</v>
      </c>
      <c r="B54" s="160" t="s">
        <v>161</v>
      </c>
      <c r="C54" s="171">
        <f>C55+C56</f>
        <v>139913.70000000001</v>
      </c>
      <c r="D54" s="172">
        <f>D55+D56</f>
        <v>23273.199999999997</v>
      </c>
      <c r="E54" s="171">
        <f>E55+E56</f>
        <v>163186.9</v>
      </c>
      <c r="F54" s="171">
        <f>F55+F56</f>
        <v>126359.5</v>
      </c>
      <c r="G54" s="161">
        <f>SUM(F54/E54%)</f>
        <v>77.432379682437755</v>
      </c>
      <c r="H54" s="161">
        <f t="shared" si="2"/>
        <v>-36827.399999999994</v>
      </c>
    </row>
    <row r="55" spans="1:9" ht="24">
      <c r="A55" s="30" t="s">
        <v>632</v>
      </c>
      <c r="B55" s="20" t="s">
        <v>162</v>
      </c>
      <c r="C55" s="144">
        <v>128803.2</v>
      </c>
      <c r="D55" s="32">
        <f t="shared" si="0"/>
        <v>0</v>
      </c>
      <c r="E55" s="146">
        <v>128803.2</v>
      </c>
      <c r="F55" s="221">
        <v>103376</v>
      </c>
      <c r="G55" s="24">
        <f t="shared" si="1"/>
        <v>80.258875555886817</v>
      </c>
      <c r="H55" s="24">
        <f t="shared" si="2"/>
        <v>-25427.199999999997</v>
      </c>
    </row>
    <row r="56" spans="1:9" ht="24">
      <c r="A56" s="36" t="s">
        <v>633</v>
      </c>
      <c r="B56" s="20" t="s">
        <v>139</v>
      </c>
      <c r="C56" s="144">
        <v>11110.5</v>
      </c>
      <c r="D56" s="35">
        <f t="shared" si="0"/>
        <v>23273.199999999997</v>
      </c>
      <c r="E56" s="146">
        <v>34383.699999999997</v>
      </c>
      <c r="F56" s="221">
        <v>22983.5</v>
      </c>
      <c r="G56" s="24">
        <f t="shared" si="1"/>
        <v>66.844173256513983</v>
      </c>
      <c r="H56" s="24">
        <f t="shared" si="2"/>
        <v>-11400.199999999997</v>
      </c>
    </row>
    <row r="57" spans="1:9" ht="22.8">
      <c r="A57" s="159" t="s">
        <v>634</v>
      </c>
      <c r="B57" s="160" t="s">
        <v>439</v>
      </c>
      <c r="C57" s="162">
        <f>SUM(C58:C66)</f>
        <v>38712.800000000003</v>
      </c>
      <c r="D57" s="162">
        <f>SUM(D58:D66)</f>
        <v>51533.151300000005</v>
      </c>
      <c r="E57" s="162">
        <f>SUM(E58:E66)</f>
        <v>90245.951300000015</v>
      </c>
      <c r="F57" s="162">
        <f>SUM(F58:F66)</f>
        <v>34060.657299999999</v>
      </c>
      <c r="G57" s="163">
        <f>SUM(F57/E57%)</f>
        <v>37.742033641790634</v>
      </c>
      <c r="H57" s="163">
        <f>SUM(F57-E57)</f>
        <v>-56185.294000000016</v>
      </c>
    </row>
    <row r="58" spans="1:9" ht="38.25" customHeight="1">
      <c r="A58" s="30" t="s">
        <v>652</v>
      </c>
      <c r="B58" s="20" t="s">
        <v>556</v>
      </c>
      <c r="C58" s="144">
        <v>0</v>
      </c>
      <c r="D58" s="223">
        <f>E58-C58</f>
        <v>40841</v>
      </c>
      <c r="E58" s="225">
        <v>40841</v>
      </c>
      <c r="F58" s="5">
        <v>5000</v>
      </c>
      <c r="G58" s="24">
        <f>SUM(F58/E58%)</f>
        <v>12.242599348693714</v>
      </c>
      <c r="H58" s="24">
        <f>SUM(F58-E58)</f>
        <v>-35841</v>
      </c>
    </row>
    <row r="59" spans="1:9" ht="52.5" customHeight="1">
      <c r="A59" s="30" t="s">
        <v>635</v>
      </c>
      <c r="B59" s="20" t="s">
        <v>554</v>
      </c>
      <c r="C59" s="173">
        <v>0</v>
      </c>
      <c r="D59" s="223">
        <f>E59-C59</f>
        <v>0</v>
      </c>
      <c r="E59" s="225">
        <v>0</v>
      </c>
      <c r="F59" s="6">
        <v>0</v>
      </c>
      <c r="G59" s="24" t="e">
        <f t="shared" si="1"/>
        <v>#DIV/0!</v>
      </c>
      <c r="H59" s="24">
        <f t="shared" si="2"/>
        <v>0</v>
      </c>
    </row>
    <row r="60" spans="1:9" s="37" customFormat="1" ht="24" customHeight="1">
      <c r="A60" s="21" t="s">
        <v>636</v>
      </c>
      <c r="B60" s="20" t="s">
        <v>555</v>
      </c>
      <c r="C60" s="146">
        <v>0</v>
      </c>
      <c r="D60" s="227">
        <f>E60-C60</f>
        <v>2.1053000000000002</v>
      </c>
      <c r="E60" s="146">
        <v>2.1053000000000002</v>
      </c>
      <c r="F60" s="22">
        <v>2.1053000000000002</v>
      </c>
      <c r="G60" s="33">
        <f>SUM(F60/E60%)</f>
        <v>100</v>
      </c>
      <c r="H60" s="33">
        <f>SUM(F60-E60)</f>
        <v>0</v>
      </c>
    </row>
    <row r="61" spans="1:9" s="37" customFormat="1" ht="43.5" customHeight="1">
      <c r="A61" s="21" t="s">
        <v>637</v>
      </c>
      <c r="B61" s="20" t="s">
        <v>589</v>
      </c>
      <c r="C61" s="146">
        <v>0</v>
      </c>
      <c r="D61" s="227">
        <f t="shared" si="0"/>
        <v>7786.0460000000003</v>
      </c>
      <c r="E61" s="146">
        <v>7786.0460000000003</v>
      </c>
      <c r="F61" s="22">
        <v>4390.848</v>
      </c>
      <c r="G61" s="33">
        <f>SUM(F61/E61%)</f>
        <v>56.393810157299349</v>
      </c>
      <c r="H61" s="33">
        <f>SUM(F61-E61)</f>
        <v>-3395.1980000000003</v>
      </c>
    </row>
    <row r="62" spans="1:9" s="37" customFormat="1" ht="26.25" customHeight="1">
      <c r="A62" s="21" t="s">
        <v>638</v>
      </c>
      <c r="B62" s="20" t="s">
        <v>466</v>
      </c>
      <c r="C62" s="146">
        <v>0</v>
      </c>
      <c r="D62" s="223">
        <f t="shared" si="0"/>
        <v>3000</v>
      </c>
      <c r="E62" s="226">
        <v>3000</v>
      </c>
      <c r="F62" s="22">
        <v>1556.404</v>
      </c>
      <c r="G62" s="33">
        <f t="shared" si="1"/>
        <v>51.880133333333333</v>
      </c>
      <c r="H62" s="33">
        <f t="shared" si="2"/>
        <v>-1443.596</v>
      </c>
    </row>
    <row r="63" spans="1:9" ht="38.25" customHeight="1">
      <c r="A63" s="30" t="s">
        <v>639</v>
      </c>
      <c r="B63" s="20" t="s">
        <v>553</v>
      </c>
      <c r="C63" s="144">
        <v>0</v>
      </c>
      <c r="D63" s="227">
        <f>E63-C63</f>
        <v>0</v>
      </c>
      <c r="E63" s="222"/>
      <c r="F63" s="5">
        <v>0</v>
      </c>
      <c r="G63" s="24" t="e">
        <f>SUM(F63/E63%)</f>
        <v>#DIV/0!</v>
      </c>
      <c r="H63" s="24">
        <f>SUM(F63-E63)</f>
        <v>0</v>
      </c>
    </row>
    <row r="64" spans="1:9" ht="38.25" customHeight="1">
      <c r="A64" s="30" t="s">
        <v>640</v>
      </c>
      <c r="B64" s="20" t="s">
        <v>440</v>
      </c>
      <c r="C64" s="144">
        <v>36167.800000000003</v>
      </c>
      <c r="D64" s="227">
        <f t="shared" si="0"/>
        <v>-2700</v>
      </c>
      <c r="E64" s="222">
        <v>33467.800000000003</v>
      </c>
      <c r="F64" s="5">
        <v>20566.3</v>
      </c>
      <c r="G64" s="24">
        <f t="shared" si="1"/>
        <v>61.451006639217383</v>
      </c>
      <c r="H64" s="24">
        <f t="shared" si="2"/>
        <v>-12901.500000000004</v>
      </c>
    </row>
    <row r="65" spans="1:8" ht="25.5" customHeight="1">
      <c r="A65" s="30" t="s">
        <v>640</v>
      </c>
      <c r="B65" s="154" t="s">
        <v>441</v>
      </c>
      <c r="C65" s="144">
        <v>2545</v>
      </c>
      <c r="D65" s="223">
        <f t="shared" si="0"/>
        <v>0</v>
      </c>
      <c r="E65" s="146">
        <v>2545</v>
      </c>
      <c r="F65" s="22">
        <v>2545</v>
      </c>
      <c r="G65" s="24">
        <f>SUM(F65/E65%)</f>
        <v>100</v>
      </c>
      <c r="H65" s="24">
        <f>SUM(F65-E65)</f>
        <v>0</v>
      </c>
    </row>
    <row r="66" spans="1:8" ht="35.25" customHeight="1">
      <c r="A66" s="30" t="s">
        <v>640</v>
      </c>
      <c r="B66" s="154" t="s">
        <v>590</v>
      </c>
      <c r="C66" s="144"/>
      <c r="D66" s="223">
        <f>E66-C66</f>
        <v>2604</v>
      </c>
      <c r="E66" s="146">
        <v>2604</v>
      </c>
      <c r="F66" s="22">
        <v>0</v>
      </c>
      <c r="G66" s="24">
        <f>SUM(F66/E66%)</f>
        <v>0</v>
      </c>
      <c r="H66" s="24">
        <f>SUM(F66-E66)</f>
        <v>-2604</v>
      </c>
    </row>
    <row r="67" spans="1:8" ht="27.75" customHeight="1">
      <c r="A67" s="159" t="s">
        <v>641</v>
      </c>
      <c r="B67" s="160" t="s">
        <v>167</v>
      </c>
      <c r="C67" s="164">
        <f>SUM(C68:C90)</f>
        <v>403691.60000000003</v>
      </c>
      <c r="D67" s="164">
        <f>SUM(D68:D90)</f>
        <v>-55677.51</v>
      </c>
      <c r="E67" s="164">
        <f>SUM(E68:E90)</f>
        <v>348014.08999999991</v>
      </c>
      <c r="F67" s="164">
        <f>SUM(F68:F90)</f>
        <v>261613.35593999998</v>
      </c>
      <c r="G67" s="163">
        <f>SUM(F67/E67%)</f>
        <v>75.173208056030163</v>
      </c>
      <c r="H67" s="163">
        <f>SUM(F67-E67)</f>
        <v>-86400.73405999993</v>
      </c>
    </row>
    <row r="68" spans="1:8" s="37" customFormat="1" ht="36">
      <c r="A68" s="30" t="s">
        <v>642</v>
      </c>
      <c r="B68" s="20" t="s">
        <v>164</v>
      </c>
      <c r="C68" s="144">
        <v>10.7</v>
      </c>
      <c r="D68" s="223">
        <f t="shared" si="0"/>
        <v>0</v>
      </c>
      <c r="E68" s="146">
        <v>10.7</v>
      </c>
      <c r="F68" s="22">
        <v>7.7050000000000001</v>
      </c>
      <c r="G68" s="33">
        <f t="shared" si="1"/>
        <v>72.00934579439253</v>
      </c>
      <c r="H68" s="33">
        <f t="shared" si="2"/>
        <v>-2.9949999999999992</v>
      </c>
    </row>
    <row r="69" spans="1:8" ht="24" hidden="1">
      <c r="A69" s="30" t="s">
        <v>442</v>
      </c>
      <c r="B69" s="154" t="s">
        <v>443</v>
      </c>
      <c r="C69" s="145"/>
      <c r="D69" s="223">
        <f t="shared" si="0"/>
        <v>0</v>
      </c>
      <c r="E69" s="146"/>
      <c r="F69" s="22"/>
      <c r="G69" s="24" t="e">
        <f t="shared" si="1"/>
        <v>#DIV/0!</v>
      </c>
      <c r="H69" s="24">
        <f t="shared" si="2"/>
        <v>0</v>
      </c>
    </row>
    <row r="70" spans="1:8" ht="24" hidden="1">
      <c r="A70" s="36" t="s">
        <v>444</v>
      </c>
      <c r="B70" s="20" t="s">
        <v>445</v>
      </c>
      <c r="C70" s="145"/>
      <c r="D70" s="223">
        <f t="shared" si="0"/>
        <v>0</v>
      </c>
      <c r="E70" s="146">
        <v>0</v>
      </c>
      <c r="F70" s="22">
        <v>0</v>
      </c>
      <c r="G70" s="24" t="e">
        <f t="shared" si="1"/>
        <v>#DIV/0!</v>
      </c>
      <c r="H70" s="24">
        <f t="shared" si="2"/>
        <v>0</v>
      </c>
    </row>
    <row r="71" spans="1:8" ht="36">
      <c r="A71" s="30" t="s">
        <v>643</v>
      </c>
      <c r="B71" s="20" t="s">
        <v>166</v>
      </c>
      <c r="C71" s="145">
        <v>84870</v>
      </c>
      <c r="D71" s="223">
        <f t="shared" si="0"/>
        <v>-25870</v>
      </c>
      <c r="E71" s="146">
        <v>59000</v>
      </c>
      <c r="F71" s="22">
        <v>37423</v>
      </c>
      <c r="G71" s="24">
        <f t="shared" si="1"/>
        <v>63.42881355932203</v>
      </c>
      <c r="H71" s="24">
        <f t="shared" si="2"/>
        <v>-21577</v>
      </c>
    </row>
    <row r="72" spans="1:8" ht="36" customHeight="1">
      <c r="A72" s="30" t="s">
        <v>644</v>
      </c>
      <c r="B72" s="20" t="s">
        <v>446</v>
      </c>
      <c r="C72" s="144">
        <v>937</v>
      </c>
      <c r="D72" s="223">
        <f t="shared" si="0"/>
        <v>0</v>
      </c>
      <c r="E72" s="146">
        <v>937</v>
      </c>
      <c r="F72" s="22">
        <v>702.1</v>
      </c>
      <c r="G72" s="24">
        <f t="shared" si="1"/>
        <v>74.930629669156886</v>
      </c>
      <c r="H72" s="24">
        <f t="shared" si="2"/>
        <v>-234.89999999999998</v>
      </c>
    </row>
    <row r="73" spans="1:8" ht="108" hidden="1" customHeight="1">
      <c r="A73" s="30" t="s">
        <v>467</v>
      </c>
      <c r="B73" s="20" t="s">
        <v>447</v>
      </c>
      <c r="C73" s="144"/>
      <c r="D73" s="223">
        <f t="shared" si="0"/>
        <v>0</v>
      </c>
      <c r="E73" s="224"/>
      <c r="F73" s="23">
        <v>0</v>
      </c>
      <c r="G73" s="24" t="e">
        <f t="shared" si="1"/>
        <v>#DIV/0!</v>
      </c>
      <c r="H73" s="24">
        <f t="shared" si="2"/>
        <v>0</v>
      </c>
    </row>
    <row r="74" spans="1:8" ht="24">
      <c r="A74" s="30" t="s">
        <v>644</v>
      </c>
      <c r="B74" s="20" t="s">
        <v>448</v>
      </c>
      <c r="C74" s="144">
        <v>3769.5</v>
      </c>
      <c r="D74" s="227">
        <f t="shared" ref="D74:D95" si="3">E74-C74</f>
        <v>0</v>
      </c>
      <c r="E74" s="222">
        <v>3769.5</v>
      </c>
      <c r="F74" s="5">
        <v>2759.3704299999999</v>
      </c>
      <c r="G74" s="24">
        <f>SUM(F74/E74%)</f>
        <v>73.202558164212761</v>
      </c>
      <c r="H74" s="24">
        <f>SUM(F74-E74)</f>
        <v>-1010.1295700000001</v>
      </c>
    </row>
    <row r="75" spans="1:8" ht="24">
      <c r="A75" s="30" t="s">
        <v>644</v>
      </c>
      <c r="B75" s="20" t="s">
        <v>449</v>
      </c>
      <c r="C75" s="144">
        <v>8405.9</v>
      </c>
      <c r="D75" s="223">
        <f t="shared" si="3"/>
        <v>0</v>
      </c>
      <c r="E75" s="222">
        <v>8405.9</v>
      </c>
      <c r="F75" s="23">
        <v>5311.9319999999998</v>
      </c>
      <c r="G75" s="24">
        <f t="shared" ref="G75:G84" si="4">SUM(F75/E75%)</f>
        <v>63.192900224842077</v>
      </c>
      <c r="H75" s="24">
        <f t="shared" ref="H75:H94" si="5">SUM(F75-E75)</f>
        <v>-3093.9679999999998</v>
      </c>
    </row>
    <row r="76" spans="1:8" ht="24">
      <c r="A76" s="30" t="s">
        <v>644</v>
      </c>
      <c r="B76" s="20" t="s">
        <v>450</v>
      </c>
      <c r="C76" s="144">
        <v>437.2</v>
      </c>
      <c r="D76" s="223">
        <f t="shared" si="3"/>
        <v>0</v>
      </c>
      <c r="E76" s="222">
        <v>437.2</v>
      </c>
      <c r="F76" s="23">
        <v>327.89699999999999</v>
      </c>
      <c r="G76" s="24">
        <f t="shared" si="4"/>
        <v>74.999313815187563</v>
      </c>
      <c r="H76" s="24">
        <f t="shared" si="5"/>
        <v>-109.303</v>
      </c>
    </row>
    <row r="77" spans="1:8" ht="39" customHeight="1">
      <c r="A77" s="30" t="s">
        <v>644</v>
      </c>
      <c r="B77" s="20" t="s">
        <v>451</v>
      </c>
      <c r="C77" s="144">
        <v>441.7</v>
      </c>
      <c r="D77" s="223">
        <f t="shared" si="3"/>
        <v>0</v>
      </c>
      <c r="E77" s="222">
        <v>441.7</v>
      </c>
      <c r="F77" s="6">
        <v>331.27199999999999</v>
      </c>
      <c r="G77" s="24">
        <f t="shared" si="4"/>
        <v>74.999320805976907</v>
      </c>
      <c r="H77" s="24">
        <f t="shared" si="5"/>
        <v>-110.428</v>
      </c>
    </row>
    <row r="78" spans="1:8" ht="68.25" customHeight="1">
      <c r="A78" s="30" t="s">
        <v>644</v>
      </c>
      <c r="B78" s="20" t="s">
        <v>452</v>
      </c>
      <c r="C78" s="173">
        <v>129070</v>
      </c>
      <c r="D78" s="223">
        <f t="shared" si="3"/>
        <v>0</v>
      </c>
      <c r="E78" s="225">
        <v>129070</v>
      </c>
      <c r="F78" s="5">
        <v>106936.9</v>
      </c>
      <c r="G78" s="24">
        <f t="shared" si="4"/>
        <v>82.85186332997597</v>
      </c>
      <c r="H78" s="24">
        <f t="shared" si="5"/>
        <v>-22133.100000000006</v>
      </c>
    </row>
    <row r="79" spans="1:8" ht="61.5" customHeight="1">
      <c r="A79" s="30" t="s">
        <v>644</v>
      </c>
      <c r="B79" s="20" t="s">
        <v>453</v>
      </c>
      <c r="C79" s="144">
        <v>79012</v>
      </c>
      <c r="D79" s="223">
        <f t="shared" si="3"/>
        <v>0</v>
      </c>
      <c r="E79" s="225">
        <v>79012</v>
      </c>
      <c r="F79" s="5">
        <v>64173.9</v>
      </c>
      <c r="G79" s="24">
        <f t="shared" si="4"/>
        <v>81.220447526957926</v>
      </c>
      <c r="H79" s="24">
        <f t="shared" si="5"/>
        <v>-14838.099999999999</v>
      </c>
    </row>
    <row r="80" spans="1:8" ht="27" customHeight="1">
      <c r="A80" s="30" t="s">
        <v>644</v>
      </c>
      <c r="B80" s="20" t="s">
        <v>454</v>
      </c>
      <c r="C80" s="173">
        <v>97</v>
      </c>
      <c r="D80" s="223">
        <f t="shared" si="3"/>
        <v>0</v>
      </c>
      <c r="E80" s="225">
        <v>97</v>
      </c>
      <c r="F80" s="6">
        <v>0</v>
      </c>
      <c r="G80" s="24">
        <f t="shared" si="4"/>
        <v>0</v>
      </c>
      <c r="H80" s="24">
        <f t="shared" si="5"/>
        <v>-97</v>
      </c>
    </row>
    <row r="81" spans="1:10" ht="34.5" hidden="1" customHeight="1">
      <c r="A81" s="30" t="s">
        <v>467</v>
      </c>
      <c r="B81" s="156" t="s">
        <v>455</v>
      </c>
      <c r="C81" s="146"/>
      <c r="D81" s="223">
        <f t="shared" si="3"/>
        <v>0</v>
      </c>
      <c r="E81" s="224">
        <v>0</v>
      </c>
      <c r="F81" s="23">
        <v>0</v>
      </c>
      <c r="G81" s="24" t="e">
        <f t="shared" si="4"/>
        <v>#DIV/0!</v>
      </c>
      <c r="H81" s="24">
        <f t="shared" si="5"/>
        <v>0</v>
      </c>
    </row>
    <row r="82" spans="1:10" ht="28.5" customHeight="1">
      <c r="A82" s="30" t="s">
        <v>644</v>
      </c>
      <c r="B82" s="20" t="s">
        <v>459</v>
      </c>
      <c r="C82" s="144">
        <v>337.4</v>
      </c>
      <c r="D82" s="223">
        <f>E82-C82</f>
        <v>0</v>
      </c>
      <c r="E82" s="146">
        <v>337.4</v>
      </c>
      <c r="F82" s="174">
        <v>208.51106999999999</v>
      </c>
      <c r="G82" s="24">
        <f>SUM(F82/E82%)</f>
        <v>61.799368701837587</v>
      </c>
      <c r="H82" s="24">
        <f>SUM(F82-E82)</f>
        <v>-128.88892999999999</v>
      </c>
    </row>
    <row r="83" spans="1:10" ht="27" customHeight="1">
      <c r="A83" s="30" t="s">
        <v>644</v>
      </c>
      <c r="B83" s="20" t="s">
        <v>460</v>
      </c>
      <c r="C83" s="144">
        <v>10961.8</v>
      </c>
      <c r="D83" s="223">
        <f>E83-C83</f>
        <v>0</v>
      </c>
      <c r="E83" s="146">
        <v>10961.8</v>
      </c>
      <c r="F83" s="22">
        <v>8040.3789999999999</v>
      </c>
      <c r="G83" s="24">
        <f>SUM(F83/E83%)</f>
        <v>73.349075881698269</v>
      </c>
      <c r="H83" s="24">
        <f>SUM(F83-E83)</f>
        <v>-2921.4209999999994</v>
      </c>
    </row>
    <row r="84" spans="1:10" ht="36.75" hidden="1" customHeight="1">
      <c r="A84" s="30" t="s">
        <v>457</v>
      </c>
      <c r="B84" s="20" t="s">
        <v>458</v>
      </c>
      <c r="C84" s="144"/>
      <c r="D84" s="223">
        <f t="shared" si="3"/>
        <v>0</v>
      </c>
      <c r="E84" s="146"/>
      <c r="F84" s="22">
        <v>0</v>
      </c>
      <c r="G84" s="24" t="e">
        <f t="shared" si="4"/>
        <v>#DIV/0!</v>
      </c>
      <c r="H84" s="24">
        <f t="shared" si="5"/>
        <v>0</v>
      </c>
    </row>
    <row r="85" spans="1:10" ht="36">
      <c r="A85" s="30" t="s">
        <v>645</v>
      </c>
      <c r="B85" s="20" t="s">
        <v>165</v>
      </c>
      <c r="C85" s="144">
        <v>1123.2</v>
      </c>
      <c r="D85" s="227">
        <f>E85-C85</f>
        <v>129.09999999999991</v>
      </c>
      <c r="E85" s="146">
        <v>1252.3</v>
      </c>
      <c r="F85" s="22">
        <v>932.77</v>
      </c>
      <c r="G85" s="24">
        <f t="shared" ref="G85:G91" si="6">SUM(F85/E85%)</f>
        <v>74.484548430887173</v>
      </c>
      <c r="H85" s="24">
        <f>SUM(F85-E85)</f>
        <v>-319.52999999999997</v>
      </c>
    </row>
    <row r="86" spans="1:10" ht="38.25" customHeight="1">
      <c r="A86" s="30" t="s">
        <v>646</v>
      </c>
      <c r="B86" s="20" t="s">
        <v>456</v>
      </c>
      <c r="C86" s="146">
        <v>5.8</v>
      </c>
      <c r="D86" s="223">
        <f>E86-C86</f>
        <v>0</v>
      </c>
      <c r="E86" s="146">
        <v>5.8</v>
      </c>
      <c r="F86" s="22">
        <v>0</v>
      </c>
      <c r="G86" s="24">
        <f t="shared" si="6"/>
        <v>0</v>
      </c>
      <c r="H86" s="24">
        <f>SUM(F86-E86)</f>
        <v>-5.8</v>
      </c>
    </row>
    <row r="87" spans="1:10" ht="25.5" customHeight="1">
      <c r="A87" s="30" t="s">
        <v>647</v>
      </c>
      <c r="B87" s="20" t="s">
        <v>163</v>
      </c>
      <c r="C87" s="144">
        <v>8135</v>
      </c>
      <c r="D87" s="227">
        <f>E87-C87</f>
        <v>1735.5400000000009</v>
      </c>
      <c r="E87" s="146">
        <v>9870.5400000000009</v>
      </c>
      <c r="F87" s="22">
        <v>6177.2327599999999</v>
      </c>
      <c r="G87" s="24">
        <f t="shared" si="6"/>
        <v>62.582520915775625</v>
      </c>
      <c r="H87" s="24">
        <f>SUM(F87-E87)</f>
        <v>-3693.307240000001</v>
      </c>
    </row>
    <row r="88" spans="1:10" ht="40.5" customHeight="1">
      <c r="A88" s="36" t="s">
        <v>648</v>
      </c>
      <c r="B88" s="20" t="s">
        <v>461</v>
      </c>
      <c r="C88" s="144">
        <v>33624.1</v>
      </c>
      <c r="D88" s="223">
        <f t="shared" si="3"/>
        <v>0</v>
      </c>
      <c r="E88" s="146">
        <v>33624.1</v>
      </c>
      <c r="F88" s="22">
        <v>19531.258539999999</v>
      </c>
      <c r="G88" s="24">
        <f t="shared" si="6"/>
        <v>58.087082003681886</v>
      </c>
      <c r="H88" s="24">
        <f t="shared" si="5"/>
        <v>-14092.84146</v>
      </c>
    </row>
    <row r="89" spans="1:10" ht="46.5" customHeight="1">
      <c r="A89" s="36" t="s">
        <v>649</v>
      </c>
      <c r="B89" s="155" t="s">
        <v>621</v>
      </c>
      <c r="C89" s="61">
        <v>234.4</v>
      </c>
      <c r="D89" s="227">
        <f>E89-C89</f>
        <v>-231.85</v>
      </c>
      <c r="E89" s="146">
        <v>2.5499999999999998</v>
      </c>
      <c r="F89" s="22">
        <v>2.5499999999999998</v>
      </c>
      <c r="G89" s="24">
        <f t="shared" si="6"/>
        <v>100</v>
      </c>
      <c r="H89" s="24">
        <f>SUM(F89-E89)</f>
        <v>0</v>
      </c>
    </row>
    <row r="90" spans="1:10" ht="40.5" customHeight="1">
      <c r="A90" s="36" t="s">
        <v>650</v>
      </c>
      <c r="B90" s="20" t="s">
        <v>552</v>
      </c>
      <c r="C90" s="144">
        <v>42218.9</v>
      </c>
      <c r="D90" s="227">
        <f>E90-C90</f>
        <v>-31440.300000000003</v>
      </c>
      <c r="E90" s="222">
        <v>10778.6</v>
      </c>
      <c r="F90" s="22">
        <v>8746.5781399999996</v>
      </c>
      <c r="G90" s="24">
        <f t="shared" si="6"/>
        <v>81.147627150093697</v>
      </c>
      <c r="H90" s="24">
        <f>SUM(F90-E90)</f>
        <v>-2032.0218600000007</v>
      </c>
    </row>
    <row r="91" spans="1:10" s="37" customFormat="1" ht="21.75" hidden="1" customHeight="1">
      <c r="A91" s="159" t="s">
        <v>470</v>
      </c>
      <c r="B91" s="160" t="s">
        <v>168</v>
      </c>
      <c r="C91" s="164">
        <f>C92+C93</f>
        <v>0</v>
      </c>
      <c r="D91" s="164">
        <f>D92+D93</f>
        <v>0</v>
      </c>
      <c r="E91" s="164">
        <f>E92+E93</f>
        <v>0</v>
      </c>
      <c r="F91" s="164">
        <f>F92+F93</f>
        <v>0</v>
      </c>
      <c r="G91" s="161" t="e">
        <f t="shared" si="6"/>
        <v>#DIV/0!</v>
      </c>
      <c r="H91" s="161">
        <f t="shared" si="5"/>
        <v>0</v>
      </c>
    </row>
    <row r="92" spans="1:10" ht="36" hidden="1">
      <c r="A92" s="30" t="s">
        <v>405</v>
      </c>
      <c r="B92" s="20" t="s">
        <v>169</v>
      </c>
      <c r="C92" s="147"/>
      <c r="D92" s="32">
        <f t="shared" si="3"/>
        <v>0</v>
      </c>
      <c r="E92" s="38"/>
      <c r="F92" s="38"/>
      <c r="G92" s="24"/>
      <c r="H92" s="24">
        <f t="shared" si="5"/>
        <v>0</v>
      </c>
      <c r="I92" s="37"/>
      <c r="J92" s="37"/>
    </row>
    <row r="93" spans="1:10" ht="27.75" hidden="1" customHeight="1">
      <c r="A93" s="36" t="s">
        <v>468</v>
      </c>
      <c r="B93" s="20" t="s">
        <v>469</v>
      </c>
      <c r="C93" s="147">
        <v>0</v>
      </c>
      <c r="D93" s="32">
        <f t="shared" si="3"/>
        <v>0</v>
      </c>
      <c r="E93" s="165">
        <v>0</v>
      </c>
      <c r="F93" s="165">
        <v>0</v>
      </c>
      <c r="G93" s="24" t="e">
        <f>SUM(F93/E93%)</f>
        <v>#DIV/0!</v>
      </c>
      <c r="H93" s="24">
        <f t="shared" si="5"/>
        <v>0</v>
      </c>
      <c r="I93" s="37"/>
      <c r="J93" s="37"/>
    </row>
    <row r="94" spans="1:10" ht="21.75" customHeight="1">
      <c r="A94" s="166" t="s">
        <v>66</v>
      </c>
      <c r="B94" s="167" t="s">
        <v>462</v>
      </c>
      <c r="C94" s="168">
        <f>C54+C67+C57+C91</f>
        <v>582318.10000000009</v>
      </c>
      <c r="D94" s="169">
        <f>E94-C94</f>
        <v>19128.841299999738</v>
      </c>
      <c r="E94" s="168">
        <f>E54+E67+E57+E91</f>
        <v>601446.94129999983</v>
      </c>
      <c r="F94" s="301">
        <f>F54+F67+F57+F91</f>
        <v>422033.51324</v>
      </c>
      <c r="G94" s="170">
        <f>SUM(F94/E94%)</f>
        <v>70.16969981222185</v>
      </c>
      <c r="H94" s="163">
        <f t="shared" si="5"/>
        <v>-179413.42805999983</v>
      </c>
      <c r="I94" s="37"/>
      <c r="J94" s="37"/>
    </row>
    <row r="95" spans="1:10">
      <c r="A95" s="159"/>
      <c r="B95" s="160" t="s">
        <v>238</v>
      </c>
      <c r="C95" s="169">
        <f>C94+C53</f>
        <v>618456.10000000009</v>
      </c>
      <c r="D95" s="169">
        <f t="shared" si="3"/>
        <v>20818.841299999738</v>
      </c>
      <c r="E95" s="169">
        <f>E94+E53</f>
        <v>639274.94129999983</v>
      </c>
      <c r="F95" s="300">
        <f>F94+F53</f>
        <v>447176.32124000002</v>
      </c>
      <c r="G95" s="170">
        <f>SUM(F95/E95%)</f>
        <v>69.950547464075939</v>
      </c>
      <c r="H95" s="161">
        <f>SUM(F95-E95)</f>
        <v>-192098.62005999981</v>
      </c>
      <c r="I95" s="37"/>
      <c r="J95" s="37"/>
    </row>
    <row r="96" spans="1:10">
      <c r="F96" s="54"/>
    </row>
    <row r="97" spans="6:6">
      <c r="F97" s="39"/>
    </row>
    <row r="99" spans="6:6">
      <c r="F99" s="54"/>
    </row>
  </sheetData>
  <mergeCells count="4">
    <mergeCell ref="B1:E1"/>
    <mergeCell ref="F1:H1"/>
    <mergeCell ref="A2:G2"/>
    <mergeCell ref="B3:F3"/>
  </mergeCells>
  <pageMargins left="0" right="0" top="0" bottom="0" header="0" footer="0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X157"/>
  <sheetViews>
    <sheetView tabSelected="1" view="pageBreakPreview" zoomScaleSheetLayoutView="100" workbookViewId="0">
      <pane xSplit="2" ySplit="13" topLeftCell="C117" activePane="bottomRight" state="frozen"/>
      <selection pane="topRight" activeCell="C1" sqref="C1"/>
      <selection pane="bottomLeft" activeCell="A6" sqref="A6"/>
      <selection pane="bottomRight" activeCell="A2" sqref="A2:G2"/>
    </sheetView>
  </sheetViews>
  <sheetFormatPr defaultColWidth="9.109375" defaultRowHeight="12"/>
  <cols>
    <col min="1" max="1" width="38.44140625" style="296" customWidth="1"/>
    <col min="2" max="2" width="6.33203125" style="295" customWidth="1"/>
    <col min="3" max="3" width="10.44140625" style="431" customWidth="1"/>
    <col min="4" max="4" width="9.5546875" style="431" hidden="1" customWidth="1"/>
    <col min="5" max="5" width="8.88671875" style="296" hidden="1" customWidth="1"/>
    <col min="6" max="6" width="11" style="431" customWidth="1"/>
    <col min="7" max="7" width="10.44140625" style="432" customWidth="1"/>
    <col min="8" max="8" width="10.5546875" style="378" hidden="1" customWidth="1"/>
    <col min="9" max="9" width="11.88671875" style="378" hidden="1" customWidth="1"/>
    <col min="10" max="10" width="9.5546875" style="431" customWidth="1"/>
    <col min="11" max="11" width="10.5546875" style="431" customWidth="1"/>
    <col min="12" max="12" width="11.109375" style="431" customWidth="1"/>
    <col min="13" max="13" width="11" style="431" customWidth="1"/>
    <col min="14" max="14" width="9.109375" style="431" customWidth="1"/>
    <col min="15" max="15" width="11.5546875" style="375" customWidth="1"/>
    <col min="16" max="16" width="13" style="431" customWidth="1"/>
    <col min="17" max="17" width="12.33203125" style="375" hidden="1" customWidth="1"/>
    <col min="18" max="18" width="10" style="431" customWidth="1"/>
    <col min="19" max="19" width="10.109375" style="431" customWidth="1"/>
    <col min="20" max="20" width="11.88671875" style="375" customWidth="1"/>
    <col min="21" max="21" width="15.44140625" style="296" customWidth="1"/>
    <col min="22" max="22" width="10.88671875" style="296" customWidth="1"/>
    <col min="23" max="23" width="9.6640625" style="296" bestFit="1" customWidth="1"/>
    <col min="24" max="24" width="11.109375" style="296" bestFit="1" customWidth="1"/>
    <col min="25" max="16384" width="9.109375" style="296"/>
  </cols>
  <sheetData>
    <row r="1" spans="1:24" ht="14.4" thickBot="1">
      <c r="C1" s="375"/>
      <c r="D1" s="375"/>
      <c r="E1" s="375"/>
      <c r="F1" s="375"/>
      <c r="G1" s="378"/>
      <c r="J1" s="375"/>
      <c r="K1" s="375"/>
      <c r="L1" s="375"/>
      <c r="M1" s="375"/>
      <c r="N1" s="375"/>
      <c r="P1" s="375"/>
      <c r="R1" s="597" t="s">
        <v>737</v>
      </c>
      <c r="S1" s="597"/>
      <c r="T1" s="597"/>
    </row>
    <row r="2" spans="1:24" ht="15.75" customHeight="1" thickBot="1">
      <c r="A2" s="606" t="s">
        <v>828</v>
      </c>
      <c r="B2" s="606"/>
      <c r="C2" s="606"/>
      <c r="D2" s="606"/>
      <c r="E2" s="606"/>
      <c r="F2" s="606"/>
      <c r="G2" s="606"/>
      <c r="H2" s="421"/>
      <c r="I2" s="421"/>
      <c r="J2" s="587" t="s">
        <v>698</v>
      </c>
      <c r="K2" s="588"/>
      <c r="L2" s="589"/>
      <c r="M2" s="422"/>
      <c r="N2" s="590">
        <v>580.10083999999995</v>
      </c>
      <c r="O2" s="590"/>
      <c r="P2" s="588" t="s">
        <v>662</v>
      </c>
      <c r="Q2" s="588"/>
      <c r="R2" s="588"/>
      <c r="S2" s="422" t="s">
        <v>804</v>
      </c>
      <c r="T2" s="427">
        <v>33770.11709</v>
      </c>
    </row>
    <row r="3" spans="1:24" s="425" customFormat="1" ht="16.5" customHeight="1">
      <c r="A3" s="591" t="s">
        <v>73</v>
      </c>
      <c r="B3" s="591" t="s">
        <v>74</v>
      </c>
      <c r="C3" s="591" t="s">
        <v>699</v>
      </c>
      <c r="D3" s="593" t="s">
        <v>75</v>
      </c>
      <c r="E3" s="594"/>
      <c r="F3" s="591" t="s">
        <v>809</v>
      </c>
      <c r="G3" s="591" t="s">
        <v>653</v>
      </c>
      <c r="H3" s="591" t="s">
        <v>566</v>
      </c>
      <c r="I3" s="591" t="s">
        <v>258</v>
      </c>
      <c r="J3" s="595" t="s">
        <v>803</v>
      </c>
      <c r="K3" s="595" t="s">
        <v>700</v>
      </c>
      <c r="L3" s="595" t="s">
        <v>472</v>
      </c>
      <c r="M3" s="596" t="s">
        <v>598</v>
      </c>
      <c r="N3" s="591" t="s">
        <v>71</v>
      </c>
      <c r="O3" s="591" t="s">
        <v>79</v>
      </c>
      <c r="P3" s="591" t="s">
        <v>557</v>
      </c>
      <c r="Q3" s="429"/>
      <c r="R3" s="596" t="s">
        <v>654</v>
      </c>
      <c r="S3" s="595" t="s">
        <v>800</v>
      </c>
      <c r="T3" s="595" t="s">
        <v>81</v>
      </c>
    </row>
    <row r="4" spans="1:24" s="425" customFormat="1" ht="14.25" customHeight="1">
      <c r="A4" s="592"/>
      <c r="B4" s="592"/>
      <c r="C4" s="592"/>
      <c r="D4" s="153" t="s">
        <v>82</v>
      </c>
      <c r="E4" s="153" t="s">
        <v>701</v>
      </c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428" t="s">
        <v>598</v>
      </c>
      <c r="R4" s="592"/>
      <c r="S4" s="592"/>
      <c r="T4" s="592"/>
    </row>
    <row r="5" spans="1:24" ht="22.5" customHeight="1">
      <c r="A5" s="380" t="s">
        <v>83</v>
      </c>
      <c r="B5" s="361">
        <v>200</v>
      </c>
      <c r="C5" s="363">
        <f>SUM(C6+C12+C91+C97+C110+C118)</f>
        <v>5910.5555899999999</v>
      </c>
      <c r="D5" s="363" t="e">
        <f t="shared" ref="D5:S5" si="0">SUM(D6+D12+D81+D91+D97+D110+D118)</f>
        <v>#REF!</v>
      </c>
      <c r="E5" s="363">
        <f t="shared" si="0"/>
        <v>0</v>
      </c>
      <c r="F5" s="363">
        <f t="shared" si="0"/>
        <v>1898.5038099999999</v>
      </c>
      <c r="G5" s="363">
        <f t="shared" si="0"/>
        <v>634.89799999999991</v>
      </c>
      <c r="H5" s="363">
        <f t="shared" si="0"/>
        <v>0</v>
      </c>
      <c r="I5" s="363">
        <f t="shared" si="0"/>
        <v>0</v>
      </c>
      <c r="J5" s="363">
        <f t="shared" si="0"/>
        <v>206.49194</v>
      </c>
      <c r="K5" s="363">
        <f t="shared" si="0"/>
        <v>4418.86888</v>
      </c>
      <c r="L5" s="363">
        <f t="shared" si="0"/>
        <v>13730.763340000001</v>
      </c>
      <c r="M5" s="363">
        <f t="shared" si="0"/>
        <v>628.47616999999991</v>
      </c>
      <c r="N5" s="363">
        <f t="shared" si="0"/>
        <v>602.46134000000006</v>
      </c>
      <c r="O5" s="363">
        <f t="shared" si="0"/>
        <v>14947.491740000001</v>
      </c>
      <c r="P5" s="363">
        <f t="shared" si="0"/>
        <v>2382.9619700000003</v>
      </c>
      <c r="Q5" s="363">
        <f t="shared" si="0"/>
        <v>0</v>
      </c>
      <c r="R5" s="363">
        <f t="shared" si="0"/>
        <v>1467.9194400000001</v>
      </c>
      <c r="S5" s="363">
        <f t="shared" si="0"/>
        <v>1403.6606199999999</v>
      </c>
      <c r="T5" s="365">
        <f>C5+F5+G5+J5+K5+O5+P5+Q5+R5+S5</f>
        <v>33271.351990000003</v>
      </c>
      <c r="U5" s="340"/>
      <c r="V5" s="340"/>
      <c r="W5" s="297"/>
      <c r="X5" s="297"/>
    </row>
    <row r="6" spans="1:24" ht="15.75" customHeight="1">
      <c r="A6" s="381" t="s">
        <v>84</v>
      </c>
      <c r="B6" s="361">
        <v>210</v>
      </c>
      <c r="C6" s="363">
        <f t="shared" ref="C6:S6" si="1">SUM(C7+C8+C11)</f>
        <v>0</v>
      </c>
      <c r="D6" s="363">
        <f t="shared" ref="D6" si="2">SUM(D7+D8+D11)</f>
        <v>7</v>
      </c>
      <c r="E6" s="363">
        <f t="shared" si="1"/>
        <v>0</v>
      </c>
      <c r="F6" s="363">
        <f t="shared" si="1"/>
        <v>0</v>
      </c>
      <c r="G6" s="363">
        <f t="shared" si="1"/>
        <v>0</v>
      </c>
      <c r="H6" s="363">
        <f t="shared" si="1"/>
        <v>0</v>
      </c>
      <c r="I6" s="363">
        <f t="shared" si="1"/>
        <v>0</v>
      </c>
      <c r="J6" s="363">
        <f t="shared" si="1"/>
        <v>0</v>
      </c>
      <c r="K6" s="363">
        <f t="shared" si="1"/>
        <v>0</v>
      </c>
      <c r="L6" s="363">
        <f t="shared" si="1"/>
        <v>1274.646</v>
      </c>
      <c r="M6" s="363">
        <f t="shared" si="1"/>
        <v>0</v>
      </c>
      <c r="N6" s="363">
        <f t="shared" si="1"/>
        <v>0</v>
      </c>
      <c r="O6" s="365">
        <f t="shared" ref="O6:O70" si="3">L6+N6+M6</f>
        <v>1274.646</v>
      </c>
      <c r="P6" s="363">
        <f t="shared" si="1"/>
        <v>0</v>
      </c>
      <c r="Q6" s="363">
        <f t="shared" si="1"/>
        <v>0</v>
      </c>
      <c r="R6" s="363">
        <f t="shared" si="1"/>
        <v>0</v>
      </c>
      <c r="S6" s="363">
        <f t="shared" si="1"/>
        <v>0</v>
      </c>
      <c r="T6" s="365">
        <f t="shared" ref="T6:T69" si="4">C6+F6+G6+J6+K6+O6+P6+Q6+R6+S6</f>
        <v>1274.646</v>
      </c>
      <c r="U6" s="340"/>
      <c r="V6" s="340"/>
      <c r="W6" s="297"/>
      <c r="X6" s="297"/>
    </row>
    <row r="7" spans="1:24" ht="16.5" customHeight="1">
      <c r="A7" s="382" t="s">
        <v>702</v>
      </c>
      <c r="B7" s="360">
        <v>211</v>
      </c>
      <c r="C7" s="364">
        <v>0</v>
      </c>
      <c r="D7" s="364">
        <v>7</v>
      </c>
      <c r="E7" s="362">
        <f>'[4]3кв'!E6+'[4]1 полуг'!E6</f>
        <v>0</v>
      </c>
      <c r="F7" s="362">
        <f>'[4]3кв'!F6+'[4]1 полуг'!F6</f>
        <v>0</v>
      </c>
      <c r="G7" s="362"/>
      <c r="H7" s="362">
        <v>0</v>
      </c>
      <c r="I7" s="362">
        <f>'[4]3кв'!I6+'[4]1 полуг'!H6</f>
        <v>0</v>
      </c>
      <c r="J7" s="362"/>
      <c r="K7" s="362">
        <f>'[4]3кв'!M6+'[4]1 полуг'!K6</f>
        <v>0</v>
      </c>
      <c r="L7" s="362">
        <f>135.028+492.169+647.449</f>
        <v>1274.646</v>
      </c>
      <c r="M7" s="362"/>
      <c r="N7" s="362">
        <f>'[4]3кв'!P6+'[4]1 полуг'!N6</f>
        <v>0</v>
      </c>
      <c r="O7" s="365">
        <f t="shared" si="3"/>
        <v>1274.646</v>
      </c>
      <c r="P7" s="362">
        <v>0</v>
      </c>
      <c r="Q7" s="362"/>
      <c r="R7" s="362">
        <f>'[4]3кв'!S6+'[4]1 полуг'!R6</f>
        <v>0</v>
      </c>
      <c r="S7" s="362">
        <f>'[4]3кв'!T6+'[4]1 полуг'!S6</f>
        <v>0</v>
      </c>
      <c r="T7" s="365">
        <f t="shared" si="4"/>
        <v>1274.646</v>
      </c>
      <c r="U7" s="340"/>
      <c r="V7" s="340"/>
      <c r="W7" s="297"/>
      <c r="X7" s="297"/>
    </row>
    <row r="8" spans="1:24" hidden="1">
      <c r="A8" s="382" t="s">
        <v>86</v>
      </c>
      <c r="B8" s="360">
        <v>212</v>
      </c>
      <c r="C8" s="362">
        <f t="shared" ref="C8:S8" si="5">SUM(C9:C10)</f>
        <v>0</v>
      </c>
      <c r="D8" s="362">
        <f t="shared" ref="D8" si="6">SUM(D9:D10)</f>
        <v>0</v>
      </c>
      <c r="E8" s="363">
        <f t="shared" si="5"/>
        <v>0</v>
      </c>
      <c r="F8" s="363">
        <f t="shared" si="5"/>
        <v>0</v>
      </c>
      <c r="G8" s="363">
        <f t="shared" si="5"/>
        <v>0</v>
      </c>
      <c r="H8" s="363">
        <f>SUM(H9:H10)</f>
        <v>0</v>
      </c>
      <c r="I8" s="363">
        <f t="shared" si="5"/>
        <v>0</v>
      </c>
      <c r="J8" s="363">
        <f t="shared" si="5"/>
        <v>0</v>
      </c>
      <c r="K8" s="363">
        <f t="shared" si="5"/>
        <v>0</v>
      </c>
      <c r="L8" s="363">
        <f>SUM(L9:L10)</f>
        <v>0</v>
      </c>
      <c r="M8" s="363">
        <f>SUM(M9:M10)</f>
        <v>0</v>
      </c>
      <c r="N8" s="363">
        <f t="shared" si="5"/>
        <v>0</v>
      </c>
      <c r="O8" s="365">
        <f t="shared" si="3"/>
        <v>0</v>
      </c>
      <c r="P8" s="363">
        <f t="shared" si="5"/>
        <v>0</v>
      </c>
      <c r="Q8" s="363">
        <f t="shared" si="5"/>
        <v>0</v>
      </c>
      <c r="R8" s="363">
        <f t="shared" si="5"/>
        <v>0</v>
      </c>
      <c r="S8" s="363">
        <f t="shared" si="5"/>
        <v>0</v>
      </c>
      <c r="T8" s="365">
        <f t="shared" si="4"/>
        <v>0</v>
      </c>
      <c r="U8" s="340"/>
      <c r="V8" s="340"/>
      <c r="W8" s="297"/>
      <c r="X8" s="297"/>
    </row>
    <row r="9" spans="1:24" ht="12.75" hidden="1" customHeight="1">
      <c r="A9" s="382" t="s">
        <v>87</v>
      </c>
      <c r="B9" s="360">
        <v>212</v>
      </c>
      <c r="C9" s="364"/>
      <c r="D9" s="364"/>
      <c r="E9" s="362">
        <f>'[4]3кв'!E8+'[4]1 полуг'!E8</f>
        <v>0</v>
      </c>
      <c r="F9" s="362">
        <f>'[4]3кв'!F8+'[4]1 полуг'!F8</f>
        <v>0</v>
      </c>
      <c r="G9" s="362"/>
      <c r="H9" s="362">
        <f>'[4]3кв'!I8+'[4]1 полуг'!H8</f>
        <v>0</v>
      </c>
      <c r="I9" s="362">
        <f>'[4]3кв'!I8+'[4]1 полуг'!H8</f>
        <v>0</v>
      </c>
      <c r="J9" s="362">
        <f>'[4]3кв'!L8+'[4]1 полуг'!J8</f>
        <v>0</v>
      </c>
      <c r="K9" s="362">
        <f>'[4]3кв'!M8+'[4]1 полуг'!K8</f>
        <v>0</v>
      </c>
      <c r="L9" s="362">
        <f>'[4]3кв'!N8+'[4]1 полуг'!L8</f>
        <v>0</v>
      </c>
      <c r="M9" s="362"/>
      <c r="N9" s="362"/>
      <c r="O9" s="365">
        <f t="shared" si="3"/>
        <v>0</v>
      </c>
      <c r="P9" s="362"/>
      <c r="Q9" s="362"/>
      <c r="R9" s="362"/>
      <c r="S9" s="362">
        <f>'[4]3кв'!T8+'[4]1 полуг'!S8</f>
        <v>0</v>
      </c>
      <c r="T9" s="365">
        <f t="shared" si="4"/>
        <v>0</v>
      </c>
      <c r="U9" s="340"/>
      <c r="V9" s="340"/>
      <c r="W9" s="297"/>
      <c r="X9" s="297"/>
    </row>
    <row r="10" spans="1:24" ht="12" hidden="1" customHeight="1">
      <c r="A10" s="382" t="s">
        <v>88</v>
      </c>
      <c r="B10" s="360">
        <v>212</v>
      </c>
      <c r="C10" s="362"/>
      <c r="D10" s="362"/>
      <c r="E10" s="362">
        <f>'[4]3кв'!E9+'[4]1 полуг'!E9</f>
        <v>0</v>
      </c>
      <c r="F10" s="362">
        <f>'[4]3кв'!F9+'[4]1 полуг'!F9</f>
        <v>0</v>
      </c>
      <c r="G10" s="362">
        <f>'[4]3кв'!H9+'[4]1 полуг'!G9</f>
        <v>0</v>
      </c>
      <c r="H10" s="362">
        <f>'[4]3кв'!I9+'[4]1 полуг'!H9</f>
        <v>0</v>
      </c>
      <c r="I10" s="362">
        <f>'[4]3кв'!I9+'[4]1 полуг'!H9</f>
        <v>0</v>
      </c>
      <c r="J10" s="362">
        <f>'[4]3кв'!L9+'[4]1 полуг'!J9</f>
        <v>0</v>
      </c>
      <c r="K10" s="362">
        <f>'[4]3кв'!M9+'[4]1 полуг'!K9</f>
        <v>0</v>
      </c>
      <c r="L10" s="362">
        <f>'[4]3кв'!N9+'[4]1 полуг'!L9</f>
        <v>0</v>
      </c>
      <c r="M10" s="362"/>
      <c r="N10" s="362">
        <f>'[4]3кв'!P9+'[4]1 полуг'!N9</f>
        <v>0</v>
      </c>
      <c r="O10" s="365">
        <f t="shared" si="3"/>
        <v>0</v>
      </c>
      <c r="P10" s="362">
        <f>'[4]3кв'!R9+'[4]1 полуг'!P9</f>
        <v>0</v>
      </c>
      <c r="Q10" s="362"/>
      <c r="R10" s="362"/>
      <c r="S10" s="362">
        <f>'[4]3кв'!T9+'[4]1 полуг'!S9</f>
        <v>0</v>
      </c>
      <c r="T10" s="365">
        <f t="shared" si="4"/>
        <v>0</v>
      </c>
      <c r="U10" s="340"/>
      <c r="V10" s="340"/>
      <c r="W10" s="297"/>
      <c r="X10" s="297"/>
    </row>
    <row r="11" spans="1:24" ht="12" hidden="1" customHeight="1">
      <c r="A11" s="382" t="s">
        <v>89</v>
      </c>
      <c r="B11" s="360">
        <v>213</v>
      </c>
      <c r="C11" s="362"/>
      <c r="D11" s="362"/>
      <c r="E11" s="362">
        <f>'[4]3кв'!E10+'[4]1 полуг'!E10</f>
        <v>0</v>
      </c>
      <c r="F11" s="362">
        <f>'[4]3кв'!F10+'[4]1 полуг'!F10</f>
        <v>0</v>
      </c>
      <c r="G11" s="362"/>
      <c r="H11" s="362">
        <f>'[4]3кв'!I10+'[4]1 полуг'!H10</f>
        <v>0</v>
      </c>
      <c r="I11" s="362">
        <f>'[4]3кв'!I10+'[4]1 полуг'!H10</f>
        <v>0</v>
      </c>
      <c r="J11" s="362">
        <f>'[4]3кв'!L10+'[4]1 полуг'!J10</f>
        <v>0</v>
      </c>
      <c r="K11" s="362">
        <f>'[4]3кв'!M10+'[4]1 полуг'!K10</f>
        <v>0</v>
      </c>
      <c r="L11" s="362">
        <f>'[4]3кв'!N10+'[4]1 полуг'!L10</f>
        <v>0</v>
      </c>
      <c r="M11" s="362"/>
      <c r="N11" s="362">
        <f>'[4]3кв'!P10+'[4]1 полуг'!N10</f>
        <v>0</v>
      </c>
      <c r="O11" s="365">
        <f t="shared" si="3"/>
        <v>0</v>
      </c>
      <c r="P11" s="362"/>
      <c r="Q11" s="362"/>
      <c r="R11" s="362"/>
      <c r="S11" s="362"/>
      <c r="T11" s="365">
        <f t="shared" si="4"/>
        <v>0</v>
      </c>
      <c r="U11" s="340"/>
      <c r="V11" s="340"/>
      <c r="W11" s="297"/>
      <c r="X11" s="297"/>
    </row>
    <row r="12" spans="1:24" s="298" customFormat="1" ht="12" customHeight="1">
      <c r="A12" s="41" t="s">
        <v>808</v>
      </c>
      <c r="B12" s="361">
        <v>220</v>
      </c>
      <c r="C12" s="363">
        <f>SUM(C13+C14+C17+C21+C22+C90+C39)</f>
        <v>3017.01962</v>
      </c>
      <c r="D12" s="363" t="e">
        <f t="shared" ref="D12:S12" si="7">SUM(D13+D14+D17+D21+D22+D90+D39)</f>
        <v>#REF!</v>
      </c>
      <c r="E12" s="363">
        <f t="shared" si="7"/>
        <v>0</v>
      </c>
      <c r="F12" s="363">
        <f t="shared" si="7"/>
        <v>1833.86581</v>
      </c>
      <c r="G12" s="363">
        <f t="shared" si="7"/>
        <v>454.93599999999998</v>
      </c>
      <c r="H12" s="363">
        <f t="shared" si="7"/>
        <v>0</v>
      </c>
      <c r="I12" s="363">
        <f t="shared" si="7"/>
        <v>0</v>
      </c>
      <c r="J12" s="363">
        <f t="shared" si="7"/>
        <v>143.50294</v>
      </c>
      <c r="K12" s="363">
        <f t="shared" si="7"/>
        <v>3238.27567</v>
      </c>
      <c r="L12" s="363">
        <f t="shared" si="7"/>
        <v>8938.0746400000007</v>
      </c>
      <c r="M12" s="363">
        <f t="shared" si="7"/>
        <v>502.92616999999996</v>
      </c>
      <c r="N12" s="363">
        <f t="shared" si="7"/>
        <v>602.46134000000006</v>
      </c>
      <c r="O12" s="363">
        <f t="shared" si="7"/>
        <v>10029.25304</v>
      </c>
      <c r="P12" s="363">
        <f t="shared" si="7"/>
        <v>2249.0549700000001</v>
      </c>
      <c r="Q12" s="363">
        <f t="shared" si="7"/>
        <v>0</v>
      </c>
      <c r="R12" s="363">
        <f t="shared" si="7"/>
        <v>1108.34924</v>
      </c>
      <c r="S12" s="363">
        <f t="shared" si="7"/>
        <v>1162.60662</v>
      </c>
      <c r="T12" s="365">
        <f t="shared" si="4"/>
        <v>23236.86391</v>
      </c>
      <c r="U12" s="417"/>
      <c r="V12" s="417"/>
      <c r="W12" s="418"/>
      <c r="X12" s="418"/>
    </row>
    <row r="13" spans="1:24" ht="15" customHeight="1">
      <c r="A13" s="439" t="s">
        <v>91</v>
      </c>
      <c r="B13" s="361">
        <v>221</v>
      </c>
      <c r="C13" s="364">
        <v>376.24175000000002</v>
      </c>
      <c r="D13" s="364" t="e">
        <f>#REF!</f>
        <v>#REF!</v>
      </c>
      <c r="E13" s="364">
        <f>'[4]3кв'!E12+'[4]1 полуг'!E12</f>
        <v>0</v>
      </c>
      <c r="F13" s="364">
        <f>'[4]3кв'!F12+'[4]1 полуг'!F12</f>
        <v>0</v>
      </c>
      <c r="G13" s="362">
        <v>145.78495000000001</v>
      </c>
      <c r="H13" s="362">
        <v>0</v>
      </c>
      <c r="I13" s="362">
        <f>'[4]3кв'!I12+'[4]1 полуг'!H12</f>
        <v>0</v>
      </c>
      <c r="J13" s="362">
        <v>39.562939999999998</v>
      </c>
      <c r="K13" s="362">
        <f>'[4]3кв'!M12+'[4]1 полуг'!K12</f>
        <v>0</v>
      </c>
      <c r="L13" s="364">
        <v>261.41273000000001</v>
      </c>
      <c r="M13" s="362"/>
      <c r="N13" s="362">
        <v>22.77458</v>
      </c>
      <c r="O13" s="365">
        <f t="shared" si="3"/>
        <v>284.18731000000002</v>
      </c>
      <c r="P13" s="362">
        <v>0</v>
      </c>
      <c r="Q13" s="362"/>
      <c r="R13" s="362">
        <v>0</v>
      </c>
      <c r="S13" s="362">
        <v>70.399050000000003</v>
      </c>
      <c r="T13" s="365">
        <f t="shared" si="4"/>
        <v>916.17600000000004</v>
      </c>
      <c r="U13" s="340"/>
      <c r="V13" s="340"/>
      <c r="W13" s="297"/>
      <c r="X13" s="297"/>
    </row>
    <row r="14" spans="1:24" ht="13.2">
      <c r="A14" s="414" t="s">
        <v>92</v>
      </c>
      <c r="B14" s="361">
        <v>222</v>
      </c>
      <c r="C14" s="365">
        <f>C15+C16</f>
        <v>0</v>
      </c>
      <c r="D14" s="365">
        <f>D15+D16</f>
        <v>0</v>
      </c>
      <c r="E14" s="365">
        <f t="shared" ref="E14" si="8">E15+E16</f>
        <v>0</v>
      </c>
      <c r="F14" s="365">
        <f>F15+F16</f>
        <v>0</v>
      </c>
      <c r="G14" s="365">
        <f t="shared" ref="G14:P14" si="9">G15+G16</f>
        <v>0</v>
      </c>
      <c r="H14" s="365">
        <f t="shared" si="9"/>
        <v>0</v>
      </c>
      <c r="I14" s="365">
        <f t="shared" si="9"/>
        <v>0</v>
      </c>
      <c r="J14" s="365">
        <f t="shared" si="9"/>
        <v>0</v>
      </c>
      <c r="K14" s="365">
        <f t="shared" si="9"/>
        <v>0</v>
      </c>
      <c r="L14" s="365">
        <f t="shared" si="9"/>
        <v>21</v>
      </c>
      <c r="M14" s="365">
        <f t="shared" si="9"/>
        <v>20</v>
      </c>
      <c r="N14" s="365">
        <f t="shared" si="9"/>
        <v>0</v>
      </c>
      <c r="O14" s="365">
        <f>L14+N14+M14</f>
        <v>41</v>
      </c>
      <c r="P14" s="365">
        <f t="shared" si="9"/>
        <v>0</v>
      </c>
      <c r="Q14" s="365">
        <f t="shared" ref="Q14" si="10">Q15+Q16</f>
        <v>0</v>
      </c>
      <c r="R14" s="365">
        <f t="shared" ref="R14" si="11">R15+R16</f>
        <v>0</v>
      </c>
      <c r="S14" s="365">
        <f t="shared" ref="S14" si="12">S15+S16</f>
        <v>24.5</v>
      </c>
      <c r="T14" s="365">
        <f t="shared" si="4"/>
        <v>65.5</v>
      </c>
      <c r="U14" s="340"/>
      <c r="V14" s="340"/>
      <c r="W14" s="297"/>
      <c r="X14" s="297"/>
    </row>
    <row r="15" spans="1:24" ht="12.75" customHeight="1">
      <c r="A15" s="287" t="s">
        <v>93</v>
      </c>
      <c r="B15" s="360">
        <v>222</v>
      </c>
      <c r="C15" s="364">
        <f t="shared" ref="C15:D96" si="13">D15+E15</f>
        <v>0</v>
      </c>
      <c r="D15" s="364">
        <f t="shared" si="13"/>
        <v>0</v>
      </c>
      <c r="E15" s="364">
        <f>'[4]3кв'!E14+'[4]1 полуг'!E15</f>
        <v>0</v>
      </c>
      <c r="F15" s="364"/>
      <c r="G15" s="362">
        <f>'[4]3кв'!H14+'[4]1 полуг'!G15</f>
        <v>0</v>
      </c>
      <c r="H15" s="362">
        <f>'[4]3кв'!I14+'[4]1 полуг'!H15</f>
        <v>0</v>
      </c>
      <c r="I15" s="362">
        <f>'[4]3кв'!I14+'[4]1 полуг'!H15</f>
        <v>0</v>
      </c>
      <c r="J15" s="362">
        <f>'[4]3кв'!L14+'[4]1 полуг'!J15</f>
        <v>0</v>
      </c>
      <c r="K15" s="362"/>
      <c r="L15" s="364">
        <v>21</v>
      </c>
      <c r="M15" s="364">
        <v>20</v>
      </c>
      <c r="N15" s="362">
        <f>'[4]3кв'!P14+'[4]1 полуг'!N15</f>
        <v>0</v>
      </c>
      <c r="O15" s="365">
        <f t="shared" si="3"/>
        <v>41</v>
      </c>
      <c r="P15" s="362">
        <f>'[4]3кв'!R14+'[4]1 полуг'!P15</f>
        <v>0</v>
      </c>
      <c r="Q15" s="362">
        <f>'[4]3кв'!K14</f>
        <v>0</v>
      </c>
      <c r="R15" s="362">
        <f>'[4]3кв'!S14+'[4]1 полуг'!R15</f>
        <v>0</v>
      </c>
      <c r="S15" s="362">
        <v>24.5</v>
      </c>
      <c r="T15" s="365">
        <f t="shared" si="4"/>
        <v>65.5</v>
      </c>
      <c r="U15" s="340"/>
      <c r="V15" s="340"/>
      <c r="W15" s="297"/>
      <c r="X15" s="297"/>
    </row>
    <row r="16" spans="1:24" ht="15" hidden="1" customHeight="1">
      <c r="A16" s="287" t="s">
        <v>94</v>
      </c>
      <c r="B16" s="360">
        <v>222</v>
      </c>
      <c r="C16" s="364">
        <f t="shared" si="13"/>
        <v>0</v>
      </c>
      <c r="D16" s="364">
        <f t="shared" si="13"/>
        <v>0</v>
      </c>
      <c r="E16" s="364">
        <f>'[4]3кв'!E15+'[4]1 полуг'!E16</f>
        <v>0</v>
      </c>
      <c r="F16" s="364"/>
      <c r="G16" s="362">
        <f>'[4]3кв'!H15+'[4]1 полуг'!G16</f>
        <v>0</v>
      </c>
      <c r="H16" s="362">
        <f>'[4]3кв'!I15+'[4]1 полуг'!H16</f>
        <v>0</v>
      </c>
      <c r="I16" s="362">
        <f>'[4]3кв'!I15+'[4]1 полуг'!H16</f>
        <v>0</v>
      </c>
      <c r="J16" s="362">
        <f>'[4]3кв'!L15+'[4]1 полуг'!J16</f>
        <v>0</v>
      </c>
      <c r="K16" s="362">
        <f>'[4]3кв'!M15+'[4]1 полуг'!K16</f>
        <v>0</v>
      </c>
      <c r="L16" s="364">
        <f>'[4]3кв'!N15+'[4]1 полуг'!L16</f>
        <v>0</v>
      </c>
      <c r="M16" s="362">
        <f>'[4]1 полуг'!M16+'[4]3кв'!O15</f>
        <v>0</v>
      </c>
      <c r="N16" s="362">
        <f>'[4]3кв'!P15+'[4]1 полуг'!N16</f>
        <v>0</v>
      </c>
      <c r="O16" s="365">
        <f t="shared" si="3"/>
        <v>0</v>
      </c>
      <c r="P16" s="362">
        <f>'[4]3кв'!R15+'[4]1 полуг'!P16</f>
        <v>0</v>
      </c>
      <c r="Q16" s="362"/>
      <c r="R16" s="362">
        <f>'[4]3кв'!S15+'[4]1 полуг'!R16</f>
        <v>0</v>
      </c>
      <c r="S16" s="362">
        <f>'[4]3кв'!T15+'[4]1 полуг'!S16</f>
        <v>0</v>
      </c>
      <c r="T16" s="365">
        <f t="shared" si="4"/>
        <v>0</v>
      </c>
      <c r="U16" s="340"/>
      <c r="V16" s="340"/>
      <c r="W16" s="297"/>
      <c r="X16" s="297"/>
    </row>
    <row r="17" spans="1:24" ht="13.2">
      <c r="A17" s="414" t="s">
        <v>95</v>
      </c>
      <c r="B17" s="361">
        <v>223</v>
      </c>
      <c r="C17" s="365">
        <f>SUM(C18:C20)</f>
        <v>1740.32789</v>
      </c>
      <c r="D17" s="365">
        <f t="shared" ref="D17:S17" si="14">SUM(D18:D20)</f>
        <v>1740.32789</v>
      </c>
      <c r="E17" s="365">
        <f t="shared" si="14"/>
        <v>0</v>
      </c>
      <c r="F17" s="365">
        <f t="shared" si="14"/>
        <v>0</v>
      </c>
      <c r="G17" s="365">
        <f t="shared" si="14"/>
        <v>0</v>
      </c>
      <c r="H17" s="365">
        <f t="shared" si="14"/>
        <v>0</v>
      </c>
      <c r="I17" s="365">
        <f t="shared" si="14"/>
        <v>0</v>
      </c>
      <c r="J17" s="365">
        <f t="shared" si="14"/>
        <v>0</v>
      </c>
      <c r="K17" s="365">
        <f t="shared" si="14"/>
        <v>2601.7491</v>
      </c>
      <c r="L17" s="365">
        <f t="shared" si="14"/>
        <v>7588.9979000000003</v>
      </c>
      <c r="M17" s="365">
        <f t="shared" si="14"/>
        <v>0</v>
      </c>
      <c r="N17" s="365">
        <f t="shared" si="14"/>
        <v>0</v>
      </c>
      <c r="O17" s="365">
        <f t="shared" si="14"/>
        <v>7588.9979000000003</v>
      </c>
      <c r="P17" s="365">
        <f t="shared" si="14"/>
        <v>1978.5304900000001</v>
      </c>
      <c r="Q17" s="365">
        <f t="shared" si="14"/>
        <v>0</v>
      </c>
      <c r="R17" s="365">
        <f t="shared" si="14"/>
        <v>1108.34924</v>
      </c>
      <c r="S17" s="365">
        <f t="shared" si="14"/>
        <v>0</v>
      </c>
      <c r="T17" s="365">
        <f t="shared" si="4"/>
        <v>15017.95462</v>
      </c>
      <c r="U17" s="340"/>
      <c r="V17" s="340"/>
      <c r="W17" s="297"/>
      <c r="X17" s="297"/>
    </row>
    <row r="18" spans="1:24" ht="12.75" customHeight="1">
      <c r="A18" s="287" t="s">
        <v>96</v>
      </c>
      <c r="B18" s="360">
        <v>223</v>
      </c>
      <c r="C18" s="364">
        <v>1123.0700400000001</v>
      </c>
      <c r="D18" s="364">
        <v>1123.0700400000001</v>
      </c>
      <c r="E18" s="364">
        <f>'[4]3кв'!E17+'[4]1 полуг'!E18</f>
        <v>0</v>
      </c>
      <c r="F18" s="364">
        <f>'[4]3кв'!F17+'[4]1 полуг'!F18</f>
        <v>0</v>
      </c>
      <c r="G18" s="362">
        <f>'[4]3кв'!H17+'[4]1 полуг'!G18</f>
        <v>0</v>
      </c>
      <c r="H18" s="362">
        <f>'[4]3кв'!I17+'[4]1 полуг'!H18</f>
        <v>0</v>
      </c>
      <c r="I18" s="362">
        <f>'[4]3кв'!I17+'[4]1 полуг'!H18</f>
        <v>0</v>
      </c>
      <c r="J18" s="362">
        <f>'[4]3кв'!L17+'[4]1 полуг'!J18</f>
        <v>0</v>
      </c>
      <c r="K18" s="362">
        <f>'[4]3кв'!M17+'[4]1 полуг'!K18</f>
        <v>0</v>
      </c>
      <c r="L18" s="364">
        <v>2079.7585199999999</v>
      </c>
      <c r="M18" s="362"/>
      <c r="N18" s="362">
        <f>'[4]3кв'!P17+'[4]1 полуг'!N18</f>
        <v>0</v>
      </c>
      <c r="O18" s="365">
        <f t="shared" si="3"/>
        <v>2079.7585199999999</v>
      </c>
      <c r="P18" s="362">
        <v>1638.9977699999999</v>
      </c>
      <c r="Q18" s="362"/>
      <c r="R18" s="362">
        <v>294.92815000000002</v>
      </c>
      <c r="S18" s="362">
        <f>'[4]3кв'!T17+'[4]1 полуг'!S18</f>
        <v>0</v>
      </c>
      <c r="T18" s="365">
        <f t="shared" si="4"/>
        <v>5136.7544799999996</v>
      </c>
      <c r="U18" s="340"/>
      <c r="V18" s="340"/>
      <c r="W18" s="297"/>
      <c r="X18" s="297"/>
    </row>
    <row r="19" spans="1:24">
      <c r="A19" s="287" t="s">
        <v>97</v>
      </c>
      <c r="B19" s="360">
        <v>223</v>
      </c>
      <c r="C19" s="364">
        <v>575.80838000000006</v>
      </c>
      <c r="D19" s="364">
        <v>575.80838000000006</v>
      </c>
      <c r="E19" s="364">
        <f>'[4]3кв'!E18+'[4]1 полуг'!E19</f>
        <v>0</v>
      </c>
      <c r="F19" s="364">
        <f>'[4]3кв'!F18+'[4]1 полуг'!F19</f>
        <v>0</v>
      </c>
      <c r="G19" s="362">
        <f>'[4]3кв'!H18+'[4]1 полуг'!G19</f>
        <v>0</v>
      </c>
      <c r="H19" s="362">
        <f>'[4]3кв'!I18+'[4]1 полуг'!H19</f>
        <v>0</v>
      </c>
      <c r="I19" s="362">
        <f>'[4]3кв'!I18+'[4]1 полуг'!H19</f>
        <v>0</v>
      </c>
      <c r="J19" s="362">
        <f>'[4]3кв'!L18+'[4]1 полуг'!J19</f>
        <v>0</v>
      </c>
      <c r="K19" s="362">
        <v>2601.7491</v>
      </c>
      <c r="L19" s="364">
        <v>4100.6090000000004</v>
      </c>
      <c r="M19" s="362"/>
      <c r="N19" s="362">
        <f>'[4]3кв'!P18+'[4]1 полуг'!N19</f>
        <v>0</v>
      </c>
      <c r="O19" s="365">
        <f t="shared" si="3"/>
        <v>4100.6090000000004</v>
      </c>
      <c r="P19" s="362">
        <v>266.17</v>
      </c>
      <c r="Q19" s="362"/>
      <c r="R19" s="362">
        <v>429.62299999999999</v>
      </c>
      <c r="S19" s="362">
        <f>'[4]3кв'!T18+'[4]1 полуг'!S19</f>
        <v>0</v>
      </c>
      <c r="T19" s="365">
        <f t="shared" si="4"/>
        <v>7973.9594799999995</v>
      </c>
      <c r="U19" s="340"/>
      <c r="V19" s="340"/>
      <c r="W19" s="297"/>
      <c r="X19" s="297"/>
    </row>
    <row r="20" spans="1:24">
      <c r="A20" s="289" t="s">
        <v>98</v>
      </c>
      <c r="B20" s="360">
        <v>223</v>
      </c>
      <c r="C20" s="364">
        <v>41.449469999999998</v>
      </c>
      <c r="D20" s="364">
        <v>41.449469999999998</v>
      </c>
      <c r="E20" s="364">
        <f>'[4]3кв'!E19+'[4]1 полуг'!E20</f>
        <v>0</v>
      </c>
      <c r="F20" s="364">
        <f>'[4]3кв'!F19+'[4]1 полуг'!F20</f>
        <v>0</v>
      </c>
      <c r="G20" s="362">
        <f>'[4]3кв'!H19+'[4]1 полуг'!G20</f>
        <v>0</v>
      </c>
      <c r="H20" s="362">
        <f>'[4]3кв'!I19+'[4]1 полуг'!H20</f>
        <v>0</v>
      </c>
      <c r="I20" s="362">
        <f>'[4]3кв'!I19+'[4]1 полуг'!H20</f>
        <v>0</v>
      </c>
      <c r="J20" s="362">
        <f>'[4]3кв'!L19+'[4]1 полуг'!J20</f>
        <v>0</v>
      </c>
      <c r="K20" s="362">
        <f>'[4]3кв'!M19+'[4]1 полуг'!K20</f>
        <v>0</v>
      </c>
      <c r="L20" s="362">
        <v>1408.6303800000001</v>
      </c>
      <c r="M20" s="362"/>
      <c r="N20" s="362">
        <f>'[4]3кв'!P19+'[4]1 полуг'!N20</f>
        <v>0</v>
      </c>
      <c r="O20" s="365">
        <f t="shared" si="3"/>
        <v>1408.6303800000001</v>
      </c>
      <c r="P20" s="362">
        <v>73.362719999999996</v>
      </c>
      <c r="Q20" s="362"/>
      <c r="R20" s="362">
        <v>383.79809</v>
      </c>
      <c r="S20" s="362">
        <f>'[4]3кв'!T19+'[4]1 полуг'!S20</f>
        <v>0</v>
      </c>
      <c r="T20" s="365">
        <f t="shared" si="4"/>
        <v>1907.2406600000002</v>
      </c>
      <c r="U20" s="340"/>
      <c r="V20" s="340"/>
      <c r="W20" s="297"/>
      <c r="X20" s="297"/>
    </row>
    <row r="21" spans="1:24" ht="12" customHeight="1">
      <c r="A21" s="438" t="s">
        <v>826</v>
      </c>
      <c r="B21" s="361">
        <v>224</v>
      </c>
      <c r="C21" s="364">
        <f t="shared" si="13"/>
        <v>0</v>
      </c>
      <c r="D21" s="364">
        <f t="shared" si="13"/>
        <v>0</v>
      </c>
      <c r="E21" s="364">
        <f>'[4]3кв'!E20+'[4]1 полуг'!E21</f>
        <v>0</v>
      </c>
      <c r="F21" s="364">
        <f>'[4]3кв'!F20+'[4]1 полуг'!F21</f>
        <v>0</v>
      </c>
      <c r="G21" s="362">
        <f>'[4]3кв'!H20+'[4]1 полуг'!G21</f>
        <v>0</v>
      </c>
      <c r="H21" s="362">
        <f>'[4]3кв'!I20+'[4]1 полуг'!H21</f>
        <v>0</v>
      </c>
      <c r="I21" s="362">
        <f>'[4]3кв'!I20+'[4]1 полуг'!H21</f>
        <v>0</v>
      </c>
      <c r="J21" s="362">
        <f>'[4]3кв'!L20+'[4]1 полуг'!J21</f>
        <v>0</v>
      </c>
      <c r="K21" s="362">
        <f>'[4]3кв'!M20+'[4]1 полуг'!K21</f>
        <v>0</v>
      </c>
      <c r="L21" s="362">
        <v>71.825000000000003</v>
      </c>
      <c r="M21" s="362"/>
      <c r="N21" s="362">
        <f>'[4]3кв'!P20+'[4]1 полуг'!N21</f>
        <v>0</v>
      </c>
      <c r="O21" s="364">
        <f t="shared" si="3"/>
        <v>71.825000000000003</v>
      </c>
      <c r="P21" s="362">
        <f>'[4]3кв'!R20+'[4]1 полуг'!P21</f>
        <v>0</v>
      </c>
      <c r="Q21" s="362"/>
      <c r="R21" s="362">
        <f>'[4]3кв'!S20+'[4]1 полуг'!R21</f>
        <v>0</v>
      </c>
      <c r="S21" s="362">
        <f>'[4]3кв'!T20+'[4]1 полуг'!S21</f>
        <v>0</v>
      </c>
      <c r="T21" s="365">
        <f t="shared" si="4"/>
        <v>71.825000000000003</v>
      </c>
      <c r="U21" s="340"/>
      <c r="V21" s="340"/>
      <c r="W21" s="297"/>
      <c r="X21" s="297"/>
    </row>
    <row r="22" spans="1:24" ht="13.2">
      <c r="A22" s="415" t="s">
        <v>99</v>
      </c>
      <c r="B22" s="361">
        <v>225</v>
      </c>
      <c r="C22" s="364">
        <f>SUM(C23:C38)</f>
        <v>48.463319999999996</v>
      </c>
      <c r="D22" s="364">
        <f>SUM(D23:D38)</f>
        <v>48.463319999999996</v>
      </c>
      <c r="E22" s="364">
        <f t="shared" ref="E22:S22" si="15">SUM(E23:E38)</f>
        <v>0</v>
      </c>
      <c r="F22" s="364">
        <f t="shared" si="15"/>
        <v>110.209</v>
      </c>
      <c r="G22" s="364">
        <f t="shared" si="15"/>
        <v>0</v>
      </c>
      <c r="H22" s="364">
        <f t="shared" si="15"/>
        <v>0</v>
      </c>
      <c r="I22" s="364">
        <f t="shared" si="15"/>
        <v>0</v>
      </c>
      <c r="J22" s="364">
        <f t="shared" si="15"/>
        <v>2.0499999999999998</v>
      </c>
      <c r="K22" s="364">
        <f t="shared" si="15"/>
        <v>0</v>
      </c>
      <c r="L22" s="364">
        <f t="shared" si="15"/>
        <v>495.43594999999999</v>
      </c>
      <c r="M22" s="364">
        <f t="shared" si="15"/>
        <v>118.42816999999999</v>
      </c>
      <c r="N22" s="364">
        <f t="shared" si="15"/>
        <v>30</v>
      </c>
      <c r="O22" s="364">
        <f t="shared" si="15"/>
        <v>643.86411999999996</v>
      </c>
      <c r="P22" s="365">
        <f t="shared" si="15"/>
        <v>23.50948</v>
      </c>
      <c r="Q22" s="364">
        <f t="shared" si="15"/>
        <v>0</v>
      </c>
      <c r="R22" s="364">
        <f t="shared" si="15"/>
        <v>0</v>
      </c>
      <c r="S22" s="364">
        <f t="shared" si="15"/>
        <v>165.80757</v>
      </c>
      <c r="T22" s="365">
        <f t="shared" si="4"/>
        <v>993.90349000000015</v>
      </c>
      <c r="U22" s="340"/>
      <c r="V22" s="340"/>
      <c r="W22" s="297"/>
      <c r="X22" s="297"/>
    </row>
    <row r="23" spans="1:24" ht="14.25" hidden="1" customHeight="1">
      <c r="A23" s="420" t="s">
        <v>703</v>
      </c>
      <c r="B23" s="360">
        <v>225</v>
      </c>
      <c r="C23" s="364">
        <f t="shared" si="13"/>
        <v>0</v>
      </c>
      <c r="D23" s="364">
        <f t="shared" si="13"/>
        <v>0</v>
      </c>
      <c r="E23" s="364">
        <f>'[4]3кв'!E22+'[4]1 полуг'!E23</f>
        <v>0</v>
      </c>
      <c r="F23" s="364">
        <f>'[4]3кв'!F22+'[4]1 полуг'!F23</f>
        <v>0</v>
      </c>
      <c r="G23" s="362">
        <f>'[4]3кв'!H22+'[4]1 полуг'!G23</f>
        <v>0</v>
      </c>
      <c r="H23" s="362">
        <f>'[4]3кв'!I22+'[4]1 полуг'!H23</f>
        <v>0</v>
      </c>
      <c r="I23" s="362">
        <f>'[4]3кв'!I22+'[4]1 полуг'!H23</f>
        <v>0</v>
      </c>
      <c r="J23" s="362">
        <f>'[4]3кв'!L22+'[4]1 полуг'!J23</f>
        <v>0</v>
      </c>
      <c r="K23" s="362">
        <f>'[4]3кв'!M22+'[4]1 полуг'!K23</f>
        <v>0</v>
      </c>
      <c r="L23" s="362">
        <f>'[4]3кв'!N24</f>
        <v>0</v>
      </c>
      <c r="M23" s="362">
        <f>'[4]3кв'!O24</f>
        <v>0</v>
      </c>
      <c r="N23" s="362">
        <f>'[4]3кв'!P22+'[4]1 полуг'!N23</f>
        <v>0</v>
      </c>
      <c r="O23" s="365">
        <f t="shared" si="3"/>
        <v>0</v>
      </c>
      <c r="P23" s="362">
        <f>'[4]3кв'!R22+'[4]1 полуг'!P23</f>
        <v>0</v>
      </c>
      <c r="Q23" s="362"/>
      <c r="R23" s="362">
        <f>'[4]3кв'!S22+'[4]1 полуг'!R23</f>
        <v>0</v>
      </c>
      <c r="S23" s="362">
        <f>'[4]3кв'!T22+'[4]1 полуг'!S23</f>
        <v>0</v>
      </c>
      <c r="T23" s="365">
        <f t="shared" si="4"/>
        <v>0</v>
      </c>
      <c r="U23" s="340"/>
      <c r="V23" s="340"/>
      <c r="W23" s="297"/>
      <c r="X23" s="297"/>
    </row>
    <row r="24" spans="1:24" ht="15" customHeight="1">
      <c r="A24" s="420" t="s">
        <v>801</v>
      </c>
      <c r="B24" s="360">
        <v>225</v>
      </c>
      <c r="C24" s="364">
        <v>12.538320000000001</v>
      </c>
      <c r="D24" s="364">
        <v>12.538320000000001</v>
      </c>
      <c r="E24" s="364">
        <f>'[4]3кв'!E23+'[4]1 полуг'!E24</f>
        <v>0</v>
      </c>
      <c r="F24" s="364">
        <v>110.209</v>
      </c>
      <c r="G24" s="362">
        <f>'[4]3кв'!H23+'[4]1 полуг'!G24</f>
        <v>0</v>
      </c>
      <c r="H24" s="362">
        <f>'[4]3кв'!I23+'[4]1 полуг'!H24</f>
        <v>0</v>
      </c>
      <c r="I24" s="362">
        <f>'[4]3кв'!I23+'[4]1 полуг'!H24</f>
        <v>0</v>
      </c>
      <c r="J24" s="362">
        <f>'[4]3кв'!L23+'[4]1 полуг'!J24</f>
        <v>0</v>
      </c>
      <c r="K24" s="362">
        <f>'[4]3кв'!M23+'[4]1 полуг'!K24</f>
        <v>0</v>
      </c>
      <c r="L24" s="362">
        <v>45.970950000000002</v>
      </c>
      <c r="M24" s="362">
        <v>13.410360000000001</v>
      </c>
      <c r="N24" s="362">
        <f>'[4]3кв'!P23+'[4]1 полуг'!N24</f>
        <v>0</v>
      </c>
      <c r="O24" s="365">
        <f t="shared" si="3"/>
        <v>59.381309999999999</v>
      </c>
      <c r="P24" s="362">
        <v>23.50948</v>
      </c>
      <c r="Q24" s="362"/>
      <c r="R24" s="362">
        <f>'[4]3кв'!S23+'[4]1 полуг'!R24</f>
        <v>0</v>
      </c>
      <c r="S24" s="362">
        <f>'[4]3кв'!T23+'[4]1 полуг'!S24</f>
        <v>0</v>
      </c>
      <c r="T24" s="365">
        <f t="shared" si="4"/>
        <v>205.63810999999998</v>
      </c>
      <c r="U24" s="340"/>
      <c r="V24" s="340"/>
      <c r="W24" s="297"/>
      <c r="X24" s="297"/>
    </row>
    <row r="25" spans="1:24" ht="12.75" hidden="1" customHeight="1">
      <c r="A25" s="420" t="s">
        <v>704</v>
      </c>
      <c r="B25" s="360">
        <v>225</v>
      </c>
      <c r="C25" s="364">
        <f t="shared" si="13"/>
        <v>0</v>
      </c>
      <c r="D25" s="364">
        <f t="shared" si="13"/>
        <v>0</v>
      </c>
      <c r="E25" s="364">
        <f>'[4]3кв'!E24</f>
        <v>0</v>
      </c>
      <c r="F25" s="364">
        <f>'[4]3кв'!F24</f>
        <v>0</v>
      </c>
      <c r="G25" s="362">
        <f>'[4]3кв'!H24</f>
        <v>0</v>
      </c>
      <c r="H25" s="362">
        <f>'[4]3кв'!I24</f>
        <v>0</v>
      </c>
      <c r="I25" s="362">
        <f>'[4]3кв'!I24</f>
        <v>0</v>
      </c>
      <c r="J25" s="362">
        <f>'[4]3кв'!K24</f>
        <v>0</v>
      </c>
      <c r="K25" s="362">
        <f>'[4]3кв'!L24</f>
        <v>0</v>
      </c>
      <c r="L25" s="362"/>
      <c r="M25" s="362">
        <f>'[4]3кв'!M24</f>
        <v>0</v>
      </c>
      <c r="N25" s="362"/>
      <c r="O25" s="365">
        <f t="shared" si="3"/>
        <v>0</v>
      </c>
      <c r="P25" s="362"/>
      <c r="Q25" s="362">
        <f>'[4]3кв'!R24</f>
        <v>0</v>
      </c>
      <c r="R25" s="362">
        <f>'[4]3кв'!S24</f>
        <v>0</v>
      </c>
      <c r="S25" s="362">
        <f>'[4]3кв'!T24</f>
        <v>0</v>
      </c>
      <c r="T25" s="365">
        <f t="shared" si="4"/>
        <v>0</v>
      </c>
      <c r="U25" s="340"/>
      <c r="V25" s="340"/>
      <c r="W25" s="297"/>
      <c r="X25" s="297"/>
    </row>
    <row r="26" spans="1:24" hidden="1">
      <c r="A26" s="420" t="s">
        <v>802</v>
      </c>
      <c r="B26" s="360">
        <v>225</v>
      </c>
      <c r="C26" s="364"/>
      <c r="D26" s="364"/>
      <c r="E26" s="364">
        <f>'[4]1 полуг'!E26</f>
        <v>0</v>
      </c>
      <c r="F26" s="364">
        <f>'[4]1 полуг'!F26</f>
        <v>0</v>
      </c>
      <c r="G26" s="362">
        <f>'[4]1 полуг'!G26</f>
        <v>0</v>
      </c>
      <c r="H26" s="362">
        <f>'[4]1 полуг'!H26</f>
        <v>0</v>
      </c>
      <c r="I26" s="362">
        <f>'[4]1 полуг'!H26</f>
        <v>0</v>
      </c>
      <c r="J26" s="362">
        <f>'[4]1 полуг'!I26</f>
        <v>0</v>
      </c>
      <c r="K26" s="362">
        <f>'[4]1 полуг'!J26</f>
        <v>0</v>
      </c>
      <c r="L26" s="362"/>
      <c r="M26" s="362">
        <f>'[4]1 полуг'!L26</f>
        <v>0</v>
      </c>
      <c r="N26" s="362"/>
      <c r="O26" s="365">
        <f t="shared" si="3"/>
        <v>0</v>
      </c>
      <c r="P26" s="362"/>
      <c r="Q26" s="362">
        <f>'[4]1 полуг'!P26</f>
        <v>0</v>
      </c>
      <c r="R26" s="362">
        <f>'[4]1 полуг'!Q26</f>
        <v>0</v>
      </c>
      <c r="S26" s="362">
        <f>'[4]1 полуг'!R26</f>
        <v>0</v>
      </c>
      <c r="T26" s="365">
        <f t="shared" si="4"/>
        <v>0</v>
      </c>
      <c r="U26" s="340"/>
      <c r="V26" s="340"/>
      <c r="W26" s="297"/>
      <c r="X26" s="297"/>
    </row>
    <row r="27" spans="1:24" ht="15" hidden="1" customHeight="1">
      <c r="A27" s="420" t="s">
        <v>655</v>
      </c>
      <c r="B27" s="360">
        <v>225</v>
      </c>
      <c r="C27" s="435">
        <f>D27+E27</f>
        <v>0</v>
      </c>
      <c r="D27" s="435">
        <f>E27+F27</f>
        <v>0</v>
      </c>
      <c r="E27" s="364">
        <f>'[4]1 полуг'!E27</f>
        <v>0</v>
      </c>
      <c r="F27" s="364">
        <f>'[4]1 полуг'!F27</f>
        <v>0</v>
      </c>
      <c r="G27" s="362">
        <f>'[4]1 полуг'!G27</f>
        <v>0</v>
      </c>
      <c r="H27" s="362">
        <f>'[4]1 полуг'!H27</f>
        <v>0</v>
      </c>
      <c r="I27" s="362">
        <f>'[4]1 полуг'!H27</f>
        <v>0</v>
      </c>
      <c r="J27" s="362">
        <f>'[4]1 полуг'!I27</f>
        <v>0</v>
      </c>
      <c r="K27" s="362"/>
      <c r="L27" s="362"/>
      <c r="M27" s="362">
        <f>'[4]1 полуг'!L27</f>
        <v>0</v>
      </c>
      <c r="N27" s="362">
        <f>'[4]1 полуг'!L27</f>
        <v>0</v>
      </c>
      <c r="O27" s="365">
        <f t="shared" si="3"/>
        <v>0</v>
      </c>
      <c r="P27" s="362">
        <f>'[4]1 полуг'!O27</f>
        <v>0</v>
      </c>
      <c r="Q27" s="362">
        <f>'[4]1 полуг'!P27</f>
        <v>0</v>
      </c>
      <c r="R27" s="362">
        <f>'[4]1 полуг'!Q27</f>
        <v>0</v>
      </c>
      <c r="S27" s="362">
        <f>'[4]1 полуг'!R27</f>
        <v>0</v>
      </c>
      <c r="T27" s="365">
        <f t="shared" si="4"/>
        <v>0</v>
      </c>
      <c r="U27" s="340"/>
      <c r="V27" s="340"/>
      <c r="W27" s="297"/>
      <c r="X27" s="297"/>
    </row>
    <row r="28" spans="1:24" ht="12.75" customHeight="1">
      <c r="A28" s="420" t="s">
        <v>820</v>
      </c>
      <c r="B28" s="360">
        <v>225</v>
      </c>
      <c r="C28" s="364"/>
      <c r="D28" s="364"/>
      <c r="E28" s="364">
        <f>'[4]1 полуг'!E28</f>
        <v>0</v>
      </c>
      <c r="F28" s="364"/>
      <c r="G28" s="362">
        <f>'[4]1 полуг'!G28</f>
        <v>0</v>
      </c>
      <c r="H28" s="362">
        <v>0</v>
      </c>
      <c r="I28" s="362">
        <f>'[4]1 полуг'!H28</f>
        <v>0</v>
      </c>
      <c r="J28" s="362">
        <f>'[4]1 полуг'!J28</f>
        <v>0</v>
      </c>
      <c r="K28" s="362">
        <f>'[4]1 полуг'!K28</f>
        <v>0</v>
      </c>
      <c r="L28" s="362">
        <v>30</v>
      </c>
      <c r="M28" s="362">
        <v>0</v>
      </c>
      <c r="N28" s="362"/>
      <c r="O28" s="365">
        <f t="shared" si="3"/>
        <v>30</v>
      </c>
      <c r="P28" s="362"/>
      <c r="Q28" s="362">
        <f>'[4]1 полуг'!P28</f>
        <v>0</v>
      </c>
      <c r="R28" s="362">
        <f>'[4]1 полуг'!Q28</f>
        <v>0</v>
      </c>
      <c r="S28" s="362">
        <v>165.80757</v>
      </c>
      <c r="T28" s="365">
        <f t="shared" si="4"/>
        <v>195.80757</v>
      </c>
      <c r="U28" s="340"/>
      <c r="V28" s="340"/>
      <c r="W28" s="297"/>
      <c r="X28" s="297"/>
    </row>
    <row r="29" spans="1:24" ht="15" customHeight="1">
      <c r="A29" s="420" t="s">
        <v>656</v>
      </c>
      <c r="B29" s="360">
        <v>225</v>
      </c>
      <c r="C29" s="364"/>
      <c r="D29" s="364"/>
      <c r="E29" s="364">
        <f>'[4]3кв'!E26+'[4]1 полуг'!E30</f>
        <v>0</v>
      </c>
      <c r="F29" s="364">
        <f>'[4]3кв'!F26+'[4]1 полуг'!F30</f>
        <v>0</v>
      </c>
      <c r="G29" s="362">
        <f>'[4]3кв'!H26+'[4]1 полуг'!G30</f>
        <v>0</v>
      </c>
      <c r="H29" s="362">
        <f>'[4]3кв'!J26</f>
        <v>0</v>
      </c>
      <c r="I29" s="362">
        <f>'[4]3кв'!I26+'[4]1 полуг'!H30</f>
        <v>0</v>
      </c>
      <c r="J29" s="362">
        <f>'[4]3кв'!L26+'[4]1 полуг'!J30</f>
        <v>0</v>
      </c>
      <c r="K29" s="362">
        <f>'[4]3кв'!M26+'[4]1 полуг'!K30</f>
        <v>0</v>
      </c>
      <c r="L29" s="362">
        <v>395.76499999999999</v>
      </c>
      <c r="M29" s="362"/>
      <c r="N29" s="362">
        <f>'[4]3кв'!P26+'[4]1 полуг'!N29</f>
        <v>0</v>
      </c>
      <c r="O29" s="365">
        <f t="shared" si="3"/>
        <v>395.76499999999999</v>
      </c>
      <c r="P29" s="362">
        <f>'[4]3кв'!R26+'[4]1 полуг'!P29</f>
        <v>0</v>
      </c>
      <c r="Q29" s="362"/>
      <c r="R29" s="362">
        <f>'[4]3кв'!S26+'[4]1 полуг'!R30</f>
        <v>0</v>
      </c>
      <c r="S29" s="362">
        <f>'[4]3кв'!T26+'[4]1 полуг'!S30</f>
        <v>0</v>
      </c>
      <c r="T29" s="365">
        <f t="shared" si="4"/>
        <v>395.76499999999999</v>
      </c>
      <c r="U29" s="340"/>
      <c r="V29" s="340"/>
      <c r="W29" s="297"/>
      <c r="X29" s="297"/>
    </row>
    <row r="30" spans="1:24" ht="15" customHeight="1">
      <c r="A30" s="420" t="s">
        <v>818</v>
      </c>
      <c r="B30" s="360">
        <v>225</v>
      </c>
      <c r="C30" s="364"/>
      <c r="D30" s="364"/>
      <c r="E30" s="364"/>
      <c r="F30" s="364"/>
      <c r="G30" s="362"/>
      <c r="H30" s="362"/>
      <c r="I30" s="362"/>
      <c r="J30" s="362"/>
      <c r="K30" s="362"/>
      <c r="L30" s="362">
        <f>'[4]1 полуг'!L30-5070.57</f>
        <v>0</v>
      </c>
      <c r="M30" s="362">
        <v>71.167810000000003</v>
      </c>
      <c r="N30" s="362">
        <f>'[4]1 полуг'!N30</f>
        <v>0</v>
      </c>
      <c r="O30" s="365">
        <f t="shared" si="3"/>
        <v>71.167810000000003</v>
      </c>
      <c r="P30" s="362"/>
      <c r="Q30" s="362"/>
      <c r="R30" s="362"/>
      <c r="S30" s="362"/>
      <c r="T30" s="365">
        <f t="shared" si="4"/>
        <v>71.167810000000003</v>
      </c>
      <c r="U30" s="340"/>
      <c r="V30" s="340"/>
      <c r="W30" s="297"/>
      <c r="X30" s="297"/>
    </row>
    <row r="31" spans="1:24" ht="15" customHeight="1">
      <c r="A31" s="420" t="s">
        <v>752</v>
      </c>
      <c r="B31" s="360">
        <v>225</v>
      </c>
      <c r="C31" s="364">
        <v>18.329999999999998</v>
      </c>
      <c r="D31" s="364">
        <v>18.329999999999998</v>
      </c>
      <c r="E31" s="364">
        <f>'[4]1 полуг'!E31</f>
        <v>0</v>
      </c>
      <c r="F31" s="364">
        <f>'[4]1 полуг'!F31</f>
        <v>0</v>
      </c>
      <c r="G31" s="362">
        <f>'[4]1 полуг'!G31</f>
        <v>0</v>
      </c>
      <c r="H31" s="362">
        <f>'[4]1 полуг'!H31</f>
        <v>0</v>
      </c>
      <c r="I31" s="362">
        <f>'[4]1 полуг'!H31</f>
        <v>0</v>
      </c>
      <c r="J31" s="362">
        <f>'[4]1 полуг'!J31</f>
        <v>0</v>
      </c>
      <c r="K31" s="362">
        <f>'[4]1 полуг'!K31</f>
        <v>0</v>
      </c>
      <c r="L31" s="362">
        <v>2.8</v>
      </c>
      <c r="M31" s="362"/>
      <c r="N31" s="362">
        <v>30</v>
      </c>
      <c r="O31" s="365">
        <f t="shared" si="3"/>
        <v>32.799999999999997</v>
      </c>
      <c r="P31" s="362">
        <f>'[4]1 полуг'!P31</f>
        <v>0</v>
      </c>
      <c r="Q31" s="362"/>
      <c r="R31" s="362">
        <f>'[4]1 полуг'!R31</f>
        <v>0</v>
      </c>
      <c r="S31" s="362">
        <f>'[4]1 полуг'!S31</f>
        <v>0</v>
      </c>
      <c r="T31" s="365">
        <f t="shared" si="4"/>
        <v>51.129999999999995</v>
      </c>
      <c r="U31" s="340"/>
      <c r="V31" s="340"/>
      <c r="W31" s="297"/>
      <c r="X31" s="297"/>
    </row>
    <row r="32" spans="1:24" ht="15" hidden="1" customHeight="1">
      <c r="A32" s="420" t="s">
        <v>657</v>
      </c>
      <c r="B32" s="360">
        <v>225</v>
      </c>
      <c r="C32" s="364">
        <f t="shared" si="13"/>
        <v>0</v>
      </c>
      <c r="D32" s="364">
        <f t="shared" si="13"/>
        <v>0</v>
      </c>
      <c r="E32" s="364">
        <f>'[4]1 полуг'!E32</f>
        <v>0</v>
      </c>
      <c r="F32" s="364">
        <f>'[4]1 полуг'!F32</f>
        <v>0</v>
      </c>
      <c r="G32" s="362">
        <f>'[4]1 полуг'!G32</f>
        <v>0</v>
      </c>
      <c r="H32" s="362">
        <f>'[4]1 полуг'!H32</f>
        <v>0</v>
      </c>
      <c r="I32" s="362">
        <f>'[4]1 полуг'!H32</f>
        <v>0</v>
      </c>
      <c r="J32" s="362">
        <f>'[4]1 полуг'!J32</f>
        <v>0</v>
      </c>
      <c r="K32" s="362">
        <f>'[4]1 полуг'!K32</f>
        <v>0</v>
      </c>
      <c r="L32" s="362"/>
      <c r="M32" s="362"/>
      <c r="N32" s="362">
        <f>'[4]1 полуг'!N32</f>
        <v>0</v>
      </c>
      <c r="O32" s="365">
        <f t="shared" si="3"/>
        <v>0</v>
      </c>
      <c r="P32" s="362">
        <f>'[4]1 полуг'!P32</f>
        <v>0</v>
      </c>
      <c r="Q32" s="362"/>
      <c r="R32" s="362">
        <f>'[4]1 полуг'!R32</f>
        <v>0</v>
      </c>
      <c r="S32" s="362">
        <f>'[4]1 полуг'!S32</f>
        <v>0</v>
      </c>
      <c r="T32" s="365">
        <f t="shared" si="4"/>
        <v>0</v>
      </c>
      <c r="U32" s="340"/>
      <c r="V32" s="340"/>
      <c r="W32" s="297"/>
      <c r="X32" s="297"/>
    </row>
    <row r="33" spans="1:24" ht="15" hidden="1" customHeight="1">
      <c r="A33" s="420" t="s">
        <v>260</v>
      </c>
      <c r="B33" s="360">
        <v>225</v>
      </c>
      <c r="C33" s="364">
        <f t="shared" si="13"/>
        <v>0</v>
      </c>
      <c r="D33" s="364">
        <f t="shared" si="13"/>
        <v>0</v>
      </c>
      <c r="E33" s="364">
        <f>'[4]1 полуг'!E34</f>
        <v>0</v>
      </c>
      <c r="F33" s="364">
        <f>'[4]1 полуг'!F34</f>
        <v>0</v>
      </c>
      <c r="G33" s="362">
        <f>'[4]1 полуг'!G34</f>
        <v>0</v>
      </c>
      <c r="H33" s="362">
        <f>'[4]1 полуг'!H34</f>
        <v>0</v>
      </c>
      <c r="I33" s="362">
        <f>'[4]1 полуг'!H34</f>
        <v>0</v>
      </c>
      <c r="J33" s="362">
        <f>'[4]1 полуг'!J34</f>
        <v>0</v>
      </c>
      <c r="K33" s="362">
        <f>'[4]1 полуг'!K34</f>
        <v>0</v>
      </c>
      <c r="L33" s="362"/>
      <c r="M33" s="362"/>
      <c r="N33" s="362">
        <f>'[4]1 полуг'!N34</f>
        <v>0</v>
      </c>
      <c r="O33" s="365">
        <f t="shared" si="3"/>
        <v>0</v>
      </c>
      <c r="P33" s="362">
        <f>'[4]1 полуг'!P34</f>
        <v>0</v>
      </c>
      <c r="Q33" s="362"/>
      <c r="R33" s="362">
        <f>'[4]1 полуг'!R34</f>
        <v>0</v>
      </c>
      <c r="S33" s="362">
        <f>'[4]1 полуг'!S34</f>
        <v>0</v>
      </c>
      <c r="T33" s="365">
        <f t="shared" si="4"/>
        <v>0</v>
      </c>
      <c r="U33" s="340"/>
      <c r="V33" s="340"/>
      <c r="W33" s="297"/>
      <c r="X33" s="297"/>
    </row>
    <row r="34" spans="1:24" ht="15" hidden="1" customHeight="1">
      <c r="A34" s="420" t="s">
        <v>705</v>
      </c>
      <c r="B34" s="360">
        <v>225</v>
      </c>
      <c r="C34" s="364">
        <f t="shared" si="13"/>
        <v>0</v>
      </c>
      <c r="D34" s="364">
        <f t="shared" si="13"/>
        <v>0</v>
      </c>
      <c r="E34" s="364">
        <f>'[4]3кв'!E27+'[4]1 полуг'!E25</f>
        <v>0</v>
      </c>
      <c r="F34" s="364">
        <f>'[4]3кв'!F27+'[4]1 полуг'!F25</f>
        <v>0</v>
      </c>
      <c r="G34" s="362">
        <f>'[4]3кв'!H27+'[4]1 полуг'!G25</f>
        <v>0</v>
      </c>
      <c r="H34" s="362">
        <f>'[4]3кв'!I27+'[4]1 полуг'!H25</f>
        <v>0</v>
      </c>
      <c r="I34" s="362">
        <f>'[4]3кв'!I27+'[4]1 полуг'!H25</f>
        <v>0</v>
      </c>
      <c r="J34" s="362">
        <f>'[4]3кв'!L27+'[4]1 полуг'!J25</f>
        <v>0</v>
      </c>
      <c r="K34" s="362">
        <f>'[4]3кв'!M27+'[4]1 полуг'!K25</f>
        <v>0</v>
      </c>
      <c r="L34" s="362">
        <f>'[4]3кв'!N27+'[4]1 полуг'!L25</f>
        <v>0</v>
      </c>
      <c r="M34" s="362"/>
      <c r="N34" s="362">
        <f>'[4]3кв'!P27+'[4]1 полуг'!N25</f>
        <v>0</v>
      </c>
      <c r="O34" s="365">
        <f t="shared" si="3"/>
        <v>0</v>
      </c>
      <c r="P34" s="362">
        <f>'[4]3кв'!R27+'[4]1 полуг'!P25</f>
        <v>0</v>
      </c>
      <c r="Q34" s="362"/>
      <c r="R34" s="362">
        <f>'[4]3кв'!S27+'[4]1 полуг'!R25</f>
        <v>0</v>
      </c>
      <c r="S34" s="362">
        <f>'[4]3кв'!T27+'[4]1 полуг'!S25</f>
        <v>0</v>
      </c>
      <c r="T34" s="365">
        <f t="shared" si="4"/>
        <v>0</v>
      </c>
      <c r="U34" s="340"/>
      <c r="V34" s="340"/>
      <c r="W34" s="297"/>
      <c r="X34" s="297"/>
    </row>
    <row r="35" spans="1:24" ht="14.25" hidden="1" customHeight="1">
      <c r="A35" s="420" t="s">
        <v>376</v>
      </c>
      <c r="B35" s="360">
        <v>225</v>
      </c>
      <c r="C35" s="364"/>
      <c r="D35" s="364"/>
      <c r="E35" s="364"/>
      <c r="F35" s="364"/>
      <c r="G35" s="362">
        <f>'[4]1 полуг'!G33</f>
        <v>0</v>
      </c>
      <c r="H35" s="362"/>
      <c r="I35" s="362"/>
      <c r="J35" s="362"/>
      <c r="K35" s="362">
        <f>'[4]1 полуг'!K33</f>
        <v>0</v>
      </c>
      <c r="L35" s="362"/>
      <c r="M35" s="362">
        <f>'[4]1 полуг'!M33</f>
        <v>0</v>
      </c>
      <c r="N35" s="362">
        <f>'[4]3кв'!P28+'[4]1 полуг'!N33</f>
        <v>0</v>
      </c>
      <c r="O35" s="365">
        <f t="shared" si="3"/>
        <v>0</v>
      </c>
      <c r="P35" s="362"/>
      <c r="Q35" s="362"/>
      <c r="R35" s="362"/>
      <c r="S35" s="362"/>
      <c r="T35" s="365">
        <f t="shared" si="4"/>
        <v>0</v>
      </c>
      <c r="U35" s="340"/>
      <c r="V35" s="340"/>
      <c r="W35" s="297"/>
      <c r="X35" s="297"/>
    </row>
    <row r="36" spans="1:24" ht="15" hidden="1" customHeight="1">
      <c r="A36" s="291" t="s">
        <v>706</v>
      </c>
      <c r="B36" s="360">
        <v>225</v>
      </c>
      <c r="C36" s="364">
        <f t="shared" si="13"/>
        <v>0</v>
      </c>
      <c r="D36" s="364">
        <f t="shared" si="13"/>
        <v>0</v>
      </c>
      <c r="E36" s="364">
        <f>'[4]3кв'!E25</f>
        <v>0</v>
      </c>
      <c r="F36" s="364">
        <f>'[4]3кв'!G25</f>
        <v>0</v>
      </c>
      <c r="G36" s="362">
        <f>'[4]3кв'!H25</f>
        <v>0</v>
      </c>
      <c r="H36" s="362">
        <f>'[4]3кв'!I25</f>
        <v>0</v>
      </c>
      <c r="I36" s="362">
        <f>'[4]3кв'!I25</f>
        <v>0</v>
      </c>
      <c r="J36" s="362">
        <f>'[4]3кв'!L25</f>
        <v>0</v>
      </c>
      <c r="K36" s="362">
        <f>'[4]3кв'!M25</f>
        <v>0</v>
      </c>
      <c r="L36" s="362">
        <f>'[4]3кв'!N25</f>
        <v>0</v>
      </c>
      <c r="M36" s="362"/>
      <c r="N36" s="362">
        <f>'[4]3кв'!P25</f>
        <v>0</v>
      </c>
      <c r="O36" s="365">
        <f t="shared" si="3"/>
        <v>0</v>
      </c>
      <c r="P36" s="362">
        <f>'[4]3кв'!R25</f>
        <v>0</v>
      </c>
      <c r="Q36" s="362"/>
      <c r="R36" s="362">
        <f>'[4]3кв'!S25</f>
        <v>0</v>
      </c>
      <c r="S36" s="362">
        <f>'[4]3кв'!T25</f>
        <v>0</v>
      </c>
      <c r="T36" s="365">
        <f t="shared" si="4"/>
        <v>0</v>
      </c>
      <c r="U36" s="340"/>
      <c r="V36" s="340"/>
      <c r="W36" s="297"/>
      <c r="X36" s="297"/>
    </row>
    <row r="37" spans="1:24" ht="15" customHeight="1">
      <c r="A37" s="290" t="s">
        <v>213</v>
      </c>
      <c r="B37" s="360">
        <v>225</v>
      </c>
      <c r="C37" s="364"/>
      <c r="D37" s="364"/>
      <c r="E37" s="364">
        <f>'[4]3кв'!E29+'[4]1 полуг'!E35</f>
        <v>0</v>
      </c>
      <c r="F37" s="364">
        <f>'[4]3кв'!F29+'[4]1 полуг'!F35</f>
        <v>0</v>
      </c>
      <c r="G37" s="362">
        <f>'[4]3кв'!H29+'[4]1 полуг'!G35</f>
        <v>0</v>
      </c>
      <c r="H37" s="362">
        <v>0</v>
      </c>
      <c r="I37" s="362">
        <f>'[4]3кв'!I29+'[4]1 полуг'!H35</f>
        <v>0</v>
      </c>
      <c r="J37" s="362">
        <v>2.0499999999999998</v>
      </c>
      <c r="K37" s="362">
        <f>'[4]3кв'!M29+'[4]1 полуг'!K35</f>
        <v>0</v>
      </c>
      <c r="L37" s="362">
        <v>19.899999999999999</v>
      </c>
      <c r="M37" s="362">
        <f>'[4]1 полуг'!M35</f>
        <v>0</v>
      </c>
      <c r="N37" s="362"/>
      <c r="O37" s="365">
        <f t="shared" si="3"/>
        <v>19.899999999999999</v>
      </c>
      <c r="P37" s="362">
        <f>'[4]3кв'!R29+'[4]1 полуг'!P35</f>
        <v>0</v>
      </c>
      <c r="Q37" s="362"/>
      <c r="R37" s="362">
        <f>'[4]3кв'!S29+'[4]1 полуг'!R35</f>
        <v>0</v>
      </c>
      <c r="S37" s="362"/>
      <c r="T37" s="365">
        <f t="shared" si="4"/>
        <v>21.95</v>
      </c>
      <c r="U37" s="340"/>
      <c r="V37" s="340"/>
      <c r="W37" s="297"/>
      <c r="X37" s="297"/>
    </row>
    <row r="38" spans="1:24" ht="15" customHeight="1">
      <c r="A38" s="290" t="s">
        <v>805</v>
      </c>
      <c r="B38" s="360">
        <v>225</v>
      </c>
      <c r="C38" s="364">
        <v>17.594999999999999</v>
      </c>
      <c r="D38" s="364">
        <v>17.594999999999999</v>
      </c>
      <c r="E38" s="364"/>
      <c r="F38" s="364"/>
      <c r="G38" s="362"/>
      <c r="H38" s="362"/>
      <c r="I38" s="362"/>
      <c r="J38" s="362"/>
      <c r="K38" s="362"/>
      <c r="L38" s="362">
        <v>1</v>
      </c>
      <c r="M38" s="362">
        <v>33.85</v>
      </c>
      <c r="N38" s="362"/>
      <c r="O38" s="365">
        <f t="shared" si="3"/>
        <v>34.85</v>
      </c>
      <c r="P38" s="362"/>
      <c r="Q38" s="362"/>
      <c r="R38" s="362"/>
      <c r="S38" s="362"/>
      <c r="T38" s="365">
        <f t="shared" si="4"/>
        <v>52.445</v>
      </c>
      <c r="U38" s="340"/>
      <c r="V38" s="340"/>
      <c r="W38" s="297"/>
      <c r="X38" s="297"/>
    </row>
    <row r="39" spans="1:24" ht="15" customHeight="1">
      <c r="A39" s="414" t="s">
        <v>807</v>
      </c>
      <c r="B39" s="361">
        <v>226</v>
      </c>
      <c r="C39" s="364">
        <f>SUM(C40:C80)</f>
        <v>846.61793999999998</v>
      </c>
      <c r="D39" s="364">
        <f t="shared" ref="D39:S39" si="16">SUM(D40:D80)</f>
        <v>839.61793999999998</v>
      </c>
      <c r="E39" s="364">
        <f t="shared" si="16"/>
        <v>0</v>
      </c>
      <c r="F39" s="364">
        <f t="shared" si="16"/>
        <v>1723.65681</v>
      </c>
      <c r="G39" s="364">
        <f t="shared" si="16"/>
        <v>306.39999999999998</v>
      </c>
      <c r="H39" s="364">
        <f t="shared" si="16"/>
        <v>0</v>
      </c>
      <c r="I39" s="364">
        <f t="shared" si="16"/>
        <v>0</v>
      </c>
      <c r="J39" s="364">
        <f t="shared" si="16"/>
        <v>101.89</v>
      </c>
      <c r="K39" s="364">
        <f t="shared" si="16"/>
        <v>636.52656999999999</v>
      </c>
      <c r="L39" s="364">
        <f t="shared" si="16"/>
        <v>485.19394999999997</v>
      </c>
      <c r="M39" s="364">
        <f t="shared" si="16"/>
        <v>364.49799999999999</v>
      </c>
      <c r="N39" s="364">
        <f t="shared" si="16"/>
        <v>549.68676000000005</v>
      </c>
      <c r="O39" s="364">
        <f t="shared" si="16"/>
        <v>1399.37871</v>
      </c>
      <c r="P39" s="364">
        <f t="shared" si="16"/>
        <v>247.01499999999999</v>
      </c>
      <c r="Q39" s="364">
        <f t="shared" si="16"/>
        <v>0</v>
      </c>
      <c r="R39" s="364">
        <f t="shared" si="16"/>
        <v>0</v>
      </c>
      <c r="S39" s="364">
        <f t="shared" si="16"/>
        <v>901.9</v>
      </c>
      <c r="T39" s="365">
        <f t="shared" si="4"/>
        <v>6163.3850300000004</v>
      </c>
      <c r="U39" s="297"/>
      <c r="V39" s="340"/>
      <c r="W39" s="297"/>
      <c r="X39" s="297"/>
    </row>
    <row r="40" spans="1:24" ht="15" hidden="1" customHeight="1">
      <c r="A40" s="287" t="s">
        <v>707</v>
      </c>
      <c r="B40" s="360">
        <v>226</v>
      </c>
      <c r="C40" s="364"/>
      <c r="D40" s="364"/>
      <c r="E40" s="364">
        <f>'[4]3кв'!E31+'[4]1 полуг'!E37</f>
        <v>0</v>
      </c>
      <c r="F40" s="364">
        <f>'[4]3кв'!F31+'[4]1 полуг'!F37</f>
        <v>0</v>
      </c>
      <c r="G40" s="362"/>
      <c r="H40" s="362">
        <f>'[4]3кв'!I31+'[4]1 полуг'!H37</f>
        <v>0</v>
      </c>
      <c r="I40" s="362">
        <f>'[4]3кв'!I31+'[4]1 полуг'!H37</f>
        <v>0</v>
      </c>
      <c r="J40" s="362">
        <f>'[4]3кв'!L31+'[4]1 полуг'!J37</f>
        <v>0</v>
      </c>
      <c r="K40" s="362">
        <f>'[4]3кв'!M31+'[4]1 полуг'!K37</f>
        <v>0</v>
      </c>
      <c r="L40" s="362"/>
      <c r="M40" s="362"/>
      <c r="N40" s="362">
        <f>'[4]3кв'!P31+'[4]1 полуг'!N37</f>
        <v>0</v>
      </c>
      <c r="O40" s="365">
        <f t="shared" si="3"/>
        <v>0</v>
      </c>
      <c r="P40" s="362">
        <f>'[4]3кв'!R31+'[4]1 полуг'!P37</f>
        <v>0</v>
      </c>
      <c r="Q40" s="362"/>
      <c r="R40" s="362">
        <f>'[4]3кв'!S31+'[4]1 полуг'!R37</f>
        <v>0</v>
      </c>
      <c r="S40" s="362">
        <f>'[4]3кв'!T31+'[4]1 полуг'!S37</f>
        <v>0</v>
      </c>
      <c r="T40" s="365">
        <f t="shared" si="4"/>
        <v>0</v>
      </c>
      <c r="V40" s="340"/>
      <c r="W40" s="297"/>
      <c r="X40" s="297"/>
    </row>
    <row r="41" spans="1:24" ht="15" customHeight="1">
      <c r="A41" s="287" t="s">
        <v>823</v>
      </c>
      <c r="B41" s="360">
        <v>226</v>
      </c>
      <c r="C41" s="364">
        <v>11.196</v>
      </c>
      <c r="D41" s="364">
        <v>11.196</v>
      </c>
      <c r="E41" s="364"/>
      <c r="F41" s="364"/>
      <c r="G41" s="362"/>
      <c r="H41" s="362"/>
      <c r="I41" s="362"/>
      <c r="J41" s="362"/>
      <c r="K41" s="362"/>
      <c r="L41" s="362"/>
      <c r="M41" s="362"/>
      <c r="N41" s="362"/>
      <c r="O41" s="365">
        <f t="shared" si="3"/>
        <v>0</v>
      </c>
      <c r="P41" s="362"/>
      <c r="Q41" s="362"/>
      <c r="R41" s="362"/>
      <c r="S41" s="362"/>
      <c r="T41" s="365">
        <f t="shared" si="4"/>
        <v>11.196</v>
      </c>
      <c r="V41" s="340"/>
      <c r="W41" s="297"/>
      <c r="X41" s="297"/>
    </row>
    <row r="42" spans="1:24" ht="15" customHeight="1">
      <c r="A42" s="287" t="s">
        <v>824</v>
      </c>
      <c r="B42" s="360">
        <v>226</v>
      </c>
      <c r="C42" s="364">
        <v>13.603400000000001</v>
      </c>
      <c r="D42" s="364">
        <v>13.603400000000001</v>
      </c>
      <c r="E42" s="364"/>
      <c r="F42" s="364"/>
      <c r="G42" s="362"/>
      <c r="H42" s="362"/>
      <c r="I42" s="362"/>
      <c r="J42" s="362"/>
      <c r="K42" s="362"/>
      <c r="L42" s="362"/>
      <c r="M42" s="362"/>
      <c r="N42" s="362"/>
      <c r="O42" s="365">
        <f t="shared" si="3"/>
        <v>0</v>
      </c>
      <c r="P42" s="362"/>
      <c r="Q42" s="362"/>
      <c r="R42" s="362"/>
      <c r="S42" s="362"/>
      <c r="T42" s="365">
        <f t="shared" si="4"/>
        <v>13.603400000000001</v>
      </c>
      <c r="V42" s="340"/>
      <c r="W42" s="297"/>
      <c r="X42" s="297"/>
    </row>
    <row r="43" spans="1:24">
      <c r="A43" s="287" t="s">
        <v>708</v>
      </c>
      <c r="B43" s="360">
        <v>226</v>
      </c>
      <c r="C43" s="364"/>
      <c r="D43" s="364"/>
      <c r="E43" s="364">
        <f>'[4]1 полуг'!E38</f>
        <v>0</v>
      </c>
      <c r="F43" s="364">
        <f>'[4]3кв'!F32+'[4]3кв'!G32</f>
        <v>0</v>
      </c>
      <c r="G43" s="362">
        <f>'[4]1 полуг'!G39</f>
        <v>0</v>
      </c>
      <c r="H43" s="362">
        <f>'[4]1 полуг'!H38</f>
        <v>0</v>
      </c>
      <c r="I43" s="362">
        <f>'[4]1 полуг'!H38</f>
        <v>0</v>
      </c>
      <c r="J43" s="362">
        <f>'[4]1 полуг'!J38</f>
        <v>0</v>
      </c>
      <c r="K43" s="362">
        <v>347.47899999999998</v>
      </c>
      <c r="L43" s="362"/>
      <c r="M43" s="362">
        <v>317.68599999999998</v>
      </c>
      <c r="N43" s="362">
        <f>'[4]3кв'!P32+'[4]1 полуг'!N38</f>
        <v>0</v>
      </c>
      <c r="O43" s="365">
        <f t="shared" si="3"/>
        <v>317.68599999999998</v>
      </c>
      <c r="P43" s="362"/>
      <c r="Q43" s="362"/>
      <c r="R43" s="362">
        <f>'[4]1 полуг'!R38</f>
        <v>0</v>
      </c>
      <c r="S43" s="362">
        <v>871.42</v>
      </c>
      <c r="T43" s="365">
        <f t="shared" si="4"/>
        <v>1536.585</v>
      </c>
      <c r="V43" s="340"/>
      <c r="W43" s="297"/>
      <c r="X43" s="297"/>
    </row>
    <row r="44" spans="1:24" ht="12.75" hidden="1" customHeight="1">
      <c r="A44" s="287" t="s">
        <v>709</v>
      </c>
      <c r="B44" s="360">
        <v>226</v>
      </c>
      <c r="C44" s="364">
        <f t="shared" si="13"/>
        <v>0</v>
      </c>
      <c r="D44" s="364">
        <f t="shared" si="13"/>
        <v>0</v>
      </c>
      <c r="E44" s="364"/>
      <c r="F44" s="364"/>
      <c r="G44" s="362"/>
      <c r="H44" s="362"/>
      <c r="I44" s="362"/>
      <c r="J44" s="362"/>
      <c r="K44" s="362"/>
      <c r="L44" s="362">
        <f>'[4]1 полуг'!L39</f>
        <v>0</v>
      </c>
      <c r="M44" s="362">
        <f>'[4]1 полуг'!M41+'[4]3кв'!O35</f>
        <v>0</v>
      </c>
      <c r="N44" s="362">
        <f>'[4]1 полуг'!N39</f>
        <v>0</v>
      </c>
      <c r="O44" s="365">
        <f t="shared" si="3"/>
        <v>0</v>
      </c>
      <c r="P44" s="362">
        <f>'[4]1 полуг'!P39</f>
        <v>0</v>
      </c>
      <c r="Q44" s="362">
        <f>'[4]3кв'!K35</f>
        <v>0</v>
      </c>
      <c r="R44" s="362"/>
      <c r="S44" s="362"/>
      <c r="T44" s="365">
        <f t="shared" si="4"/>
        <v>0</v>
      </c>
      <c r="V44" s="340"/>
      <c r="W44" s="297"/>
      <c r="X44" s="297"/>
    </row>
    <row r="45" spans="1:24" ht="15" customHeight="1">
      <c r="A45" s="287" t="s">
        <v>710</v>
      </c>
      <c r="B45" s="360">
        <v>226</v>
      </c>
      <c r="C45" s="364">
        <v>16.8</v>
      </c>
      <c r="D45" s="364">
        <v>9.8000000000000007</v>
      </c>
      <c r="E45" s="364">
        <f>'[4]3кв'!E33+'[4]1 полуг'!E40</f>
        <v>0</v>
      </c>
      <c r="F45" s="364">
        <f>'[4]3кв'!F33+'[4]1 полуг'!F40</f>
        <v>0</v>
      </c>
      <c r="G45" s="362">
        <v>10</v>
      </c>
      <c r="H45" s="362">
        <f>'[4]3кв'!I33+'[4]1 полуг'!H40</f>
        <v>0</v>
      </c>
      <c r="I45" s="362">
        <f>'[4]3кв'!I33+'[4]1 полуг'!H40</f>
        <v>0</v>
      </c>
      <c r="J45" s="362">
        <f>'[4]3кв'!L33+'[4]1 полуг'!J40</f>
        <v>0</v>
      </c>
      <c r="K45" s="362">
        <f>'[4]3кв'!M33+'[4]1 полуг'!K40</f>
        <v>0</v>
      </c>
      <c r="L45" s="362"/>
      <c r="M45" s="362"/>
      <c r="N45" s="362">
        <f>'[4]3кв'!P33+'[4]1 полуг'!N40</f>
        <v>0</v>
      </c>
      <c r="O45" s="365">
        <f t="shared" si="3"/>
        <v>0</v>
      </c>
      <c r="P45" s="362">
        <f>'[4]3кв'!R33+'[4]1 полуг'!P40</f>
        <v>0</v>
      </c>
      <c r="Q45" s="362"/>
      <c r="R45" s="362">
        <f>'[4]3кв'!S33+'[4]1 полуг'!R40</f>
        <v>0</v>
      </c>
      <c r="S45" s="362">
        <f>'[4]3кв'!T33+'[4]1 полуг'!S40</f>
        <v>0</v>
      </c>
      <c r="T45" s="365">
        <f t="shared" si="4"/>
        <v>26.8</v>
      </c>
      <c r="V45" s="340"/>
      <c r="W45" s="297"/>
      <c r="X45" s="297"/>
    </row>
    <row r="46" spans="1:24" ht="15.75" hidden="1" customHeight="1">
      <c r="A46" s="287" t="s">
        <v>153</v>
      </c>
      <c r="B46" s="360">
        <v>226</v>
      </c>
      <c r="C46" s="364">
        <f t="shared" si="13"/>
        <v>0</v>
      </c>
      <c r="D46" s="364">
        <f t="shared" si="13"/>
        <v>0</v>
      </c>
      <c r="E46" s="364">
        <f>'[4]3кв'!E34+'[4]1 полуг'!E41</f>
        <v>0</v>
      </c>
      <c r="F46" s="364">
        <f>'[4]3кв'!F34+'[4]1 полуг'!F41</f>
        <v>0</v>
      </c>
      <c r="G46" s="362">
        <f>'[4]3кв'!H34+'[4]1 полуг'!G41</f>
        <v>0</v>
      </c>
      <c r="H46" s="362">
        <f>'[4]3кв'!I34+'[4]1 полуг'!H41</f>
        <v>0</v>
      </c>
      <c r="I46" s="362">
        <f>'[4]3кв'!I34+'[4]1 полуг'!H41</f>
        <v>0</v>
      </c>
      <c r="J46" s="362">
        <f>'[4]3кв'!L34+'[4]1 полуг'!J41</f>
        <v>0</v>
      </c>
      <c r="K46" s="362">
        <f>'[4]3кв'!M34+'[4]1 полуг'!K41</f>
        <v>0</v>
      </c>
      <c r="L46" s="362">
        <f>'[4]3кв'!N34+'[4]1 полуг'!L41</f>
        <v>0</v>
      </c>
      <c r="M46" s="362"/>
      <c r="N46" s="362">
        <f>'[4]3кв'!P34+'[4]1 полуг'!N41</f>
        <v>0</v>
      </c>
      <c r="O46" s="365">
        <f t="shared" si="3"/>
        <v>0</v>
      </c>
      <c r="P46" s="362">
        <f>'[4]3кв'!R34+'[4]1 полуг'!P41</f>
        <v>0</v>
      </c>
      <c r="Q46" s="362"/>
      <c r="R46" s="362">
        <f>'[4]3кв'!S34+'[4]1 полуг'!R41</f>
        <v>0</v>
      </c>
      <c r="S46" s="362">
        <f>'[4]3кв'!T34+'[4]1 полуг'!S41</f>
        <v>0</v>
      </c>
      <c r="T46" s="365">
        <f t="shared" si="4"/>
        <v>0</v>
      </c>
      <c r="V46" s="340"/>
      <c r="W46" s="297"/>
      <c r="X46" s="297"/>
    </row>
    <row r="47" spans="1:24" ht="12.75" customHeight="1">
      <c r="A47" s="287" t="s">
        <v>708</v>
      </c>
      <c r="B47" s="360">
        <v>226</v>
      </c>
      <c r="C47" s="364"/>
      <c r="D47" s="364"/>
      <c r="E47" s="364">
        <f>'[4]3кв'!E35</f>
        <v>0</v>
      </c>
      <c r="F47" s="364"/>
      <c r="G47" s="362">
        <f>'[4]3кв'!H35</f>
        <v>0</v>
      </c>
      <c r="H47" s="362">
        <f>'[4]3кв'!I35</f>
        <v>0</v>
      </c>
      <c r="I47" s="362">
        <f>'[4]3кв'!I35</f>
        <v>0</v>
      </c>
      <c r="J47" s="362">
        <f>'[4]3кв'!L35</f>
        <v>0</v>
      </c>
      <c r="K47" s="362">
        <v>0</v>
      </c>
      <c r="L47" s="362"/>
      <c r="M47" s="362"/>
      <c r="N47" s="362"/>
      <c r="O47" s="365">
        <f t="shared" si="3"/>
        <v>0</v>
      </c>
      <c r="P47" s="362">
        <f>'[4]3кв'!R35</f>
        <v>0</v>
      </c>
      <c r="Q47" s="362"/>
      <c r="R47" s="362">
        <f>'[4]3кв'!S35</f>
        <v>0</v>
      </c>
      <c r="S47" s="362">
        <f>'[4]3кв'!T35</f>
        <v>0</v>
      </c>
      <c r="T47" s="365">
        <f t="shared" si="4"/>
        <v>0</v>
      </c>
      <c r="V47" s="340"/>
      <c r="W47" s="297"/>
      <c r="X47" s="297"/>
    </row>
    <row r="48" spans="1:24" hidden="1">
      <c r="A48" s="287" t="s">
        <v>711</v>
      </c>
      <c r="B48" s="360">
        <v>226</v>
      </c>
      <c r="C48" s="364"/>
      <c r="D48" s="364"/>
      <c r="E48" s="364">
        <f>'[4]1 полуг'!E44+'[4]3кв'!E38</f>
        <v>0</v>
      </c>
      <c r="F48" s="364">
        <f>'[4]1 полуг'!F44+'[4]3кв'!F38</f>
        <v>0</v>
      </c>
      <c r="G48" s="362">
        <f>'[4]1 полуг'!G44+'[4]3кв'!H38</f>
        <v>0</v>
      </c>
      <c r="H48" s="362">
        <f>'[4]1 полуг'!H44+'[4]3кв'!I38</f>
        <v>0</v>
      </c>
      <c r="I48" s="362">
        <f>'[4]1 полуг'!H44+'[4]3кв'!I38</f>
        <v>0</v>
      </c>
      <c r="J48" s="362">
        <f>'[4]1 полуг'!J44+'[4]3кв'!L38</f>
        <v>0</v>
      </c>
      <c r="K48" s="362">
        <f>'[4]1 полуг'!K44+'[4]3кв'!M38</f>
        <v>0</v>
      </c>
      <c r="L48" s="362">
        <f>'[4]1 полуг'!L44+'[4]3кв'!N38</f>
        <v>0</v>
      </c>
      <c r="M48" s="362"/>
      <c r="N48" s="362">
        <f>'[4]1 полуг'!N44+'[4]3кв'!P38</f>
        <v>0</v>
      </c>
      <c r="O48" s="365">
        <f t="shared" si="3"/>
        <v>0</v>
      </c>
      <c r="P48" s="362">
        <f>'[4]1 полуг'!P44+'[4]3кв'!R38</f>
        <v>0</v>
      </c>
      <c r="Q48" s="362"/>
      <c r="R48" s="362">
        <f>'[4]1 полуг'!R44+'[4]3кв'!S38</f>
        <v>0</v>
      </c>
      <c r="S48" s="362">
        <f>'[4]1 полуг'!S44+'[4]3кв'!T38</f>
        <v>0</v>
      </c>
      <c r="T48" s="365">
        <f t="shared" si="4"/>
        <v>0</v>
      </c>
      <c r="V48" s="340"/>
      <c r="W48" s="297"/>
      <c r="X48" s="297"/>
    </row>
    <row r="49" spans="1:24" ht="12.75" customHeight="1">
      <c r="A49" s="287" t="s">
        <v>798</v>
      </c>
      <c r="B49" s="360">
        <v>226</v>
      </c>
      <c r="C49" s="364">
        <v>139.78437</v>
      </c>
      <c r="D49" s="364">
        <v>139.78437</v>
      </c>
      <c r="E49" s="364">
        <f>'[4]1 полуг'!E48</f>
        <v>0</v>
      </c>
      <c r="F49" s="364">
        <f>'[4]1 полуг'!F48</f>
        <v>0</v>
      </c>
      <c r="G49" s="362">
        <f>'[4]1 полуг'!G48</f>
        <v>0</v>
      </c>
      <c r="H49" s="362">
        <f>'[4]1 полуг'!H48</f>
        <v>0</v>
      </c>
      <c r="I49" s="362">
        <f>'[4]1 полуг'!H48</f>
        <v>0</v>
      </c>
      <c r="J49" s="362">
        <f>'[4]1 полуг'!J48</f>
        <v>0</v>
      </c>
      <c r="K49" s="362">
        <f>'[4]1 полуг'!K48</f>
        <v>0</v>
      </c>
      <c r="L49" s="362">
        <v>296.98095000000001</v>
      </c>
      <c r="M49" s="362"/>
      <c r="N49" s="362">
        <v>42.68676</v>
      </c>
      <c r="O49" s="365">
        <f t="shared" si="3"/>
        <v>339.66771</v>
      </c>
      <c r="P49" s="362">
        <v>0</v>
      </c>
      <c r="Q49" s="362"/>
      <c r="R49" s="362">
        <f>'[4]1 полуг'!R48+'[4]3кв'!S36</f>
        <v>0</v>
      </c>
      <c r="S49" s="362">
        <f>'[4]1 полуг'!S48</f>
        <v>0</v>
      </c>
      <c r="T49" s="365">
        <f t="shared" si="4"/>
        <v>479.45208000000002</v>
      </c>
      <c r="V49" s="340"/>
      <c r="W49" s="297"/>
      <c r="X49" s="297"/>
    </row>
    <row r="50" spans="1:24" ht="12" hidden="1" customHeight="1">
      <c r="A50" s="287" t="s">
        <v>712</v>
      </c>
      <c r="B50" s="360">
        <v>226</v>
      </c>
      <c r="C50" s="364"/>
      <c r="D50" s="364"/>
      <c r="E50" s="364">
        <f>'[4]1 полуг'!E63</f>
        <v>0</v>
      </c>
      <c r="F50" s="364">
        <f>'[4]1 полуг'!F63</f>
        <v>0</v>
      </c>
      <c r="G50" s="362">
        <f>'[4]1 полуг'!G63</f>
        <v>0</v>
      </c>
      <c r="H50" s="362">
        <f>'[4]1 полуг'!H63</f>
        <v>0</v>
      </c>
      <c r="I50" s="362">
        <f>'[4]1 полуг'!H63</f>
        <v>0</v>
      </c>
      <c r="J50" s="362">
        <f>'[4]1 полуг'!J63</f>
        <v>0</v>
      </c>
      <c r="K50" s="362">
        <f>'[4]1 полуг'!K63</f>
        <v>0</v>
      </c>
      <c r="L50" s="362"/>
      <c r="M50" s="362"/>
      <c r="N50" s="362">
        <f>'[4]1 полуг'!N63</f>
        <v>0</v>
      </c>
      <c r="O50" s="365">
        <f t="shared" si="3"/>
        <v>0</v>
      </c>
      <c r="P50" s="362">
        <f>'[4]1 полуг'!P63</f>
        <v>0</v>
      </c>
      <c r="Q50" s="362"/>
      <c r="R50" s="362">
        <f>'[4]1 полуг'!R63</f>
        <v>0</v>
      </c>
      <c r="S50" s="362">
        <f>'[4]1 полуг'!S63</f>
        <v>0</v>
      </c>
      <c r="T50" s="365">
        <f t="shared" si="4"/>
        <v>0</v>
      </c>
      <c r="V50" s="340"/>
      <c r="W50" s="297"/>
      <c r="X50" s="297"/>
    </row>
    <row r="51" spans="1:24" ht="15" hidden="1" customHeight="1">
      <c r="A51" s="287" t="s">
        <v>658</v>
      </c>
      <c r="B51" s="360">
        <v>226</v>
      </c>
      <c r="C51" s="364"/>
      <c r="D51" s="364"/>
      <c r="E51" s="364">
        <f>'[4]3кв'!E42</f>
        <v>0</v>
      </c>
      <c r="F51" s="364">
        <f>'[4]3кв'!F42</f>
        <v>0</v>
      </c>
      <c r="G51" s="362">
        <f>'[4]3кв'!H42</f>
        <v>0</v>
      </c>
      <c r="H51" s="362">
        <f>'[4]3кв'!I42</f>
        <v>0</v>
      </c>
      <c r="I51" s="362">
        <f>'[4]3кв'!I42</f>
        <v>0</v>
      </c>
      <c r="J51" s="362">
        <f>'[4]3кв'!L42</f>
        <v>0</v>
      </c>
      <c r="K51" s="362">
        <f>'[4]3кв'!M42</f>
        <v>0</v>
      </c>
      <c r="L51" s="362">
        <f>'[4]3кв'!N42</f>
        <v>0</v>
      </c>
      <c r="M51" s="362"/>
      <c r="N51" s="362">
        <f>'[4]3кв'!P42</f>
        <v>0</v>
      </c>
      <c r="O51" s="365">
        <f t="shared" si="3"/>
        <v>0</v>
      </c>
      <c r="P51" s="364">
        <f>'[4]3кв'!R42</f>
        <v>0</v>
      </c>
      <c r="Q51" s="362"/>
      <c r="R51" s="362">
        <f>'[4]3кв'!S42</f>
        <v>0</v>
      </c>
      <c r="S51" s="362">
        <f>'[4]3кв'!T42</f>
        <v>0</v>
      </c>
      <c r="T51" s="365">
        <f t="shared" si="4"/>
        <v>0</v>
      </c>
      <c r="V51" s="340"/>
      <c r="W51" s="297"/>
      <c r="X51" s="297"/>
    </row>
    <row r="52" spans="1:24" hidden="1">
      <c r="A52" s="341" t="s">
        <v>713</v>
      </c>
      <c r="B52" s="360">
        <v>226</v>
      </c>
      <c r="C52" s="364"/>
      <c r="D52" s="364"/>
      <c r="E52" s="364">
        <f>'[4]1 полуг'!E42</f>
        <v>0</v>
      </c>
      <c r="F52" s="364">
        <f>'[4]1 полуг'!F42</f>
        <v>0</v>
      </c>
      <c r="G52" s="362">
        <f>'[4]3кв'!H41</f>
        <v>0</v>
      </c>
      <c r="H52" s="362">
        <f>'[4]1 полуг'!H42</f>
        <v>0</v>
      </c>
      <c r="I52" s="362">
        <f>'[4]1 полуг'!H42</f>
        <v>0</v>
      </c>
      <c r="J52" s="362">
        <f>'[4]1 полуг'!J42</f>
        <v>0</v>
      </c>
      <c r="K52" s="362">
        <f>'[4]1 полуг'!K42</f>
        <v>0</v>
      </c>
      <c r="L52" s="362">
        <f>'[4]1 полуг'!L42</f>
        <v>0</v>
      </c>
      <c r="M52" s="362"/>
      <c r="N52" s="362">
        <f>'[4]1 полуг'!N42</f>
        <v>0</v>
      </c>
      <c r="O52" s="365">
        <f t="shared" si="3"/>
        <v>0</v>
      </c>
      <c r="P52" s="364">
        <f>'[4]1 полуг'!P42</f>
        <v>0</v>
      </c>
      <c r="Q52" s="362"/>
      <c r="R52" s="362">
        <f>'[4]1 полуг'!R42</f>
        <v>0</v>
      </c>
      <c r="S52" s="362">
        <f>'[4]1 полуг'!S42</f>
        <v>0</v>
      </c>
      <c r="T52" s="365">
        <f t="shared" si="4"/>
        <v>0</v>
      </c>
      <c r="V52" s="340"/>
      <c r="W52" s="297"/>
      <c r="X52" s="297"/>
    </row>
    <row r="53" spans="1:24" ht="15" hidden="1" customHeight="1">
      <c r="A53" s="287" t="s">
        <v>751</v>
      </c>
      <c r="B53" s="360">
        <v>226</v>
      </c>
      <c r="C53" s="364"/>
      <c r="D53" s="364"/>
      <c r="E53" s="364"/>
      <c r="F53" s="364"/>
      <c r="G53" s="362"/>
      <c r="H53" s="362"/>
      <c r="I53" s="362"/>
      <c r="J53" s="362"/>
      <c r="K53" s="362"/>
      <c r="L53" s="362">
        <v>0</v>
      </c>
      <c r="M53" s="362"/>
      <c r="N53" s="362"/>
      <c r="O53" s="365">
        <f t="shared" si="3"/>
        <v>0</v>
      </c>
      <c r="P53" s="364"/>
      <c r="Q53" s="362"/>
      <c r="R53" s="362"/>
      <c r="S53" s="362"/>
      <c r="T53" s="365">
        <f t="shared" si="4"/>
        <v>0</v>
      </c>
      <c r="V53" s="340"/>
      <c r="W53" s="297"/>
      <c r="X53" s="297"/>
    </row>
    <row r="54" spans="1:24" ht="15" hidden="1" customHeight="1">
      <c r="A54" s="287" t="s">
        <v>714</v>
      </c>
      <c r="B54" s="360">
        <v>226</v>
      </c>
      <c r="C54" s="364">
        <f t="shared" si="13"/>
        <v>0</v>
      </c>
      <c r="D54" s="364">
        <f t="shared" si="13"/>
        <v>0</v>
      </c>
      <c r="E54" s="364">
        <f>'[4]3кв'!E45</f>
        <v>0</v>
      </c>
      <c r="F54" s="364">
        <f>'[4]3кв'!F45</f>
        <v>0</v>
      </c>
      <c r="G54" s="362">
        <f>'[4]3кв'!H45</f>
        <v>0</v>
      </c>
      <c r="H54" s="362">
        <f>'[4]3кв'!I45</f>
        <v>0</v>
      </c>
      <c r="I54" s="362">
        <f>'[4]3кв'!I45</f>
        <v>0</v>
      </c>
      <c r="J54" s="362">
        <f>'[4]3кв'!L45</f>
        <v>0</v>
      </c>
      <c r="K54" s="362">
        <f>'[4]3кв'!M45</f>
        <v>0</v>
      </c>
      <c r="L54" s="362">
        <f>'[4]3кв'!N45</f>
        <v>0</v>
      </c>
      <c r="M54" s="362"/>
      <c r="N54" s="362">
        <f>'[4]3кв'!P45</f>
        <v>0</v>
      </c>
      <c r="O54" s="365">
        <f t="shared" si="3"/>
        <v>0</v>
      </c>
      <c r="P54" s="364">
        <f>'[4]3кв'!R45</f>
        <v>0</v>
      </c>
      <c r="Q54" s="362"/>
      <c r="R54" s="362">
        <f>'[4]3кв'!S45</f>
        <v>0</v>
      </c>
      <c r="S54" s="362">
        <f>'[4]3кв'!T45</f>
        <v>0</v>
      </c>
      <c r="T54" s="365">
        <f t="shared" si="4"/>
        <v>0</v>
      </c>
      <c r="V54" s="340"/>
      <c r="W54" s="297"/>
      <c r="X54" s="297"/>
    </row>
    <row r="55" spans="1:24" ht="12.75" hidden="1" customHeight="1">
      <c r="A55" s="287" t="s">
        <v>377</v>
      </c>
      <c r="B55" s="360">
        <v>226</v>
      </c>
      <c r="C55" s="364">
        <f t="shared" si="13"/>
        <v>0</v>
      </c>
      <c r="D55" s="364">
        <f t="shared" si="13"/>
        <v>0</v>
      </c>
      <c r="E55" s="364">
        <f>'[4]1 полуг'!E65</f>
        <v>0</v>
      </c>
      <c r="F55" s="364">
        <f>'[4]1 полуг'!F65</f>
        <v>0</v>
      </c>
      <c r="G55" s="362">
        <f>'[4]1 полуг'!G65</f>
        <v>0</v>
      </c>
      <c r="H55" s="362">
        <f>'[4]1 полуг'!H65</f>
        <v>0</v>
      </c>
      <c r="I55" s="362">
        <f>'[4]1 полуг'!H65</f>
        <v>0</v>
      </c>
      <c r="J55" s="362">
        <f>'[4]1 полуг'!J65</f>
        <v>0</v>
      </c>
      <c r="K55" s="362">
        <f>'[4]1 полуг'!K65</f>
        <v>0</v>
      </c>
      <c r="L55" s="362">
        <f>'[4]1 полуг'!L65</f>
        <v>0</v>
      </c>
      <c r="M55" s="362"/>
      <c r="N55" s="362">
        <f>'[4]1 полуг'!N65</f>
        <v>0</v>
      </c>
      <c r="O55" s="365">
        <f t="shared" si="3"/>
        <v>0</v>
      </c>
      <c r="P55" s="364">
        <f>'[4]1 полуг'!P65</f>
        <v>0</v>
      </c>
      <c r="Q55" s="362"/>
      <c r="R55" s="362">
        <f>'[4]1 полуг'!R65</f>
        <v>0</v>
      </c>
      <c r="S55" s="362">
        <f>'[4]1 полуг'!S65</f>
        <v>0</v>
      </c>
      <c r="T55" s="365">
        <f t="shared" si="4"/>
        <v>0</v>
      </c>
      <c r="V55" s="340"/>
      <c r="W55" s="297"/>
      <c r="X55" s="297"/>
    </row>
    <row r="56" spans="1:24" ht="12" hidden="1" customHeight="1">
      <c r="A56" s="287" t="s">
        <v>157</v>
      </c>
      <c r="B56" s="360">
        <v>226</v>
      </c>
      <c r="C56" s="364">
        <f t="shared" si="13"/>
        <v>0</v>
      </c>
      <c r="D56" s="364">
        <f t="shared" si="13"/>
        <v>0</v>
      </c>
      <c r="E56" s="364">
        <f>'[4]1 полуг'!E49+'[4]3кв'!E62</f>
        <v>0</v>
      </c>
      <c r="F56" s="364">
        <f>'[4]1 полуг'!F49+'[4]3кв'!F62</f>
        <v>0</v>
      </c>
      <c r="G56" s="362">
        <f>'[4]1 полуг'!G49+'[4]3кв'!H62</f>
        <v>0</v>
      </c>
      <c r="H56" s="362">
        <f>'[4]1 полуг'!H49+'[4]3кв'!I62</f>
        <v>0</v>
      </c>
      <c r="I56" s="362">
        <f>'[4]1 полуг'!H49+'[4]3кв'!I62</f>
        <v>0</v>
      </c>
      <c r="J56" s="362">
        <f>'[4]1 полуг'!J49+'[4]3кв'!L62</f>
        <v>0</v>
      </c>
      <c r="K56" s="362">
        <f>'[4]1 полуг'!K49+'[4]3кв'!M62</f>
        <v>0</v>
      </c>
      <c r="L56" s="362">
        <v>0</v>
      </c>
      <c r="M56" s="362"/>
      <c r="N56" s="362">
        <f>'[4]1 полуг'!N49+'[4]3кв'!P62</f>
        <v>0</v>
      </c>
      <c r="O56" s="365">
        <f t="shared" si="3"/>
        <v>0</v>
      </c>
      <c r="P56" s="364">
        <f>'[4]1 полуг'!P49+'[4]3кв'!R62</f>
        <v>0</v>
      </c>
      <c r="Q56" s="362"/>
      <c r="R56" s="362">
        <f>'[4]1 полуг'!R49+'[4]3кв'!S62</f>
        <v>0</v>
      </c>
      <c r="S56" s="362">
        <f>'[4]1 полуг'!S49+'[4]3кв'!T62</f>
        <v>0</v>
      </c>
      <c r="T56" s="365">
        <f t="shared" si="4"/>
        <v>0</v>
      </c>
      <c r="V56" s="340"/>
      <c r="W56" s="297"/>
      <c r="X56" s="297"/>
    </row>
    <row r="57" spans="1:24" ht="12.75" hidden="1" customHeight="1">
      <c r="A57" s="287" t="str">
        <f>'[4]1 кв'!A67</f>
        <v xml:space="preserve"> - аттестация рабочих мест</v>
      </c>
      <c r="B57" s="288">
        <v>226</v>
      </c>
      <c r="C57" s="364">
        <f>D57+E57</f>
        <v>0</v>
      </c>
      <c r="D57" s="364">
        <f>E57+F57</f>
        <v>0</v>
      </c>
      <c r="E57" s="364">
        <f>'[4]1 полуг'!E50</f>
        <v>0</v>
      </c>
      <c r="F57" s="364">
        <f>'[4]1 полуг'!F50</f>
        <v>0</v>
      </c>
      <c r="G57" s="362">
        <f>'[4]1 полуг'!G50</f>
        <v>0</v>
      </c>
      <c r="H57" s="362">
        <f>'[4]1 полуг'!H50</f>
        <v>0</v>
      </c>
      <c r="I57" s="362">
        <f>'[4]1 полуг'!H50</f>
        <v>0</v>
      </c>
      <c r="J57" s="362">
        <f>'[4]1 полуг'!J50</f>
        <v>0</v>
      </c>
      <c r="K57" s="362">
        <f>'[4]1 полуг'!K50</f>
        <v>0</v>
      </c>
      <c r="L57" s="362">
        <f>'[4]1 полуг'!L50</f>
        <v>0</v>
      </c>
      <c r="M57" s="362"/>
      <c r="N57" s="362">
        <f>'[4]1 полуг'!N50</f>
        <v>0</v>
      </c>
      <c r="O57" s="365">
        <f t="shared" si="3"/>
        <v>0</v>
      </c>
      <c r="P57" s="364">
        <f>'[4]1 полуг'!P50</f>
        <v>0</v>
      </c>
      <c r="Q57" s="362"/>
      <c r="R57" s="362">
        <f>'[4]1 полуг'!R50</f>
        <v>0</v>
      </c>
      <c r="S57" s="362">
        <f>'[4]1 полуг'!S50</f>
        <v>0</v>
      </c>
      <c r="T57" s="365">
        <f t="shared" si="4"/>
        <v>0</v>
      </c>
      <c r="V57" s="340"/>
      <c r="W57" s="297"/>
      <c r="X57" s="297"/>
    </row>
    <row r="58" spans="1:24" ht="15" hidden="1" customHeight="1">
      <c r="A58" s="287" t="s">
        <v>715</v>
      </c>
      <c r="B58" s="288">
        <v>226</v>
      </c>
      <c r="C58" s="362">
        <f t="shared" si="13"/>
        <v>0</v>
      </c>
      <c r="D58" s="362">
        <f t="shared" si="13"/>
        <v>0</v>
      </c>
      <c r="E58" s="362">
        <f>'[4]1 полуг'!E62</f>
        <v>0</v>
      </c>
      <c r="F58" s="362">
        <f>'[4]1 полуг'!F62</f>
        <v>0</v>
      </c>
      <c r="G58" s="362">
        <f>'[4]1 полуг'!G62</f>
        <v>0</v>
      </c>
      <c r="H58" s="362">
        <f>'[4]1 полуг'!H62</f>
        <v>0</v>
      </c>
      <c r="I58" s="362">
        <f>'[4]1 полуг'!H62</f>
        <v>0</v>
      </c>
      <c r="J58" s="362">
        <f>'[4]1 полуг'!J62</f>
        <v>0</v>
      </c>
      <c r="K58" s="362">
        <f>'[4]1 полуг'!K62</f>
        <v>0</v>
      </c>
      <c r="L58" s="362">
        <f>'[4]1 полуг'!L62</f>
        <v>0</v>
      </c>
      <c r="M58" s="362"/>
      <c r="N58" s="362">
        <f>'[4]1 полуг'!N62</f>
        <v>0</v>
      </c>
      <c r="O58" s="365">
        <f t="shared" si="3"/>
        <v>0</v>
      </c>
      <c r="P58" s="364">
        <f>'[4]1 полуг'!P62</f>
        <v>0</v>
      </c>
      <c r="Q58" s="362"/>
      <c r="R58" s="362">
        <f>'[4]1 полуг'!R62</f>
        <v>0</v>
      </c>
      <c r="S58" s="362">
        <f>'[4]1 полуг'!S62</f>
        <v>0</v>
      </c>
      <c r="T58" s="365">
        <f t="shared" si="4"/>
        <v>0</v>
      </c>
      <c r="V58" s="340"/>
      <c r="W58" s="297"/>
      <c r="X58" s="297"/>
    </row>
    <row r="59" spans="1:24" ht="15" customHeight="1">
      <c r="A59" s="287" t="s">
        <v>107</v>
      </c>
      <c r="B59" s="288">
        <v>226</v>
      </c>
      <c r="C59" s="364">
        <v>91.323999999999998</v>
      </c>
      <c r="D59" s="364">
        <v>91.323999999999998</v>
      </c>
      <c r="E59" s="362">
        <f>'[4]3кв'!E54+'[4]1 полуг'!E54</f>
        <v>0</v>
      </c>
      <c r="F59" s="362">
        <f>'[4]3кв'!F54+'[4]1 полуг'!F54</f>
        <v>0</v>
      </c>
      <c r="G59" s="362">
        <v>296.39999999999998</v>
      </c>
      <c r="H59" s="362">
        <v>0</v>
      </c>
      <c r="I59" s="362">
        <f>'[4]3кв'!I54+'[4]1 полуг'!H54</f>
        <v>0</v>
      </c>
      <c r="J59" s="362">
        <v>47.11</v>
      </c>
      <c r="K59" s="362">
        <f>'[4]3кв'!M54+'[4]1 полуг'!K54</f>
        <v>0</v>
      </c>
      <c r="L59" s="362">
        <v>75.947999999999993</v>
      </c>
      <c r="M59" s="362"/>
      <c r="N59" s="362"/>
      <c r="O59" s="365">
        <f t="shared" si="3"/>
        <v>75.947999999999993</v>
      </c>
      <c r="P59" s="364">
        <f>'[4]3кв'!R54+'[4]1 полуг'!P54</f>
        <v>0</v>
      </c>
      <c r="Q59" s="362"/>
      <c r="R59" s="362">
        <f>'[4]1 полуг'!Q54</f>
        <v>0</v>
      </c>
      <c r="S59" s="362">
        <v>30.48</v>
      </c>
      <c r="T59" s="365">
        <f t="shared" si="4"/>
        <v>541.26199999999994</v>
      </c>
      <c r="V59" s="340"/>
      <c r="W59" s="297"/>
      <c r="X59" s="297"/>
    </row>
    <row r="60" spans="1:24" ht="15" customHeight="1">
      <c r="A60" s="287" t="s">
        <v>265</v>
      </c>
      <c r="B60" s="360">
        <v>226</v>
      </c>
      <c r="C60" s="364">
        <v>13.272</v>
      </c>
      <c r="D60" s="364">
        <v>13.272</v>
      </c>
      <c r="E60" s="362">
        <f>'[4]1 полуг'!E55</f>
        <v>0</v>
      </c>
      <c r="F60" s="362">
        <f>'[4]1 полуг'!F55</f>
        <v>0</v>
      </c>
      <c r="G60" s="362">
        <f>'[4]1 полуг'!G55</f>
        <v>0</v>
      </c>
      <c r="H60" s="362">
        <f>'[4]1 полуг'!H55</f>
        <v>0</v>
      </c>
      <c r="I60" s="362">
        <f>'[4]1 полуг'!H55</f>
        <v>0</v>
      </c>
      <c r="J60" s="362"/>
      <c r="K60" s="362">
        <f>'[4]1 полуг'!K55</f>
        <v>0</v>
      </c>
      <c r="L60" s="362">
        <f>'[4]1 полуг'!L55</f>
        <v>0</v>
      </c>
      <c r="M60" s="362"/>
      <c r="N60" s="362">
        <f>'[4]1 полуг'!N55</f>
        <v>0</v>
      </c>
      <c r="O60" s="365">
        <f t="shared" si="3"/>
        <v>0</v>
      </c>
      <c r="P60" s="364"/>
      <c r="Q60" s="362"/>
      <c r="R60" s="362">
        <f>'[4]1 полуг'!R55</f>
        <v>0</v>
      </c>
      <c r="S60" s="362">
        <f>'[4]1 полуг'!S55</f>
        <v>0</v>
      </c>
      <c r="T60" s="365">
        <f t="shared" si="4"/>
        <v>13.272</v>
      </c>
      <c r="V60" s="340"/>
      <c r="W60" s="297"/>
      <c r="X60" s="297"/>
    </row>
    <row r="61" spans="1:24" ht="15" hidden="1" customHeight="1">
      <c r="A61" s="287" t="s">
        <v>379</v>
      </c>
      <c r="B61" s="360">
        <v>226</v>
      </c>
      <c r="C61" s="364">
        <f>D61+E61</f>
        <v>0</v>
      </c>
      <c r="D61" s="364">
        <f>E61+F61</f>
        <v>0</v>
      </c>
      <c r="E61" s="362">
        <f>'[4]1 полуг'!E56+'[4]3кв'!E57</f>
        <v>0</v>
      </c>
      <c r="F61" s="362">
        <f>'[4]1 полуг'!F56+'[4]3кв'!F57</f>
        <v>0</v>
      </c>
      <c r="G61" s="362">
        <f>'[4]1 полуг'!G56+'[4]3кв'!H57</f>
        <v>0</v>
      </c>
      <c r="H61" s="362">
        <f>'[4]1 полуг'!H56+'[4]3кв'!I57</f>
        <v>0</v>
      </c>
      <c r="I61" s="362">
        <f>'[4]1 полуг'!H56+'[4]3кв'!I57</f>
        <v>0</v>
      </c>
      <c r="J61" s="362">
        <f>'[4]1 полуг'!J56+'[4]3кв'!L57</f>
        <v>0</v>
      </c>
      <c r="K61" s="362">
        <f>'[4]1 полуг'!K56+'[4]3кв'!M57</f>
        <v>0</v>
      </c>
      <c r="L61" s="362">
        <f>'[4]1 полуг'!L56+'[4]3кв'!N57</f>
        <v>0</v>
      </c>
      <c r="M61" s="362"/>
      <c r="N61" s="362">
        <f>'[4]1 полуг'!N56+'[4]3кв'!P57</f>
        <v>0</v>
      </c>
      <c r="O61" s="365">
        <f t="shared" si="3"/>
        <v>0</v>
      </c>
      <c r="P61" s="364">
        <f>'[4]1 полуг'!P56+'[4]3кв'!R57</f>
        <v>0</v>
      </c>
      <c r="Q61" s="362"/>
      <c r="R61" s="362">
        <f>'[4]1 полуг'!R56+'[4]3кв'!S57</f>
        <v>0</v>
      </c>
      <c r="S61" s="362">
        <f>'[4]1 полуг'!S56+'[4]3кв'!T57</f>
        <v>0</v>
      </c>
      <c r="T61" s="365">
        <f t="shared" si="4"/>
        <v>0</v>
      </c>
      <c r="V61" s="340"/>
      <c r="W61" s="297"/>
      <c r="X61" s="297"/>
    </row>
    <row r="62" spans="1:24" ht="15" hidden="1" customHeight="1">
      <c r="A62" s="287" t="s">
        <v>108</v>
      </c>
      <c r="B62" s="360">
        <v>226</v>
      </c>
      <c r="C62" s="364"/>
      <c r="D62" s="364"/>
      <c r="E62" s="362">
        <f>'[4]3кв'!E59+'[4]1 полуг'!E57</f>
        <v>0</v>
      </c>
      <c r="F62" s="362">
        <f>'[4]3кв'!F59+'[4]1 полуг'!F57</f>
        <v>0</v>
      </c>
      <c r="G62" s="362">
        <f>'[4]3кв'!H59+'[4]1 полуг'!G57</f>
        <v>0</v>
      </c>
      <c r="H62" s="362">
        <f>'[4]3кв'!I59+'[4]1 полуг'!H57</f>
        <v>0</v>
      </c>
      <c r="I62" s="362">
        <f>'[4]3кв'!I59+'[4]1 полуг'!H57</f>
        <v>0</v>
      </c>
      <c r="J62" s="362">
        <f>'[4]3кв'!L59+'[4]1 полуг'!J57</f>
        <v>0</v>
      </c>
      <c r="K62" s="362">
        <f>'[4]3кв'!M59+'[4]1 полуг'!K57</f>
        <v>0</v>
      </c>
      <c r="L62" s="362"/>
      <c r="M62" s="362"/>
      <c r="N62" s="362"/>
      <c r="O62" s="365">
        <f t="shared" si="3"/>
        <v>0</v>
      </c>
      <c r="P62" s="364">
        <f>'[4]3кв'!R59+'[4]1 полуг'!P57</f>
        <v>0</v>
      </c>
      <c r="Q62" s="362"/>
      <c r="R62" s="362">
        <f>'[4]3кв'!S59+'[4]1 полуг'!R57</f>
        <v>0</v>
      </c>
      <c r="S62" s="362">
        <f>'[4]3кв'!T59+'[4]1 полуг'!S57</f>
        <v>0</v>
      </c>
      <c r="T62" s="365">
        <f t="shared" si="4"/>
        <v>0</v>
      </c>
      <c r="V62" s="340"/>
      <c r="W62" s="297"/>
      <c r="X62" s="297"/>
    </row>
    <row r="63" spans="1:24" ht="15" hidden="1" customHeight="1">
      <c r="A63" s="287" t="s">
        <v>716</v>
      </c>
      <c r="B63" s="360">
        <v>226</v>
      </c>
      <c r="C63" s="364">
        <f t="shared" si="13"/>
        <v>0</v>
      </c>
      <c r="D63" s="364">
        <f t="shared" si="13"/>
        <v>0</v>
      </c>
      <c r="E63" s="362">
        <f>'[4]3кв'!E55</f>
        <v>0</v>
      </c>
      <c r="F63" s="362">
        <f>'[4]3кв'!F40</f>
        <v>0</v>
      </c>
      <c r="G63" s="362">
        <f>'[4]3кв'!H55</f>
        <v>0</v>
      </c>
      <c r="H63" s="362">
        <f>'[4]3кв'!I55</f>
        <v>0</v>
      </c>
      <c r="I63" s="362">
        <f>'[4]3кв'!I55</f>
        <v>0</v>
      </c>
      <c r="J63" s="362">
        <f>'[4]3кв'!L55</f>
        <v>0</v>
      </c>
      <c r="K63" s="362">
        <f>'[4]3кв'!M55</f>
        <v>0</v>
      </c>
      <c r="L63" s="362">
        <f>'[4]3кв'!N55</f>
        <v>0</v>
      </c>
      <c r="M63" s="362"/>
      <c r="N63" s="362">
        <f>'[4]3кв'!P55</f>
        <v>0</v>
      </c>
      <c r="O63" s="365">
        <f t="shared" si="3"/>
        <v>0</v>
      </c>
      <c r="P63" s="364">
        <f>'[4]3кв'!R55</f>
        <v>0</v>
      </c>
      <c r="Q63" s="362"/>
      <c r="R63" s="362">
        <f>'[4]3кв'!S55</f>
        <v>0</v>
      </c>
      <c r="S63" s="362">
        <f>'[4]3кв'!T55</f>
        <v>0</v>
      </c>
      <c r="T63" s="365">
        <f t="shared" si="4"/>
        <v>0</v>
      </c>
      <c r="V63" s="340"/>
      <c r="W63" s="297"/>
      <c r="X63" s="297"/>
    </row>
    <row r="64" spans="1:24" ht="15" hidden="1" customHeight="1">
      <c r="A64" s="287" t="s">
        <v>717</v>
      </c>
      <c r="B64" s="360">
        <v>226</v>
      </c>
      <c r="C64" s="362">
        <f t="shared" si="13"/>
        <v>0</v>
      </c>
      <c r="D64" s="362">
        <f t="shared" si="13"/>
        <v>0</v>
      </c>
      <c r="E64" s="362">
        <f>'[4]1 полуг'!E59</f>
        <v>0</v>
      </c>
      <c r="F64" s="362">
        <f>'[4]1 полуг'!F59</f>
        <v>0</v>
      </c>
      <c r="G64" s="362">
        <f>'[4]1 полуг'!G59</f>
        <v>0</v>
      </c>
      <c r="H64" s="362">
        <f>'[4]1 полуг'!H59</f>
        <v>0</v>
      </c>
      <c r="I64" s="362">
        <f>'[4]1 полуг'!H59</f>
        <v>0</v>
      </c>
      <c r="J64" s="362">
        <f>'[4]1 полуг'!J59</f>
        <v>0</v>
      </c>
      <c r="K64" s="362">
        <f>'[4]1 полуг'!K59</f>
        <v>0</v>
      </c>
      <c r="L64" s="362">
        <f>'[4]1 полуг'!L59</f>
        <v>0</v>
      </c>
      <c r="M64" s="362"/>
      <c r="N64" s="362">
        <f>'[4]1 полуг'!N59</f>
        <v>0</v>
      </c>
      <c r="O64" s="365">
        <f t="shared" si="3"/>
        <v>0</v>
      </c>
      <c r="P64" s="364">
        <f>'[4]1 полуг'!P59</f>
        <v>0</v>
      </c>
      <c r="Q64" s="362"/>
      <c r="R64" s="362">
        <f>'[4]1 полуг'!R59</f>
        <v>0</v>
      </c>
      <c r="S64" s="362">
        <f>'[4]1 полуг'!S59</f>
        <v>0</v>
      </c>
      <c r="T64" s="365">
        <f t="shared" si="4"/>
        <v>0</v>
      </c>
      <c r="V64" s="340"/>
      <c r="W64" s="297"/>
      <c r="X64" s="297"/>
    </row>
    <row r="65" spans="1:24" ht="15" hidden="1" customHeight="1">
      <c r="A65" s="287" t="s">
        <v>799</v>
      </c>
      <c r="B65" s="360">
        <v>226</v>
      </c>
      <c r="C65" s="362">
        <f t="shared" si="13"/>
        <v>0</v>
      </c>
      <c r="D65" s="362">
        <f t="shared" si="13"/>
        <v>0</v>
      </c>
      <c r="E65" s="362">
        <f>'[4]3кв'!E58+'[4]1 полуг'!E60</f>
        <v>0</v>
      </c>
      <c r="F65" s="362">
        <f>'[4]3кв'!F58+'[4]1 полуг'!F60</f>
        <v>0</v>
      </c>
      <c r="G65" s="362">
        <f>'[4]3кв'!H58+'[4]1 полуг'!G60</f>
        <v>0</v>
      </c>
      <c r="H65" s="362">
        <f>'[4]3кв'!I58+'[4]1 полуг'!H60</f>
        <v>0</v>
      </c>
      <c r="I65" s="362">
        <f>'[4]3кв'!I58+'[4]1 полуг'!H60</f>
        <v>0</v>
      </c>
      <c r="J65" s="362">
        <f>'[4]3кв'!L58+'[4]1 полуг'!J60</f>
        <v>0</v>
      </c>
      <c r="K65" s="362">
        <f>'[4]3кв'!M58+'[4]1 полуг'!K60</f>
        <v>0</v>
      </c>
      <c r="L65" s="362">
        <f>'[4]3кв'!N58+'[4]1 полуг'!L60</f>
        <v>0</v>
      </c>
      <c r="M65" s="362"/>
      <c r="N65" s="362">
        <f>'[4]3кв'!P58+'[4]1 полуг'!N60</f>
        <v>0</v>
      </c>
      <c r="O65" s="365">
        <f t="shared" si="3"/>
        <v>0</v>
      </c>
      <c r="P65" s="364">
        <f>'[4]3кв'!R58+'[4]1 полуг'!P60</f>
        <v>0</v>
      </c>
      <c r="Q65" s="362"/>
      <c r="R65" s="362">
        <f>'[4]3кв'!S58+'[4]1 полуг'!R60</f>
        <v>0</v>
      </c>
      <c r="S65" s="362">
        <f>'[4]3кв'!T58+'[4]1 полуг'!S60</f>
        <v>0</v>
      </c>
      <c r="T65" s="365">
        <f t="shared" si="4"/>
        <v>0</v>
      </c>
      <c r="V65" s="340"/>
      <c r="W65" s="297"/>
      <c r="X65" s="297"/>
    </row>
    <row r="66" spans="1:24" ht="12.75" customHeight="1">
      <c r="A66" s="287" t="s">
        <v>814</v>
      </c>
      <c r="B66" s="360">
        <v>226</v>
      </c>
      <c r="C66" s="362">
        <v>39</v>
      </c>
      <c r="D66" s="362">
        <v>39</v>
      </c>
      <c r="E66" s="362">
        <f>'[4]3кв'!E43+'[4]1 полуг'!E46</f>
        <v>0</v>
      </c>
      <c r="F66" s="362">
        <f>'[4]3кв'!F43+'[4]1 полуг'!F46</f>
        <v>0</v>
      </c>
      <c r="G66" s="362">
        <f>'[4]3кв'!H43+'[4]1 полуг'!G46</f>
        <v>0</v>
      </c>
      <c r="H66" s="362">
        <f>'[4]3кв'!I43+'[4]1 полуг'!H46</f>
        <v>0</v>
      </c>
      <c r="I66" s="362">
        <f>'[4]3кв'!I43+'[4]1 полуг'!H46</f>
        <v>0</v>
      </c>
      <c r="J66" s="362">
        <f>'[4]3кв'!L43+'[4]1 полуг'!J46</f>
        <v>0</v>
      </c>
      <c r="K66" s="362">
        <f>'[4]3кв'!M43+'[4]1 полуг'!K46</f>
        <v>0</v>
      </c>
      <c r="L66" s="362">
        <f>'[4]3кв'!N43+'[4]1 полуг'!L46</f>
        <v>0</v>
      </c>
      <c r="M66" s="362"/>
      <c r="N66" s="362">
        <f>'[4]3кв'!P43+'[4]1 полуг'!N46</f>
        <v>0</v>
      </c>
      <c r="O66" s="365">
        <f t="shared" si="3"/>
        <v>0</v>
      </c>
      <c r="P66" s="364">
        <v>0</v>
      </c>
      <c r="Q66" s="362"/>
      <c r="R66" s="362">
        <f>'[4]3кв'!S43+'[4]1 полуг'!R46</f>
        <v>0</v>
      </c>
      <c r="S66" s="362">
        <f>'[4]3кв'!T43+'[4]1 полуг'!S46</f>
        <v>0</v>
      </c>
      <c r="T66" s="365">
        <f t="shared" si="4"/>
        <v>39</v>
      </c>
      <c r="V66" s="340"/>
      <c r="W66" s="297"/>
      <c r="X66" s="297"/>
    </row>
    <row r="67" spans="1:24" ht="17.25" hidden="1" customHeight="1">
      <c r="A67" s="287" t="s">
        <v>659</v>
      </c>
      <c r="B67" s="360">
        <v>226</v>
      </c>
      <c r="C67" s="362">
        <f t="shared" si="13"/>
        <v>0</v>
      </c>
      <c r="D67" s="362">
        <f t="shared" si="13"/>
        <v>0</v>
      </c>
      <c r="E67" s="362">
        <f>'[4]1 полуг'!E63</f>
        <v>0</v>
      </c>
      <c r="F67" s="362">
        <f>'[4]1 полуг'!F63</f>
        <v>0</v>
      </c>
      <c r="G67" s="362"/>
      <c r="H67" s="362"/>
      <c r="I67" s="362">
        <f>'[4]1 полуг'!H63</f>
        <v>0</v>
      </c>
      <c r="J67" s="362"/>
      <c r="K67" s="362"/>
      <c r="L67" s="362">
        <f>'[4]1 полуг'!L63</f>
        <v>0</v>
      </c>
      <c r="M67" s="362"/>
      <c r="N67" s="362"/>
      <c r="O67" s="365">
        <f t="shared" si="3"/>
        <v>0</v>
      </c>
      <c r="P67" s="364"/>
      <c r="Q67" s="362"/>
      <c r="R67" s="362"/>
      <c r="S67" s="362"/>
      <c r="T67" s="365">
        <f t="shared" si="4"/>
        <v>0</v>
      </c>
      <c r="V67" s="340"/>
      <c r="W67" s="297"/>
      <c r="X67" s="297"/>
    </row>
    <row r="68" spans="1:24" ht="17.25" hidden="1" customHeight="1">
      <c r="A68" s="287" t="s">
        <v>217</v>
      </c>
      <c r="B68" s="360">
        <v>226</v>
      </c>
      <c r="C68" s="362">
        <f t="shared" si="13"/>
        <v>0</v>
      </c>
      <c r="D68" s="362">
        <f t="shared" si="13"/>
        <v>0</v>
      </c>
      <c r="E68" s="362">
        <f>'[4]1 полуг'!E63</f>
        <v>0</v>
      </c>
      <c r="F68" s="362">
        <f>'[4]1 полуг'!F63</f>
        <v>0</v>
      </c>
      <c r="G68" s="362"/>
      <c r="H68" s="362"/>
      <c r="I68" s="362">
        <f>'[4]1 полуг'!H63</f>
        <v>0</v>
      </c>
      <c r="J68" s="362"/>
      <c r="K68" s="362">
        <f>'[4]1 полуг'!K63</f>
        <v>0</v>
      </c>
      <c r="L68" s="362"/>
      <c r="M68" s="362"/>
      <c r="N68" s="362">
        <f>'[4]1 полуг'!N63</f>
        <v>0</v>
      </c>
      <c r="O68" s="365">
        <f t="shared" si="3"/>
        <v>0</v>
      </c>
      <c r="P68" s="364">
        <f>'[4]1 полуг'!P63</f>
        <v>0</v>
      </c>
      <c r="Q68" s="362"/>
      <c r="R68" s="362">
        <f>'[4]1 полуг'!R63</f>
        <v>0</v>
      </c>
      <c r="S68" s="362">
        <f>'[4]1 полуг'!S63</f>
        <v>0</v>
      </c>
      <c r="T68" s="365">
        <f t="shared" si="4"/>
        <v>0</v>
      </c>
      <c r="V68" s="340"/>
      <c r="W68" s="297"/>
      <c r="X68" s="297"/>
    </row>
    <row r="69" spans="1:24" ht="15" customHeight="1">
      <c r="A69" s="287" t="s">
        <v>817</v>
      </c>
      <c r="B69" s="360">
        <v>226</v>
      </c>
      <c r="C69" s="362">
        <v>99</v>
      </c>
      <c r="D69" s="362">
        <v>99</v>
      </c>
      <c r="E69" s="362">
        <f>'[4]1 полуг'!E64</f>
        <v>0</v>
      </c>
      <c r="F69" s="362">
        <f>'[4]1 полуг'!F64</f>
        <v>0</v>
      </c>
      <c r="G69" s="362">
        <f>'[4]1 полуг'!G64</f>
        <v>0</v>
      </c>
      <c r="H69" s="362">
        <f>'[4]1 полуг'!H64</f>
        <v>0</v>
      </c>
      <c r="I69" s="362">
        <f>'[4]1 полуг'!H64</f>
        <v>0</v>
      </c>
      <c r="J69" s="362">
        <f>'[4]1 полуг'!J64</f>
        <v>0</v>
      </c>
      <c r="K69" s="362">
        <f>'[4]1 полуг'!K64</f>
        <v>0</v>
      </c>
      <c r="L69" s="362">
        <f>'[4]1 полуг'!L64</f>
        <v>0</v>
      </c>
      <c r="M69" s="362"/>
      <c r="N69" s="362">
        <f>'[4]1 полуг'!N64</f>
        <v>0</v>
      </c>
      <c r="O69" s="365">
        <f t="shared" si="3"/>
        <v>0</v>
      </c>
      <c r="P69" s="364">
        <f>'[4]1 полуг'!P64</f>
        <v>0</v>
      </c>
      <c r="Q69" s="362"/>
      <c r="R69" s="362">
        <f>'[4]1 полуг'!R64</f>
        <v>0</v>
      </c>
      <c r="S69" s="362">
        <f>'[4]1 полуг'!S64</f>
        <v>0</v>
      </c>
      <c r="T69" s="365">
        <f t="shared" si="4"/>
        <v>99</v>
      </c>
      <c r="V69" s="340"/>
      <c r="W69" s="297"/>
      <c r="X69" s="297"/>
    </row>
    <row r="70" spans="1:24" ht="12.75" hidden="1" customHeight="1">
      <c r="A70" s="287" t="s">
        <v>718</v>
      </c>
      <c r="B70" s="360">
        <v>226</v>
      </c>
      <c r="C70" s="362">
        <f t="shared" si="13"/>
        <v>0</v>
      </c>
      <c r="D70" s="362">
        <f t="shared" si="13"/>
        <v>0</v>
      </c>
      <c r="E70" s="362">
        <f>'[4]3кв'!E61</f>
        <v>0</v>
      </c>
      <c r="F70" s="362">
        <f>'[4]3кв'!F61</f>
        <v>0</v>
      </c>
      <c r="G70" s="362">
        <f>'[4]3кв'!H61</f>
        <v>0</v>
      </c>
      <c r="H70" s="362">
        <f>'[4]3кв'!I61</f>
        <v>0</v>
      </c>
      <c r="I70" s="362">
        <f>'[4]3кв'!I61</f>
        <v>0</v>
      </c>
      <c r="J70" s="362">
        <f>'[4]3кв'!L61</f>
        <v>0</v>
      </c>
      <c r="K70" s="362">
        <f>'[4]3кв'!M61</f>
        <v>0</v>
      </c>
      <c r="L70" s="362">
        <f>'[4]3кв'!N61</f>
        <v>0</v>
      </c>
      <c r="M70" s="362"/>
      <c r="N70" s="362">
        <f>'[4]3кв'!P61</f>
        <v>0</v>
      </c>
      <c r="O70" s="365">
        <f t="shared" si="3"/>
        <v>0</v>
      </c>
      <c r="P70" s="364">
        <f>'[4]3кв'!R61</f>
        <v>0</v>
      </c>
      <c r="Q70" s="362"/>
      <c r="R70" s="362">
        <f>'[4]3кв'!S61</f>
        <v>0</v>
      </c>
      <c r="S70" s="362">
        <f>'[4]3кв'!T61</f>
        <v>0</v>
      </c>
      <c r="T70" s="365">
        <f t="shared" ref="T70:T133" si="17">C70+F70+G70+J70+K70+O70+P70+Q70+R70+S70</f>
        <v>0</v>
      </c>
      <c r="V70" s="340"/>
      <c r="W70" s="297"/>
      <c r="X70" s="297"/>
    </row>
    <row r="71" spans="1:24" ht="15" customHeight="1">
      <c r="A71" s="287" t="s">
        <v>813</v>
      </c>
      <c r="B71" s="360">
        <v>226</v>
      </c>
      <c r="C71" s="362">
        <v>34.742170000000002</v>
      </c>
      <c r="D71" s="362">
        <v>34.742170000000002</v>
      </c>
      <c r="E71" s="362">
        <f>'[4]1 полуг'!E67</f>
        <v>0</v>
      </c>
      <c r="F71" s="362">
        <f>'[4]1 полуг'!F67</f>
        <v>0</v>
      </c>
      <c r="G71" s="362">
        <f>'[4]1 полуг'!G67</f>
        <v>0</v>
      </c>
      <c r="H71" s="362">
        <f>'[4]1 полуг'!H67</f>
        <v>0</v>
      </c>
      <c r="I71" s="362">
        <f>'[4]1 полуг'!H67</f>
        <v>0</v>
      </c>
      <c r="J71" s="362">
        <f>'[4]1 полуг'!J67</f>
        <v>0</v>
      </c>
      <c r="K71" s="362">
        <f>'[4]1 полуг'!K67</f>
        <v>0</v>
      </c>
      <c r="L71" s="362">
        <f>'[4]1 полуг'!L67</f>
        <v>0</v>
      </c>
      <c r="M71" s="362"/>
      <c r="N71" s="362">
        <f>'[4]1 полуг'!N67</f>
        <v>0</v>
      </c>
      <c r="O71" s="365">
        <f t="shared" ref="O71:O139" si="18">L71+N71+M71</f>
        <v>0</v>
      </c>
      <c r="P71" s="364">
        <f>'[4]1 полуг'!P67</f>
        <v>0</v>
      </c>
      <c r="Q71" s="362"/>
      <c r="R71" s="362">
        <f>'[4]1 полуг'!R67</f>
        <v>0</v>
      </c>
      <c r="S71" s="362">
        <f>'[4]1 полуг'!S67</f>
        <v>0</v>
      </c>
      <c r="T71" s="365">
        <f t="shared" si="17"/>
        <v>34.742170000000002</v>
      </c>
      <c r="V71" s="340"/>
      <c r="W71" s="297"/>
      <c r="X71" s="297"/>
    </row>
    <row r="72" spans="1:24" ht="15" hidden="1" customHeight="1">
      <c r="A72" s="287" t="s">
        <v>156</v>
      </c>
      <c r="B72" s="360">
        <v>226</v>
      </c>
      <c r="C72" s="362">
        <f t="shared" si="13"/>
        <v>0</v>
      </c>
      <c r="D72" s="362">
        <f t="shared" si="13"/>
        <v>0</v>
      </c>
      <c r="E72" s="362">
        <f>'[4]3кв'!E65+'[4]1 полуг'!E47</f>
        <v>0</v>
      </c>
      <c r="F72" s="362">
        <f>'[4]3кв'!F65+'[4]1 полуг'!F47</f>
        <v>0</v>
      </c>
      <c r="G72" s="362">
        <f>'[4]3кв'!H65+'[4]1 полуг'!G47</f>
        <v>0</v>
      </c>
      <c r="H72" s="362">
        <f>'[4]3кв'!I65+'[4]1 полуг'!H47</f>
        <v>0</v>
      </c>
      <c r="I72" s="362">
        <f>'[4]3кв'!I65+'[4]1 полуг'!H47</f>
        <v>0</v>
      </c>
      <c r="J72" s="362">
        <f>'[4]3кв'!L65+'[4]1 полуг'!J47</f>
        <v>0</v>
      </c>
      <c r="K72" s="362">
        <f>'[4]3кв'!M65+'[4]1 полуг'!K47</f>
        <v>0</v>
      </c>
      <c r="L72" s="362">
        <f>'[4]3кв'!N65+'[4]1 полуг'!L47</f>
        <v>0</v>
      </c>
      <c r="M72" s="362"/>
      <c r="N72" s="362">
        <f>'[4]3кв'!P65+'[4]1 полуг'!N47</f>
        <v>0</v>
      </c>
      <c r="O72" s="365">
        <f t="shared" si="18"/>
        <v>0</v>
      </c>
      <c r="P72" s="364">
        <f>'[4]3кв'!R65+'[4]1 полуг'!P47</f>
        <v>0</v>
      </c>
      <c r="Q72" s="362"/>
      <c r="R72" s="362">
        <f>'[4]3кв'!S65+'[4]1 полуг'!R47</f>
        <v>0</v>
      </c>
      <c r="S72" s="362">
        <f>'[4]3кв'!T65+'[4]1 полуг'!S47</f>
        <v>0</v>
      </c>
      <c r="T72" s="365">
        <f t="shared" si="17"/>
        <v>0</v>
      </c>
      <c r="V72" s="340"/>
      <c r="W72" s="297"/>
      <c r="X72" s="297"/>
    </row>
    <row r="73" spans="1:24" ht="18" hidden="1" customHeight="1">
      <c r="A73" s="287" t="s">
        <v>719</v>
      </c>
      <c r="B73" s="360">
        <v>226</v>
      </c>
      <c r="C73" s="362">
        <f t="shared" si="13"/>
        <v>0</v>
      </c>
      <c r="D73" s="362">
        <f t="shared" si="13"/>
        <v>0</v>
      </c>
      <c r="E73" s="362">
        <f>'[4]1 полуг'!E42</f>
        <v>0</v>
      </c>
      <c r="F73" s="362">
        <f>'[4]1 полуг'!F42</f>
        <v>0</v>
      </c>
      <c r="G73" s="362"/>
      <c r="H73" s="362">
        <f>'[4]1 полуг'!H42</f>
        <v>0</v>
      </c>
      <c r="I73" s="362">
        <f>'[4]1 полуг'!H42</f>
        <v>0</v>
      </c>
      <c r="J73" s="362">
        <f>'[4]1 полуг'!J42</f>
        <v>0</v>
      </c>
      <c r="K73" s="362">
        <v>0</v>
      </c>
      <c r="L73" s="362">
        <f>'[4]3кв'!N62</f>
        <v>0</v>
      </c>
      <c r="M73" s="362"/>
      <c r="N73" s="362">
        <f>'[4]1 полуг'!N42</f>
        <v>0</v>
      </c>
      <c r="O73" s="365">
        <f t="shared" si="18"/>
        <v>0</v>
      </c>
      <c r="P73" s="364">
        <f>'[4]1 полуг'!P42</f>
        <v>0</v>
      </c>
      <c r="Q73" s="362"/>
      <c r="R73" s="362">
        <f>'[4]1 полуг'!R42</f>
        <v>0</v>
      </c>
      <c r="S73" s="362">
        <f>'[4]1 полуг'!S42</f>
        <v>0</v>
      </c>
      <c r="T73" s="365">
        <f t="shared" si="17"/>
        <v>0</v>
      </c>
      <c r="V73" s="340"/>
      <c r="W73" s="297"/>
      <c r="X73" s="297"/>
    </row>
    <row r="74" spans="1:24" ht="18" customHeight="1">
      <c r="A74" s="287" t="s">
        <v>825</v>
      </c>
      <c r="B74" s="360">
        <v>226</v>
      </c>
      <c r="C74" s="362">
        <v>2.2000000000000002</v>
      </c>
      <c r="D74" s="362">
        <v>2.2000000000000002</v>
      </c>
      <c r="E74" s="362"/>
      <c r="F74" s="362"/>
      <c r="G74" s="362"/>
      <c r="H74" s="362"/>
      <c r="I74" s="362"/>
      <c r="J74" s="362"/>
      <c r="K74" s="362"/>
      <c r="L74" s="362"/>
      <c r="M74" s="362"/>
      <c r="N74" s="362"/>
      <c r="O74" s="365"/>
      <c r="P74" s="364"/>
      <c r="Q74" s="362"/>
      <c r="R74" s="362"/>
      <c r="S74" s="362"/>
      <c r="T74" s="365">
        <f t="shared" si="17"/>
        <v>2.2000000000000002</v>
      </c>
      <c r="V74" s="340"/>
      <c r="W74" s="297"/>
      <c r="X74" s="297"/>
    </row>
    <row r="75" spans="1:24" ht="15.75" customHeight="1">
      <c r="A75" s="287" t="s">
        <v>812</v>
      </c>
      <c r="B75" s="360">
        <v>226</v>
      </c>
      <c r="C75" s="362">
        <v>100</v>
      </c>
      <c r="D75" s="362">
        <v>100</v>
      </c>
      <c r="E75" s="362">
        <f>'[4]1 полуг'!E58</f>
        <v>0</v>
      </c>
      <c r="F75" s="362">
        <f>'[4]1 полуг'!F58</f>
        <v>0</v>
      </c>
      <c r="G75" s="362">
        <f>'[4]1 полуг'!G58</f>
        <v>0</v>
      </c>
      <c r="H75" s="362">
        <f>'[4]1 полуг'!H58</f>
        <v>0</v>
      </c>
      <c r="I75" s="362">
        <f>'[4]1 полуг'!H58</f>
        <v>0</v>
      </c>
      <c r="J75" s="362">
        <f>'[4]1 полуг'!J58</f>
        <v>0</v>
      </c>
      <c r="K75" s="362">
        <v>3.6</v>
      </c>
      <c r="L75" s="362">
        <f>'[4]1 полуг'!L58</f>
        <v>0</v>
      </c>
      <c r="M75" s="362"/>
      <c r="N75" s="362">
        <f>'[4]1 полуг'!N58</f>
        <v>0</v>
      </c>
      <c r="O75" s="365">
        <f t="shared" si="18"/>
        <v>0</v>
      </c>
      <c r="P75" s="364">
        <f>'[4]1 полуг'!P58</f>
        <v>0</v>
      </c>
      <c r="Q75" s="362"/>
      <c r="R75" s="362">
        <f>'[4]1 полуг'!R58</f>
        <v>0</v>
      </c>
      <c r="S75" s="362">
        <f>'[4]1 полуг'!S58</f>
        <v>0</v>
      </c>
      <c r="T75" s="365">
        <f t="shared" si="17"/>
        <v>103.6</v>
      </c>
      <c r="V75" s="340"/>
      <c r="W75" s="297"/>
      <c r="X75" s="297"/>
    </row>
    <row r="76" spans="1:24" ht="16.5" hidden="1" customHeight="1">
      <c r="A76" s="287" t="s">
        <v>720</v>
      </c>
      <c r="B76" s="360">
        <v>226</v>
      </c>
      <c r="C76" s="362">
        <f t="shared" si="13"/>
        <v>0</v>
      </c>
      <c r="D76" s="362">
        <f t="shared" si="13"/>
        <v>0</v>
      </c>
      <c r="E76" s="362">
        <f>'[4]1 полуг'!E45</f>
        <v>0</v>
      </c>
      <c r="F76" s="362">
        <f>'[4]1 полуг'!F45</f>
        <v>0</v>
      </c>
      <c r="G76" s="362">
        <f>'[4]1 полуг'!G45</f>
        <v>0</v>
      </c>
      <c r="H76" s="362">
        <f>'[4]1 полуг'!H45</f>
        <v>0</v>
      </c>
      <c r="I76" s="362">
        <f>'[4]1 полуг'!H45</f>
        <v>0</v>
      </c>
      <c r="J76" s="362">
        <f>'[4]1 полуг'!J45</f>
        <v>0</v>
      </c>
      <c r="K76" s="362"/>
      <c r="L76" s="362">
        <f>'[4]1 полуг'!L45</f>
        <v>0</v>
      </c>
      <c r="M76" s="362"/>
      <c r="N76" s="362">
        <f>'[4]1 полуг'!N45</f>
        <v>0</v>
      </c>
      <c r="O76" s="365">
        <f t="shared" si="18"/>
        <v>0</v>
      </c>
      <c r="P76" s="364">
        <f>'[4]1 полуг'!P45</f>
        <v>0</v>
      </c>
      <c r="Q76" s="362"/>
      <c r="R76" s="362">
        <f>'[4]1 полуг'!R45</f>
        <v>0</v>
      </c>
      <c r="S76" s="362">
        <f>'[4]1 полуг'!S45</f>
        <v>0</v>
      </c>
      <c r="T76" s="365">
        <f t="shared" si="17"/>
        <v>0</v>
      </c>
      <c r="V76" s="340"/>
      <c r="W76" s="297"/>
      <c r="X76" s="297"/>
    </row>
    <row r="77" spans="1:24" ht="15" hidden="1" customHeight="1">
      <c r="A77" s="287" t="s">
        <v>721</v>
      </c>
      <c r="B77" s="360">
        <v>226</v>
      </c>
      <c r="C77" s="362">
        <f t="shared" si="13"/>
        <v>0</v>
      </c>
      <c r="D77" s="362">
        <f t="shared" si="13"/>
        <v>0</v>
      </c>
      <c r="E77" s="362">
        <f>'[4]3кв'!E60+'[4]1 полуг'!E51</f>
        <v>0</v>
      </c>
      <c r="F77" s="362">
        <f>'[4]3кв'!F60+'[4]1 полуг'!F51</f>
        <v>0</v>
      </c>
      <c r="G77" s="362">
        <f>'[4]3кв'!H60+'[4]1 полуг'!G51</f>
        <v>0</v>
      </c>
      <c r="H77" s="362">
        <f>'[4]3кв'!I60+'[4]1 полуг'!H51</f>
        <v>0</v>
      </c>
      <c r="I77" s="362">
        <f>'[4]3кв'!I60+'[4]1 полуг'!H51</f>
        <v>0</v>
      </c>
      <c r="J77" s="362">
        <f>'[4]3кв'!L60+'[4]1 полуг'!J51</f>
        <v>0</v>
      </c>
      <c r="K77" s="362">
        <f>'[4]3кв'!M60+'[4]1 полуг'!K51</f>
        <v>0</v>
      </c>
      <c r="L77" s="362">
        <f>'[4]3кв'!N60+'[4]1 полуг'!L51</f>
        <v>0</v>
      </c>
      <c r="M77" s="362"/>
      <c r="N77" s="362">
        <f>'[4]3кв'!P60+'[4]1 полуг'!N51</f>
        <v>0</v>
      </c>
      <c r="O77" s="365">
        <f t="shared" si="18"/>
        <v>0</v>
      </c>
      <c r="P77" s="364">
        <f>'[4]3кв'!R60+'[4]1 полуг'!P51</f>
        <v>0</v>
      </c>
      <c r="Q77" s="362"/>
      <c r="R77" s="362">
        <f>'[4]3кв'!S60+'[4]1 полуг'!R51</f>
        <v>0</v>
      </c>
      <c r="S77" s="362">
        <f>'[4]3кв'!T60+'[4]1 полуг'!S51</f>
        <v>0</v>
      </c>
      <c r="T77" s="365">
        <f t="shared" si="17"/>
        <v>0</v>
      </c>
      <c r="V77" s="340"/>
      <c r="W77" s="297"/>
      <c r="X77" s="297"/>
    </row>
    <row r="78" spans="1:24" ht="15" customHeight="1">
      <c r="A78" s="287" t="s">
        <v>816</v>
      </c>
      <c r="B78" s="360">
        <v>226</v>
      </c>
      <c r="C78" s="362">
        <v>169</v>
      </c>
      <c r="D78" s="362">
        <v>169</v>
      </c>
      <c r="E78" s="362">
        <f>'[4]1 полуг'!E52</f>
        <v>0</v>
      </c>
      <c r="F78" s="362">
        <f>'[4]1 полуг'!F52</f>
        <v>0</v>
      </c>
      <c r="G78" s="362">
        <f>'[4]1 полуг'!G42</f>
        <v>0</v>
      </c>
      <c r="H78" s="362">
        <f>'[4]1 полуг'!H52</f>
        <v>0</v>
      </c>
      <c r="I78" s="362">
        <f>'[4]1 полуг'!H52</f>
        <v>0</v>
      </c>
      <c r="J78" s="362">
        <f>'[4]1 полуг'!J52</f>
        <v>0</v>
      </c>
      <c r="K78" s="362">
        <f>'[4]1 полуг'!K52</f>
        <v>0</v>
      </c>
      <c r="L78" s="362">
        <f>'[4]1 полуг'!L52</f>
        <v>0</v>
      </c>
      <c r="M78" s="362"/>
      <c r="N78" s="362">
        <f>'[4]1 полуг'!N52</f>
        <v>0</v>
      </c>
      <c r="O78" s="365">
        <f t="shared" si="18"/>
        <v>0</v>
      </c>
      <c r="P78" s="364">
        <f>'[4]1 полуг'!P52</f>
        <v>0</v>
      </c>
      <c r="Q78" s="362"/>
      <c r="R78" s="362">
        <f>'[4]1 полуг'!R52</f>
        <v>0</v>
      </c>
      <c r="S78" s="362">
        <f>'[4]1 полуг'!S52</f>
        <v>0</v>
      </c>
      <c r="T78" s="365">
        <f t="shared" si="17"/>
        <v>169</v>
      </c>
      <c r="V78" s="340"/>
      <c r="W78" s="297"/>
      <c r="X78" s="297"/>
    </row>
    <row r="79" spans="1:24" ht="15" customHeight="1">
      <c r="A79" s="287" t="s">
        <v>722</v>
      </c>
      <c r="B79" s="360">
        <v>226</v>
      </c>
      <c r="C79" s="362">
        <v>17.696000000000002</v>
      </c>
      <c r="D79" s="362">
        <v>17.696000000000002</v>
      </c>
      <c r="E79" s="362">
        <f>'[4]1 полуг'!E68</f>
        <v>0</v>
      </c>
      <c r="F79" s="362">
        <f>60.01576+1663.64105</f>
        <v>1723.65681</v>
      </c>
      <c r="G79" s="362">
        <f>'[4]1 полуг'!G68</f>
        <v>0</v>
      </c>
      <c r="H79" s="362">
        <f>'[4]1 полуг'!H68</f>
        <v>0</v>
      </c>
      <c r="I79" s="362">
        <f>'[4]1 полуг'!H68</f>
        <v>0</v>
      </c>
      <c r="J79" s="362">
        <v>54.78</v>
      </c>
      <c r="K79" s="362">
        <v>285.44756999999998</v>
      </c>
      <c r="L79" s="362">
        <v>112.265</v>
      </c>
      <c r="M79" s="362">
        <v>46.811999999999998</v>
      </c>
      <c r="N79" s="362">
        <v>507</v>
      </c>
      <c r="O79" s="365">
        <f t="shared" si="18"/>
        <v>666.077</v>
      </c>
      <c r="P79" s="364">
        <v>247.01499999999999</v>
      </c>
      <c r="Q79" s="362">
        <f>'[4]1 полуг'!P68</f>
        <v>0</v>
      </c>
      <c r="R79" s="362">
        <f>'[4]1 полуг'!Q68</f>
        <v>0</v>
      </c>
      <c r="S79" s="362">
        <f>'[4]1 полуг'!R68</f>
        <v>0</v>
      </c>
      <c r="T79" s="365">
        <f t="shared" si="17"/>
        <v>2994.6723799999995</v>
      </c>
      <c r="V79" s="340"/>
      <c r="W79" s="297"/>
      <c r="X79" s="297"/>
    </row>
    <row r="80" spans="1:24" ht="15" customHeight="1">
      <c r="A80" s="287" t="s">
        <v>815</v>
      </c>
      <c r="B80" s="360">
        <v>226</v>
      </c>
      <c r="C80" s="362">
        <v>99</v>
      </c>
      <c r="D80" s="362">
        <v>99</v>
      </c>
      <c r="E80" s="362">
        <f>'[4]3кв'!E67+'[4]1 полуг'!E61</f>
        <v>0</v>
      </c>
      <c r="F80" s="362">
        <f>'[4]3кв'!G63+'[4]1 полуг'!F61</f>
        <v>0</v>
      </c>
      <c r="G80" s="362">
        <f>'[4]3кв'!H67+'[4]1 полуг'!G61</f>
        <v>0</v>
      </c>
      <c r="H80" s="362">
        <f>'[4]3кв'!I67+'[4]1 полуг'!H61</f>
        <v>0</v>
      </c>
      <c r="I80" s="362">
        <f>'[4]3кв'!I67+'[4]1 полуг'!H61</f>
        <v>0</v>
      </c>
      <c r="J80" s="362">
        <f>'[4]3кв'!L67+'[4]1 полуг'!J61</f>
        <v>0</v>
      </c>
      <c r="K80" s="362">
        <f>'[4]3кв'!M67+'[4]1 полуг'!K61</f>
        <v>0</v>
      </c>
      <c r="L80" s="362">
        <f>'[4]3кв'!N67+'[4]1 полуг'!L61</f>
        <v>0</v>
      </c>
      <c r="M80" s="362"/>
      <c r="N80" s="362">
        <f>'[4]3кв'!P67+'[4]1 полуг'!N61</f>
        <v>0</v>
      </c>
      <c r="O80" s="365">
        <f t="shared" si="18"/>
        <v>0</v>
      </c>
      <c r="P80" s="364">
        <f>'[4]3кв'!R67+'[4]1 полуг'!P61</f>
        <v>0</v>
      </c>
      <c r="Q80" s="362"/>
      <c r="R80" s="362">
        <f>'[4]3кв'!S67+'[4]1 полуг'!R61</f>
        <v>0</v>
      </c>
      <c r="S80" s="362">
        <f>'[4]3кв'!T67+'[4]1 полуг'!S61</f>
        <v>0</v>
      </c>
      <c r="T80" s="365">
        <f t="shared" si="17"/>
        <v>99</v>
      </c>
      <c r="V80" s="340"/>
      <c r="W80" s="297"/>
      <c r="X80" s="297"/>
    </row>
    <row r="81" spans="1:24" s="298" customFormat="1" ht="15" hidden="1" customHeight="1">
      <c r="A81" s="416" t="s">
        <v>111</v>
      </c>
      <c r="B81" s="285">
        <v>242</v>
      </c>
      <c r="C81" s="363">
        <f>SUM(C82:C84)</f>
        <v>0</v>
      </c>
      <c r="D81" s="363">
        <f>SUM(D82:D84)</f>
        <v>0</v>
      </c>
      <c r="E81" s="363">
        <f t="shared" ref="E81" si="19">SUM(E83:E86)</f>
        <v>0</v>
      </c>
      <c r="F81" s="363">
        <f>SUM(F82:F84)</f>
        <v>0</v>
      </c>
      <c r="G81" s="363">
        <f>SUM(G82:G86)</f>
        <v>0</v>
      </c>
      <c r="H81" s="363">
        <f t="shared" ref="H81:P81" si="20">SUM(H82:H84)</f>
        <v>0</v>
      </c>
      <c r="I81" s="363">
        <f t="shared" si="20"/>
        <v>0</v>
      </c>
      <c r="J81" s="363">
        <f t="shared" si="20"/>
        <v>0</v>
      </c>
      <c r="K81" s="363">
        <f t="shared" si="20"/>
        <v>0</v>
      </c>
      <c r="L81" s="363">
        <f t="shared" si="20"/>
        <v>0</v>
      </c>
      <c r="M81" s="363">
        <f t="shared" si="20"/>
        <v>0</v>
      </c>
      <c r="N81" s="363">
        <f t="shared" si="20"/>
        <v>0</v>
      </c>
      <c r="O81" s="365">
        <f t="shared" si="18"/>
        <v>0</v>
      </c>
      <c r="P81" s="363">
        <f t="shared" si="20"/>
        <v>0</v>
      </c>
      <c r="Q81" s="363">
        <f t="shared" ref="Q81" si="21">SUM(Q82:Q84)</f>
        <v>0</v>
      </c>
      <c r="R81" s="363">
        <f t="shared" ref="R81" si="22">SUM(R82:R84)</f>
        <v>0</v>
      </c>
      <c r="S81" s="363">
        <f t="shared" ref="S81" si="23">SUM(S82:S84)</f>
        <v>0</v>
      </c>
      <c r="T81" s="365">
        <f t="shared" si="17"/>
        <v>0</v>
      </c>
      <c r="U81" s="417"/>
      <c r="V81" s="417"/>
      <c r="W81" s="418"/>
      <c r="X81" s="418"/>
    </row>
    <row r="82" spans="1:24" ht="15" hidden="1" customHeight="1">
      <c r="A82" s="287" t="s">
        <v>112</v>
      </c>
      <c r="B82" s="288">
        <v>242</v>
      </c>
      <c r="C82" s="362">
        <f t="shared" si="13"/>
        <v>0</v>
      </c>
      <c r="D82" s="362">
        <f t="shared" si="13"/>
        <v>0</v>
      </c>
      <c r="E82" s="363"/>
      <c r="F82" s="363"/>
      <c r="G82" s="363"/>
      <c r="H82" s="363"/>
      <c r="I82" s="363"/>
      <c r="J82" s="363"/>
      <c r="K82" s="363"/>
      <c r="L82" s="363"/>
      <c r="M82" s="363"/>
      <c r="N82" s="363"/>
      <c r="O82" s="365">
        <f t="shared" si="18"/>
        <v>0</v>
      </c>
      <c r="P82" s="363"/>
      <c r="Q82" s="363"/>
      <c r="R82" s="363"/>
      <c r="S82" s="363"/>
      <c r="T82" s="365">
        <f t="shared" si="17"/>
        <v>0</v>
      </c>
      <c r="V82" s="340"/>
      <c r="W82" s="297"/>
      <c r="X82" s="297"/>
    </row>
    <row r="83" spans="1:24" ht="12" hidden="1" customHeight="1">
      <c r="A83" s="287" t="s">
        <v>101</v>
      </c>
      <c r="B83" s="288">
        <v>242</v>
      </c>
      <c r="C83" s="362">
        <f t="shared" si="13"/>
        <v>0</v>
      </c>
      <c r="D83" s="362">
        <f t="shared" si="13"/>
        <v>0</v>
      </c>
      <c r="E83" s="362"/>
      <c r="F83" s="362"/>
      <c r="G83" s="362"/>
      <c r="H83" s="362"/>
      <c r="I83" s="362"/>
      <c r="J83" s="362"/>
      <c r="K83" s="362">
        <f>'[4]1 полуг'!K74</f>
        <v>0</v>
      </c>
      <c r="L83" s="362"/>
      <c r="M83" s="362"/>
      <c r="N83" s="362"/>
      <c r="O83" s="365">
        <f t="shared" si="18"/>
        <v>0</v>
      </c>
      <c r="P83" s="362"/>
      <c r="Q83" s="362"/>
      <c r="R83" s="362"/>
      <c r="S83" s="362"/>
      <c r="T83" s="365">
        <f t="shared" si="17"/>
        <v>0</v>
      </c>
      <c r="V83" s="340"/>
      <c r="W83" s="297"/>
      <c r="X83" s="297"/>
    </row>
    <row r="84" spans="1:24" ht="15" hidden="1" customHeight="1">
      <c r="A84" s="287" t="s">
        <v>723</v>
      </c>
      <c r="B84" s="288">
        <v>242</v>
      </c>
      <c r="C84" s="362">
        <f t="shared" si="13"/>
        <v>0</v>
      </c>
      <c r="D84" s="362">
        <f t="shared" si="13"/>
        <v>0</v>
      </c>
      <c r="E84" s="362">
        <f>'[4]3кв'!E74+'[4]1 полуг'!E72+'[4]1 полуг'!E73</f>
        <v>0</v>
      </c>
      <c r="F84" s="362">
        <f>'[4]3кв'!F74+'[4]1 полуг'!F72+'[4]1 полуг'!F73</f>
        <v>0</v>
      </c>
      <c r="G84" s="362">
        <f>'[4]3кв'!H74+'[4]1 полуг'!G72+'[4]1 полуг'!G73</f>
        <v>0</v>
      </c>
      <c r="H84" s="362">
        <f>'[4]3кв'!I74+'[4]1 полуг'!H72+'[4]1 полуг'!H73</f>
        <v>0</v>
      </c>
      <c r="I84" s="362">
        <f>'[4]3кв'!I74+'[4]1 полуг'!H72+'[4]1 полуг'!H73</f>
        <v>0</v>
      </c>
      <c r="J84" s="362">
        <f>'[4]3кв'!L74+'[4]1 полуг'!J72+'[4]1 полуг'!J73</f>
        <v>0</v>
      </c>
      <c r="K84" s="362"/>
      <c r="L84" s="362">
        <f>'[4]3кв'!N74+'[4]1 полуг'!L72+'[4]1 полуг'!L73</f>
        <v>0</v>
      </c>
      <c r="M84" s="362"/>
      <c r="N84" s="362">
        <f>'[4]3кв'!P74+'[4]1 полуг'!N72+'[4]1 полуг'!N73</f>
        <v>0</v>
      </c>
      <c r="O84" s="365">
        <f t="shared" si="18"/>
        <v>0</v>
      </c>
      <c r="P84" s="362">
        <f>'[4]3кв'!R74+'[4]1 полуг'!P72+'[4]1 полуг'!P73</f>
        <v>0</v>
      </c>
      <c r="Q84" s="362"/>
      <c r="R84" s="362">
        <f>'[4]3кв'!S74+'[4]1 полуг'!R72+'[4]1 полуг'!R73</f>
        <v>0</v>
      </c>
      <c r="S84" s="362">
        <f>'[4]3кв'!T74+'[4]1 полуг'!S72+'[4]1 полуг'!S73</f>
        <v>0</v>
      </c>
      <c r="T84" s="365">
        <f t="shared" si="17"/>
        <v>0</v>
      </c>
      <c r="V84" s="340"/>
      <c r="W84" s="297"/>
      <c r="X84" s="297"/>
    </row>
    <row r="85" spans="1:24" ht="12.75" hidden="1" customHeight="1">
      <c r="A85" s="287" t="s">
        <v>724</v>
      </c>
      <c r="B85" s="288">
        <v>242</v>
      </c>
      <c r="C85" s="362"/>
      <c r="D85" s="362"/>
      <c r="E85" s="362"/>
      <c r="F85" s="362"/>
      <c r="G85" s="362"/>
      <c r="H85" s="362"/>
      <c r="I85" s="362"/>
      <c r="J85" s="362"/>
      <c r="K85" s="362">
        <f>'[4]3кв'!M75</f>
        <v>0</v>
      </c>
      <c r="L85" s="362"/>
      <c r="M85" s="362"/>
      <c r="N85" s="362"/>
      <c r="O85" s="365">
        <f t="shared" si="18"/>
        <v>0</v>
      </c>
      <c r="P85" s="362"/>
      <c r="Q85" s="362"/>
      <c r="R85" s="362"/>
      <c r="S85" s="362"/>
      <c r="T85" s="365">
        <f t="shared" si="17"/>
        <v>0</v>
      </c>
      <c r="V85" s="340"/>
      <c r="W85" s="297"/>
      <c r="X85" s="297"/>
    </row>
    <row r="86" spans="1:24" ht="15" hidden="1" customHeight="1">
      <c r="A86" s="292" t="s">
        <v>725</v>
      </c>
      <c r="B86" s="288">
        <v>242</v>
      </c>
      <c r="C86" s="362"/>
      <c r="D86" s="362"/>
      <c r="E86" s="362"/>
      <c r="F86" s="362"/>
      <c r="G86" s="362"/>
      <c r="H86" s="362"/>
      <c r="I86" s="362"/>
      <c r="J86" s="362"/>
      <c r="K86" s="362"/>
      <c r="L86" s="362"/>
      <c r="M86" s="362"/>
      <c r="N86" s="362"/>
      <c r="O86" s="365">
        <f t="shared" si="18"/>
        <v>0</v>
      </c>
      <c r="P86" s="362">
        <f>'[4]3кв'!R77</f>
        <v>0</v>
      </c>
      <c r="Q86" s="362"/>
      <c r="R86" s="362"/>
      <c r="S86" s="362"/>
      <c r="T86" s="365">
        <f t="shared" si="17"/>
        <v>0</v>
      </c>
      <c r="V86" s="340"/>
      <c r="W86" s="297"/>
      <c r="X86" s="297"/>
    </row>
    <row r="87" spans="1:24" s="298" customFormat="1" ht="15" hidden="1" customHeight="1">
      <c r="A87" s="292" t="s">
        <v>749</v>
      </c>
      <c r="B87" s="288">
        <v>242</v>
      </c>
      <c r="C87" s="363">
        <f t="shared" si="13"/>
        <v>0</v>
      </c>
      <c r="D87" s="363">
        <f t="shared" si="13"/>
        <v>0</v>
      </c>
      <c r="E87" s="363">
        <f>'[4]3кв'!E76</f>
        <v>0</v>
      </c>
      <c r="F87" s="363">
        <f>'[4]3кв'!F76</f>
        <v>0</v>
      </c>
      <c r="G87" s="363">
        <f>'[4]3кв'!H76</f>
        <v>0</v>
      </c>
      <c r="H87" s="363">
        <f>'[4]3кв'!I76</f>
        <v>0</v>
      </c>
      <c r="I87" s="363">
        <f>'[4]3кв'!I76</f>
        <v>0</v>
      </c>
      <c r="J87" s="363">
        <f>'[4]3кв'!L76</f>
        <v>0</v>
      </c>
      <c r="K87" s="363"/>
      <c r="L87" s="363">
        <f>'[4]3кв'!N76</f>
        <v>0</v>
      </c>
      <c r="M87" s="363"/>
      <c r="N87" s="363">
        <f>'[4]3кв'!P76</f>
        <v>0</v>
      </c>
      <c r="O87" s="365">
        <f t="shared" si="18"/>
        <v>0</v>
      </c>
      <c r="P87" s="363">
        <f>'[4]3кв'!R76</f>
        <v>0</v>
      </c>
      <c r="Q87" s="363"/>
      <c r="R87" s="363">
        <f>'[4]3кв'!S76</f>
        <v>0</v>
      </c>
      <c r="S87" s="363">
        <f>'[4]3кв'!T76</f>
        <v>0</v>
      </c>
      <c r="T87" s="365">
        <f t="shared" si="17"/>
        <v>0</v>
      </c>
      <c r="V87" s="340"/>
      <c r="W87" s="297"/>
      <c r="X87" s="297"/>
    </row>
    <row r="88" spans="1:24" hidden="1">
      <c r="A88" s="296" t="s">
        <v>750</v>
      </c>
      <c r="B88" s="288">
        <v>242</v>
      </c>
      <c r="C88" s="362">
        <f t="shared" si="13"/>
        <v>0</v>
      </c>
      <c r="D88" s="362">
        <f t="shared" si="13"/>
        <v>0</v>
      </c>
      <c r="E88" s="362">
        <f>'[4]1 полуг'!E74</f>
        <v>0</v>
      </c>
      <c r="F88" s="362">
        <f>'[4]1 полуг'!F74</f>
        <v>0</v>
      </c>
      <c r="G88" s="362">
        <f>'[4]1 полуг'!G74</f>
        <v>0</v>
      </c>
      <c r="H88" s="362">
        <f>'[4]1 полуг'!H74</f>
        <v>0</v>
      </c>
      <c r="I88" s="362">
        <f>'[4]1 полуг'!H74</f>
        <v>0</v>
      </c>
      <c r="J88" s="362">
        <f>'[4]1 полуг'!J74</f>
        <v>0</v>
      </c>
      <c r="K88" s="362"/>
      <c r="L88" s="362">
        <f>'[4]1 полуг'!L74</f>
        <v>0</v>
      </c>
      <c r="M88" s="362"/>
      <c r="N88" s="362">
        <f>'[4]1 полуг'!N74</f>
        <v>0</v>
      </c>
      <c r="O88" s="365">
        <f t="shared" si="18"/>
        <v>0</v>
      </c>
      <c r="P88" s="362">
        <f>'[4]1 полуг'!P74</f>
        <v>0</v>
      </c>
      <c r="Q88" s="362"/>
      <c r="R88" s="362">
        <f>'[4]1 полуг'!R74</f>
        <v>0</v>
      </c>
      <c r="S88" s="362">
        <f>'[4]1 полуг'!S74</f>
        <v>0</v>
      </c>
      <c r="T88" s="365">
        <f t="shared" si="17"/>
        <v>0</v>
      </c>
      <c r="V88" s="340"/>
      <c r="W88" s="297"/>
      <c r="X88" s="297"/>
    </row>
    <row r="89" spans="1:24" ht="15" hidden="1" customHeight="1">
      <c r="A89" s="289" t="s">
        <v>116</v>
      </c>
      <c r="B89" s="288">
        <v>242</v>
      </c>
      <c r="C89" s="363">
        <f t="shared" si="13"/>
        <v>0</v>
      </c>
      <c r="D89" s="363">
        <f t="shared" si="13"/>
        <v>0</v>
      </c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5">
        <f t="shared" si="18"/>
        <v>0</v>
      </c>
      <c r="P89" s="363"/>
      <c r="Q89" s="363"/>
      <c r="R89" s="363"/>
      <c r="S89" s="363"/>
      <c r="T89" s="365">
        <f t="shared" si="17"/>
        <v>0</v>
      </c>
      <c r="V89" s="340"/>
      <c r="W89" s="297"/>
      <c r="X89" s="297"/>
    </row>
    <row r="90" spans="1:24" ht="15" customHeight="1">
      <c r="A90" s="438" t="s">
        <v>827</v>
      </c>
      <c r="B90" s="285">
        <v>227</v>
      </c>
      <c r="C90" s="362">
        <v>5.3687199999999997</v>
      </c>
      <c r="D90" s="362">
        <v>5.3687199999999997</v>
      </c>
      <c r="E90" s="363"/>
      <c r="F90" s="363"/>
      <c r="G90" s="363">
        <v>2.7510500000000002</v>
      </c>
      <c r="H90" s="363"/>
      <c r="I90" s="363"/>
      <c r="J90" s="363"/>
      <c r="K90" s="363"/>
      <c r="L90" s="362">
        <v>14.209110000000001</v>
      </c>
      <c r="M90" s="363"/>
      <c r="N90" s="363"/>
      <c r="O90" s="365"/>
      <c r="P90" s="363"/>
      <c r="Q90" s="363"/>
      <c r="R90" s="363"/>
      <c r="S90" s="363"/>
      <c r="T90" s="365">
        <f t="shared" si="17"/>
        <v>8.119769999999999</v>
      </c>
      <c r="V90" s="340"/>
      <c r="W90" s="297"/>
      <c r="X90" s="297"/>
    </row>
    <row r="91" spans="1:24" ht="12.75" customHeight="1">
      <c r="A91" s="419" t="s">
        <v>806</v>
      </c>
      <c r="B91" s="285">
        <v>260</v>
      </c>
      <c r="C91" s="363">
        <f>SUM(C92:C96)</f>
        <v>899.5</v>
      </c>
      <c r="D91" s="363">
        <f>SUM(D92:D96)</f>
        <v>899.5</v>
      </c>
      <c r="E91" s="363">
        <f t="shared" ref="E91" si="24">SUM(E92:E96)</f>
        <v>0</v>
      </c>
      <c r="F91" s="363">
        <f>SUM(F92:F96)</f>
        <v>0</v>
      </c>
      <c r="G91" s="363">
        <f t="shared" ref="G91:P91" si="25">SUM(G92:G96)</f>
        <v>0</v>
      </c>
      <c r="H91" s="363">
        <f t="shared" si="25"/>
        <v>0</v>
      </c>
      <c r="I91" s="363">
        <f t="shared" si="25"/>
        <v>0</v>
      </c>
      <c r="J91" s="363">
        <f t="shared" si="25"/>
        <v>0</v>
      </c>
      <c r="K91" s="363">
        <f t="shared" si="25"/>
        <v>0</v>
      </c>
      <c r="L91" s="363">
        <f t="shared" si="25"/>
        <v>0</v>
      </c>
      <c r="M91" s="363">
        <f t="shared" si="25"/>
        <v>0</v>
      </c>
      <c r="N91" s="363">
        <f t="shared" si="25"/>
        <v>0</v>
      </c>
      <c r="O91" s="365">
        <f t="shared" si="18"/>
        <v>0</v>
      </c>
      <c r="P91" s="363">
        <f t="shared" si="25"/>
        <v>0</v>
      </c>
      <c r="Q91" s="363">
        <f t="shared" ref="Q91" si="26">SUM(Q92:Q96)</f>
        <v>0</v>
      </c>
      <c r="R91" s="363">
        <f t="shared" ref="R91" si="27">SUM(R92:R96)</f>
        <v>0</v>
      </c>
      <c r="S91" s="363">
        <f t="shared" ref="S91" si="28">SUM(S92:S96)</f>
        <v>105</v>
      </c>
      <c r="T91" s="365">
        <f t="shared" si="17"/>
        <v>1004.5</v>
      </c>
      <c r="V91" s="340"/>
      <c r="W91" s="297"/>
      <c r="X91" s="297"/>
    </row>
    <row r="92" spans="1:24" ht="15" hidden="1" customHeight="1">
      <c r="A92" s="289" t="s">
        <v>753</v>
      </c>
      <c r="B92" s="288">
        <v>261</v>
      </c>
      <c r="C92" s="365"/>
      <c r="D92" s="365"/>
      <c r="E92" s="364">
        <f>'[4]3кв'!E80</f>
        <v>0</v>
      </c>
      <c r="F92" s="364">
        <f>'[4]3кв'!F80</f>
        <v>0</v>
      </c>
      <c r="G92" s="364">
        <f>'[4]3кв'!H80</f>
        <v>0</v>
      </c>
      <c r="H92" s="364">
        <f>'[4]3кв'!I80</f>
        <v>0</v>
      </c>
      <c r="I92" s="364">
        <f>'[4]3кв'!I80</f>
        <v>0</v>
      </c>
      <c r="J92" s="364">
        <f>'[4]3кв'!L80</f>
        <v>0</v>
      </c>
      <c r="K92" s="364">
        <f>'[4]3кв'!M80</f>
        <v>0</v>
      </c>
      <c r="L92" s="364">
        <f>'[4]3кв'!N80</f>
        <v>0</v>
      </c>
      <c r="M92" s="362"/>
      <c r="N92" s="362">
        <f>'[4]3кв'!P80</f>
        <v>0</v>
      </c>
      <c r="O92" s="365">
        <f t="shared" si="18"/>
        <v>0</v>
      </c>
      <c r="P92" s="362">
        <f>'[4]3кв'!R80</f>
        <v>0</v>
      </c>
      <c r="Q92" s="362"/>
      <c r="R92" s="362">
        <f>'[4]3кв'!S80</f>
        <v>0</v>
      </c>
      <c r="S92" s="362">
        <f>'[4]3кв'!T80</f>
        <v>0</v>
      </c>
      <c r="T92" s="365">
        <f t="shared" si="17"/>
        <v>0</v>
      </c>
      <c r="V92" s="340"/>
      <c r="W92" s="297"/>
      <c r="X92" s="297"/>
    </row>
    <row r="93" spans="1:24" ht="15" customHeight="1">
      <c r="A93" s="290" t="s">
        <v>797</v>
      </c>
      <c r="B93" s="288">
        <v>262</v>
      </c>
      <c r="C93" s="364">
        <v>899.5</v>
      </c>
      <c r="D93" s="364">
        <v>899.5</v>
      </c>
      <c r="E93" s="364">
        <f>'[4]3кв'!E81+'[4]1 полуг'!E80</f>
        <v>0</v>
      </c>
      <c r="F93" s="364">
        <f>'[4]3кв'!F81+'[4]1 полуг'!F80</f>
        <v>0</v>
      </c>
      <c r="G93" s="364">
        <f>'[4]3кв'!H81+'[4]1 полуг'!G80</f>
        <v>0</v>
      </c>
      <c r="H93" s="364">
        <f>'[4]3кв'!I81+'[4]1 полуг'!H80</f>
        <v>0</v>
      </c>
      <c r="I93" s="364">
        <f>'[4]3кв'!I81+'[4]1 полуг'!H80</f>
        <v>0</v>
      </c>
      <c r="J93" s="364">
        <f>'[4]3кв'!L81+'[4]1 полуг'!J80</f>
        <v>0</v>
      </c>
      <c r="K93" s="364">
        <f>'[4]3кв'!M81+'[4]1 полуг'!K80</f>
        <v>0</v>
      </c>
      <c r="L93" s="364">
        <f>'[4]3кв'!N81+'[4]1 полуг'!L80</f>
        <v>0</v>
      </c>
      <c r="M93" s="362"/>
      <c r="N93" s="362">
        <f>'[4]3кв'!P81+'[4]1 полуг'!N80</f>
        <v>0</v>
      </c>
      <c r="O93" s="365">
        <f t="shared" si="18"/>
        <v>0</v>
      </c>
      <c r="P93" s="362"/>
      <c r="Q93" s="362"/>
      <c r="R93" s="362">
        <f>'[4]3кв'!S81+'[4]1 полуг'!R80</f>
        <v>0</v>
      </c>
      <c r="S93" s="362">
        <v>8.5</v>
      </c>
      <c r="T93" s="365">
        <f t="shared" si="17"/>
        <v>908</v>
      </c>
      <c r="U93" s="340"/>
      <c r="V93" s="340"/>
      <c r="W93" s="297"/>
      <c r="X93" s="297"/>
    </row>
    <row r="94" spans="1:24" ht="12.75" hidden="1" customHeight="1">
      <c r="A94" s="290" t="s">
        <v>747</v>
      </c>
      <c r="B94" s="288">
        <v>262</v>
      </c>
      <c r="C94" s="364"/>
      <c r="D94" s="364"/>
      <c r="E94" s="364">
        <f>'[4]1 полуг'!E82</f>
        <v>0</v>
      </c>
      <c r="F94" s="364">
        <f>'[4]1 полуг'!F82</f>
        <v>0</v>
      </c>
      <c r="G94" s="364">
        <f>'[4]1 полуг'!G82</f>
        <v>0</v>
      </c>
      <c r="H94" s="364">
        <f>'[4]1 полуг'!H82</f>
        <v>0</v>
      </c>
      <c r="I94" s="364">
        <f>'[4]1 полуг'!H82</f>
        <v>0</v>
      </c>
      <c r="J94" s="364">
        <f>'[4]1 полуг'!J82</f>
        <v>0</v>
      </c>
      <c r="K94" s="364">
        <f>'[4]1 полуг'!K82</f>
        <v>0</v>
      </c>
      <c r="L94" s="364">
        <f>'[4]3кв'!N82+'[4]1 полуг'!L82</f>
        <v>0</v>
      </c>
      <c r="M94" s="362"/>
      <c r="N94" s="362">
        <f>'[4]1 полуг'!N82</f>
        <v>0</v>
      </c>
      <c r="O94" s="365">
        <f t="shared" si="18"/>
        <v>0</v>
      </c>
      <c r="P94" s="362">
        <f>'[4]1 полуг'!P82</f>
        <v>0</v>
      </c>
      <c r="Q94" s="362"/>
      <c r="R94" s="362">
        <f>'[4]1 полуг'!R82</f>
        <v>0</v>
      </c>
      <c r="S94" s="362"/>
      <c r="T94" s="365">
        <f t="shared" si="17"/>
        <v>0</v>
      </c>
      <c r="U94" s="340"/>
      <c r="V94" s="340"/>
      <c r="W94" s="297"/>
      <c r="X94" s="297"/>
    </row>
    <row r="95" spans="1:24" ht="12.75" customHeight="1">
      <c r="A95" s="290" t="s">
        <v>805</v>
      </c>
      <c r="B95" s="288">
        <v>263</v>
      </c>
      <c r="C95" s="364"/>
      <c r="D95" s="364"/>
      <c r="E95" s="364"/>
      <c r="F95" s="364"/>
      <c r="G95" s="364"/>
      <c r="H95" s="364"/>
      <c r="I95" s="364"/>
      <c r="J95" s="364"/>
      <c r="K95" s="364"/>
      <c r="L95" s="364"/>
      <c r="M95" s="362"/>
      <c r="N95" s="362"/>
      <c r="O95" s="365"/>
      <c r="P95" s="362"/>
      <c r="Q95" s="362"/>
      <c r="R95" s="362"/>
      <c r="S95" s="362">
        <v>96.5</v>
      </c>
      <c r="T95" s="365">
        <f t="shared" si="17"/>
        <v>96.5</v>
      </c>
      <c r="U95" s="340"/>
      <c r="V95" s="340"/>
      <c r="W95" s="297"/>
      <c r="X95" s="297"/>
    </row>
    <row r="96" spans="1:24" ht="12.75" hidden="1" customHeight="1">
      <c r="A96" s="290" t="s">
        <v>727</v>
      </c>
      <c r="B96" s="288">
        <v>263</v>
      </c>
      <c r="C96" s="364">
        <f t="shared" si="13"/>
        <v>0</v>
      </c>
      <c r="D96" s="364">
        <f t="shared" si="13"/>
        <v>0</v>
      </c>
      <c r="E96" s="364">
        <f>'[4]3кв'!E84+'[4]1 полуг'!E83</f>
        <v>0</v>
      </c>
      <c r="F96" s="364">
        <f>'[4]3кв'!F84+'[4]1 полуг'!F83</f>
        <v>0</v>
      </c>
      <c r="G96" s="364">
        <f>'[4]3кв'!H84+'[4]1 полуг'!G83</f>
        <v>0</v>
      </c>
      <c r="H96" s="364">
        <f>'[4]3кв'!I84+'[4]1 полуг'!H83</f>
        <v>0</v>
      </c>
      <c r="I96" s="364">
        <f>'[4]3кв'!I84+'[4]1 полуг'!H83</f>
        <v>0</v>
      </c>
      <c r="J96" s="364">
        <f>'[4]3кв'!L84+'[4]1 полуг'!J83</f>
        <v>0</v>
      </c>
      <c r="K96" s="364">
        <f>'[4]3кв'!M84+'[4]1 полуг'!K83</f>
        <v>0</v>
      </c>
      <c r="L96" s="364">
        <f>'[4]3кв'!N84+'[4]1 полуг'!L83</f>
        <v>0</v>
      </c>
      <c r="M96" s="362"/>
      <c r="N96" s="362">
        <f>'[4]3кв'!P84+'[4]1 полуг'!N83</f>
        <v>0</v>
      </c>
      <c r="O96" s="365">
        <f t="shared" si="18"/>
        <v>0</v>
      </c>
      <c r="P96" s="362">
        <f>'[4]3кв'!R84+'[4]1 полуг'!P83</f>
        <v>0</v>
      </c>
      <c r="Q96" s="362"/>
      <c r="R96" s="362">
        <f>'[4]3кв'!S84+'[4]1 полуг'!R83</f>
        <v>0</v>
      </c>
      <c r="S96" s="362">
        <f>'[4]3кв'!T84+'[4]1 полуг'!S83</f>
        <v>0</v>
      </c>
      <c r="T96" s="365">
        <f t="shared" si="17"/>
        <v>0</v>
      </c>
      <c r="V96" s="340"/>
      <c r="W96" s="297"/>
      <c r="X96" s="297"/>
    </row>
    <row r="97" spans="1:24" ht="15" customHeight="1">
      <c r="A97" s="416" t="s">
        <v>67</v>
      </c>
      <c r="B97" s="285">
        <v>290</v>
      </c>
      <c r="C97" s="365">
        <f>SUM(C98:C109)</f>
        <v>741.06732999999997</v>
      </c>
      <c r="D97" s="365">
        <f>SUM(D98:D109)</f>
        <v>741.06732999999997</v>
      </c>
      <c r="E97" s="365">
        <f t="shared" ref="E97:S97" si="29">SUM(E98:E109)</f>
        <v>0</v>
      </c>
      <c r="F97" s="365">
        <f t="shared" si="29"/>
        <v>0</v>
      </c>
      <c r="G97" s="365">
        <f t="shared" si="29"/>
        <v>1.772</v>
      </c>
      <c r="H97" s="365">
        <f t="shared" si="29"/>
        <v>0</v>
      </c>
      <c r="I97" s="365">
        <f t="shared" si="29"/>
        <v>0</v>
      </c>
      <c r="J97" s="365">
        <f t="shared" si="29"/>
        <v>2.2000000000000002</v>
      </c>
      <c r="K97" s="365">
        <f t="shared" si="29"/>
        <v>75.118830000000003</v>
      </c>
      <c r="L97" s="365">
        <f t="shared" si="29"/>
        <v>1831.644</v>
      </c>
      <c r="M97" s="365">
        <f t="shared" si="29"/>
        <v>0</v>
      </c>
      <c r="N97" s="365">
        <f t="shared" si="29"/>
        <v>0</v>
      </c>
      <c r="O97" s="365">
        <f t="shared" si="29"/>
        <v>1831.644</v>
      </c>
      <c r="P97" s="365">
        <f t="shared" si="29"/>
        <v>133.90700000000001</v>
      </c>
      <c r="Q97" s="365">
        <f t="shared" si="29"/>
        <v>0</v>
      </c>
      <c r="R97" s="365">
        <f t="shared" si="29"/>
        <v>135.672</v>
      </c>
      <c r="S97" s="365">
        <f t="shared" si="29"/>
        <v>8.8390000000000004</v>
      </c>
      <c r="T97" s="365">
        <f t="shared" si="17"/>
        <v>2930.2201600000003</v>
      </c>
      <c r="U97" s="340"/>
      <c r="V97" s="340"/>
      <c r="W97" s="297"/>
      <c r="X97" s="297"/>
    </row>
    <row r="98" spans="1:24" ht="12.75" customHeight="1">
      <c r="A98" s="287" t="s">
        <v>120</v>
      </c>
      <c r="B98" s="288">
        <v>291</v>
      </c>
      <c r="C98" s="364">
        <v>716.12599999999998</v>
      </c>
      <c r="D98" s="364">
        <v>716.12599999999998</v>
      </c>
      <c r="E98" s="364">
        <f>'[4]3кв'!E86+'[4]1 полуг'!E85</f>
        <v>0</v>
      </c>
      <c r="F98" s="364">
        <f>'[4]3кв'!F86+'[4]1 полуг'!F85</f>
        <v>0</v>
      </c>
      <c r="G98" s="364">
        <v>1.772</v>
      </c>
      <c r="H98" s="364">
        <f>'[4]3кв'!I86+'[4]1 полуг'!H85</f>
        <v>0</v>
      </c>
      <c r="I98" s="364">
        <f>'[4]3кв'!I86+'[4]1 полуг'!H85</f>
        <v>0</v>
      </c>
      <c r="J98" s="364">
        <v>2.2000000000000002</v>
      </c>
      <c r="K98" s="364">
        <v>13.523999999999999</v>
      </c>
      <c r="L98" s="364">
        <f>1776.644+55</f>
        <v>1831.644</v>
      </c>
      <c r="M98" s="362"/>
      <c r="N98" s="362">
        <f>'[4]3кв'!P86+'[4]1 полуг'!N85</f>
        <v>0</v>
      </c>
      <c r="O98" s="365">
        <f t="shared" si="18"/>
        <v>1831.644</v>
      </c>
      <c r="P98" s="362">
        <v>133.90700000000001</v>
      </c>
      <c r="Q98" s="362"/>
      <c r="R98" s="362">
        <v>135.672</v>
      </c>
      <c r="S98" s="362">
        <v>8.8390000000000004</v>
      </c>
      <c r="T98" s="365">
        <f t="shared" si="17"/>
        <v>2843.6840000000002</v>
      </c>
      <c r="V98" s="340"/>
      <c r="W98" s="297"/>
      <c r="X98" s="297"/>
    </row>
    <row r="99" spans="1:24" ht="15" hidden="1" customHeight="1">
      <c r="A99" s="287" t="s">
        <v>121</v>
      </c>
      <c r="B99" s="288">
        <v>290</v>
      </c>
      <c r="C99" s="364">
        <f t="shared" ref="C99:D109" si="30">D99+E99</f>
        <v>0</v>
      </c>
      <c r="D99" s="364">
        <f t="shared" si="30"/>
        <v>0</v>
      </c>
      <c r="E99" s="364">
        <f>'[4]3кв'!E87+'[4]1 полуг'!E86</f>
        <v>0</v>
      </c>
      <c r="F99" s="364">
        <f>'[4]3кв'!F87+'[4]1 полуг'!F86</f>
        <v>0</v>
      </c>
      <c r="G99" s="364">
        <f>'[4]3кв'!H87+'[4]1 полуг'!G86</f>
        <v>0</v>
      </c>
      <c r="H99" s="364">
        <f>'[4]3кв'!I87+'[4]1 полуг'!H86</f>
        <v>0</v>
      </c>
      <c r="I99" s="364">
        <f>'[4]3кв'!I87+'[4]1 полуг'!H86</f>
        <v>0</v>
      </c>
      <c r="J99" s="364"/>
      <c r="K99" s="364">
        <f>'[4]3кв'!M87+'[4]1 полуг'!K86</f>
        <v>0</v>
      </c>
      <c r="L99" s="364"/>
      <c r="M99" s="362"/>
      <c r="N99" s="362">
        <f>'[4]3кв'!P87+'[4]1 полуг'!N86</f>
        <v>0</v>
      </c>
      <c r="O99" s="365">
        <f t="shared" si="18"/>
        <v>0</v>
      </c>
      <c r="P99" s="362">
        <f>'[4]3кв'!R87+'[4]1 полуг'!P86</f>
        <v>0</v>
      </c>
      <c r="Q99" s="362"/>
      <c r="R99" s="362">
        <f>'[4]3кв'!S87+'[4]1 полуг'!R86</f>
        <v>0</v>
      </c>
      <c r="S99" s="362">
        <f>'[4]3кв'!T87+'[4]1 полуг'!S86</f>
        <v>0</v>
      </c>
      <c r="T99" s="365">
        <f t="shared" si="17"/>
        <v>0</v>
      </c>
      <c r="V99" s="340"/>
      <c r="W99" s="297"/>
      <c r="X99" s="297"/>
    </row>
    <row r="100" spans="1:24" ht="16.5" hidden="1" customHeight="1">
      <c r="A100" s="287" t="s">
        <v>122</v>
      </c>
      <c r="B100" s="288">
        <v>290</v>
      </c>
      <c r="C100" s="364"/>
      <c r="D100" s="364"/>
      <c r="E100" s="364">
        <f>'[4]3кв'!E91+'[4]1 полуг'!E93</f>
        <v>0</v>
      </c>
      <c r="F100" s="364">
        <f>'[4]3кв'!F91+'[4]1 полуг'!F93</f>
        <v>0</v>
      </c>
      <c r="G100" s="364">
        <f>'[4]3кв'!H91+'[4]1 полуг'!G93</f>
        <v>0</v>
      </c>
      <c r="H100" s="364">
        <f>'[4]3кв'!I91+'[4]1 полуг'!H93</f>
        <v>0</v>
      </c>
      <c r="I100" s="364">
        <f>'[4]3кв'!I91+'[4]1 полуг'!H93</f>
        <v>0</v>
      </c>
      <c r="J100" s="364">
        <f>'[4]3кв'!L91+'[4]1 полуг'!I93</f>
        <v>0</v>
      </c>
      <c r="K100" s="364">
        <v>0</v>
      </c>
      <c r="L100" s="364"/>
      <c r="M100" s="362"/>
      <c r="N100" s="362">
        <f>'[4]1 полуг'!N93+'[4]3кв'!P91</f>
        <v>0</v>
      </c>
      <c r="O100" s="365">
        <f t="shared" si="18"/>
        <v>0</v>
      </c>
      <c r="P100" s="362">
        <f>'[4]3кв'!R91+'[4]1 полуг'!P93</f>
        <v>0</v>
      </c>
      <c r="Q100" s="362"/>
      <c r="R100" s="362">
        <f>'[4]3кв'!S91</f>
        <v>0</v>
      </c>
      <c r="S100" s="362">
        <f>'[4]3кв'!T91+'[4]1 полуг'!S93</f>
        <v>0</v>
      </c>
      <c r="T100" s="365">
        <f t="shared" si="17"/>
        <v>0</v>
      </c>
      <c r="V100" s="340"/>
      <c r="W100" s="297"/>
      <c r="X100" s="297"/>
    </row>
    <row r="101" spans="1:24" ht="12.75" hidden="1" customHeight="1">
      <c r="A101" s="287" t="s">
        <v>220</v>
      </c>
      <c r="B101" s="288">
        <v>291</v>
      </c>
      <c r="C101" s="364"/>
      <c r="D101" s="364"/>
      <c r="E101" s="364">
        <f>'[4]3кв'!E90+'[4]1 полуг'!E89</f>
        <v>0</v>
      </c>
      <c r="F101" s="364">
        <f>'[4]3кв'!F90+'[4]1 полуг'!F89</f>
        <v>0</v>
      </c>
      <c r="G101" s="364"/>
      <c r="H101" s="364">
        <f>'[4]3кв'!I90+'[4]1 полуг'!H89</f>
        <v>0</v>
      </c>
      <c r="I101" s="364">
        <f>'[4]3кв'!I90+'[4]1 полуг'!H89</f>
        <v>0</v>
      </c>
      <c r="J101" s="364">
        <f>'[4]3кв'!L90+'[4]1 полуг'!J89</f>
        <v>0</v>
      </c>
      <c r="K101" s="364">
        <v>0</v>
      </c>
      <c r="L101" s="364"/>
      <c r="M101" s="362"/>
      <c r="N101" s="362">
        <f>'[4]3кв'!P90+'[4]1 полуг'!N89</f>
        <v>0</v>
      </c>
      <c r="O101" s="365">
        <f t="shared" si="18"/>
        <v>0</v>
      </c>
      <c r="P101" s="362">
        <f>'[4]3кв'!R90+'[4]1 полуг'!P89</f>
        <v>0</v>
      </c>
      <c r="Q101" s="362"/>
      <c r="R101" s="362">
        <f>'[4]3кв'!S90+'[4]1 полуг'!R89</f>
        <v>0</v>
      </c>
      <c r="S101" s="362">
        <f>'[4]3кв'!T90+'[4]1 полуг'!S89</f>
        <v>0</v>
      </c>
      <c r="T101" s="365">
        <f t="shared" si="17"/>
        <v>0</v>
      </c>
      <c r="V101" s="340"/>
      <c r="W101" s="297"/>
      <c r="X101" s="297"/>
    </row>
    <row r="102" spans="1:24" ht="17.25" hidden="1" customHeight="1">
      <c r="A102" s="287" t="s">
        <v>728</v>
      </c>
      <c r="B102" s="288">
        <v>290</v>
      </c>
      <c r="C102" s="364">
        <f t="shared" si="30"/>
        <v>0</v>
      </c>
      <c r="D102" s="364">
        <f t="shared" si="30"/>
        <v>0</v>
      </c>
      <c r="E102" s="364">
        <f>'[4]1 полуг'!E92</f>
        <v>0</v>
      </c>
      <c r="F102" s="364">
        <f>'[4]1 полуг'!F92</f>
        <v>0</v>
      </c>
      <c r="G102" s="364"/>
      <c r="H102" s="364">
        <f>'[4]1 полуг'!H92</f>
        <v>0</v>
      </c>
      <c r="I102" s="364">
        <f>'[4]1 полуг'!H92</f>
        <v>0</v>
      </c>
      <c r="J102" s="364">
        <f>'[4]1 полуг'!J92</f>
        <v>0</v>
      </c>
      <c r="K102" s="364">
        <f>'[4]1 полуг'!K92</f>
        <v>0</v>
      </c>
      <c r="L102" s="364">
        <f>'[4]1 полуг'!L92</f>
        <v>0</v>
      </c>
      <c r="M102" s="362"/>
      <c r="N102" s="362">
        <f>'[4]1 полуг'!N92</f>
        <v>0</v>
      </c>
      <c r="O102" s="365">
        <f t="shared" si="18"/>
        <v>0</v>
      </c>
      <c r="P102" s="362"/>
      <c r="Q102" s="362"/>
      <c r="R102" s="362">
        <f>'[4]1 полуг'!R92</f>
        <v>0</v>
      </c>
      <c r="S102" s="362">
        <f>'[4]1 полуг'!S92</f>
        <v>0</v>
      </c>
      <c r="T102" s="365">
        <f t="shared" si="17"/>
        <v>0</v>
      </c>
      <c r="V102" s="340"/>
      <c r="W102" s="297"/>
      <c r="X102" s="297"/>
    </row>
    <row r="103" spans="1:24" ht="15" hidden="1" customHeight="1">
      <c r="A103" s="287" t="s">
        <v>236</v>
      </c>
      <c r="B103" s="288">
        <v>290</v>
      </c>
      <c r="C103" s="364">
        <v>0</v>
      </c>
      <c r="D103" s="364">
        <v>0</v>
      </c>
      <c r="E103" s="364">
        <f>'[4]1 полуг'!E87</f>
        <v>0</v>
      </c>
      <c r="F103" s="364">
        <f>'[4]1 полуг'!F87</f>
        <v>0</v>
      </c>
      <c r="G103" s="364"/>
      <c r="H103" s="364">
        <f>'[4]1 полуг'!H87</f>
        <v>0</v>
      </c>
      <c r="I103" s="364">
        <f>'[4]1 полуг'!H87</f>
        <v>0</v>
      </c>
      <c r="J103" s="364">
        <f>'[4]1 полуг'!J87</f>
        <v>0</v>
      </c>
      <c r="K103" s="364">
        <f>'[4]1 полуг'!K87</f>
        <v>0</v>
      </c>
      <c r="L103" s="364"/>
      <c r="M103" s="362"/>
      <c r="N103" s="362">
        <f>'[4]1 полуг'!N87</f>
        <v>0</v>
      </c>
      <c r="O103" s="365">
        <f t="shared" si="18"/>
        <v>0</v>
      </c>
      <c r="P103" s="362">
        <f>'[4]1 полуг'!P87</f>
        <v>0</v>
      </c>
      <c r="Q103" s="362"/>
      <c r="R103" s="362">
        <f>'[4]1 полуг'!R87</f>
        <v>0</v>
      </c>
      <c r="S103" s="362">
        <f>'[4]1 полуг'!S87</f>
        <v>0</v>
      </c>
      <c r="T103" s="365">
        <f t="shared" si="17"/>
        <v>0</v>
      </c>
      <c r="V103" s="340"/>
      <c r="W103" s="297"/>
      <c r="X103" s="297"/>
    </row>
    <row r="104" spans="1:24" ht="12.75" customHeight="1">
      <c r="A104" s="287" t="s">
        <v>810</v>
      </c>
      <c r="B104" s="288">
        <v>290</v>
      </c>
      <c r="C104" s="364">
        <v>24.941330000000001</v>
      </c>
      <c r="D104" s="364">
        <v>24.941330000000001</v>
      </c>
      <c r="E104" s="364">
        <f>'[4]1 полуг'!E88</f>
        <v>0</v>
      </c>
      <c r="F104" s="364">
        <f>'[4]1 полуг'!F88</f>
        <v>0</v>
      </c>
      <c r="G104" s="364"/>
      <c r="H104" s="364">
        <f>'[4]1 полуг'!H88</f>
        <v>0</v>
      </c>
      <c r="I104" s="364">
        <f>'[4]1 полуг'!H88</f>
        <v>0</v>
      </c>
      <c r="J104" s="364">
        <f>'[4]1 полуг'!J88+'[4]3кв'!L88</f>
        <v>0</v>
      </c>
      <c r="K104" s="364">
        <v>61.594830000000002</v>
      </c>
      <c r="L104" s="364"/>
      <c r="M104" s="362"/>
      <c r="N104" s="362">
        <f>'[4]1 полуг'!N88+'[4]3кв'!P88</f>
        <v>0</v>
      </c>
      <c r="O104" s="365">
        <f t="shared" si="18"/>
        <v>0</v>
      </c>
      <c r="P104" s="362">
        <f>'[4]1 полуг'!P88+'[4]3кв'!R88</f>
        <v>0</v>
      </c>
      <c r="Q104" s="362"/>
      <c r="R104" s="362">
        <f>'[4]1 полуг'!R88</f>
        <v>0</v>
      </c>
      <c r="S104" s="362">
        <f>'[4]1 полуг'!S88+'[4]3кв'!T88</f>
        <v>0</v>
      </c>
      <c r="T104" s="365">
        <f t="shared" si="17"/>
        <v>86.536159999999995</v>
      </c>
      <c r="V104" s="340"/>
      <c r="W104" s="297"/>
      <c r="X104" s="297"/>
    </row>
    <row r="105" spans="1:24" hidden="1">
      <c r="A105" s="287" t="s">
        <v>660</v>
      </c>
      <c r="B105" s="288">
        <v>290</v>
      </c>
      <c r="C105" s="364">
        <f t="shared" si="30"/>
        <v>0</v>
      </c>
      <c r="D105" s="364">
        <f t="shared" si="30"/>
        <v>0</v>
      </c>
      <c r="E105" s="364">
        <f>'[4]1 полуг'!E90</f>
        <v>0</v>
      </c>
      <c r="F105" s="364">
        <f>'[4]1 полуг'!F90</f>
        <v>0</v>
      </c>
      <c r="G105" s="364"/>
      <c r="H105" s="364">
        <f>'[4]1 полуг'!H90</f>
        <v>0</v>
      </c>
      <c r="I105" s="364">
        <f>'[4]1 полуг'!H90</f>
        <v>0</v>
      </c>
      <c r="J105" s="364">
        <f>'[4]1 полуг'!J90</f>
        <v>0</v>
      </c>
      <c r="K105" s="364">
        <f>'[4]1 полуг'!K90</f>
        <v>0</v>
      </c>
      <c r="L105" s="364">
        <f>'[4]1 полуг'!L90</f>
        <v>0</v>
      </c>
      <c r="M105" s="362"/>
      <c r="N105" s="362">
        <f>'[4]1 полуг'!N90</f>
        <v>0</v>
      </c>
      <c r="O105" s="365">
        <f t="shared" si="18"/>
        <v>0</v>
      </c>
      <c r="P105" s="362">
        <f>'[4]1 полуг'!P90</f>
        <v>0</v>
      </c>
      <c r="Q105" s="362"/>
      <c r="R105" s="362">
        <f>'[4]1 полуг'!R90</f>
        <v>0</v>
      </c>
      <c r="S105" s="362">
        <f>'[4]1 полуг'!S90</f>
        <v>0</v>
      </c>
      <c r="T105" s="365">
        <f t="shared" si="17"/>
        <v>0</v>
      </c>
      <c r="V105" s="340"/>
      <c r="W105" s="297"/>
      <c r="X105" s="297"/>
    </row>
    <row r="106" spans="1:24" hidden="1">
      <c r="A106" s="287" t="s">
        <v>729</v>
      </c>
      <c r="B106" s="288">
        <v>290</v>
      </c>
      <c r="C106" s="364">
        <f t="shared" si="30"/>
        <v>0</v>
      </c>
      <c r="D106" s="364">
        <f t="shared" si="30"/>
        <v>0</v>
      </c>
      <c r="E106" s="364">
        <f>'[4]3кв'!E89+'[4]1 полуг'!E91</f>
        <v>0</v>
      </c>
      <c r="F106" s="364">
        <f>'[4]3кв'!F89+'[4]1 полуг'!F91</f>
        <v>0</v>
      </c>
      <c r="G106" s="364"/>
      <c r="H106" s="364">
        <f>'[4]3кв'!I89+'[4]1 полуг'!H91</f>
        <v>0</v>
      </c>
      <c r="I106" s="364">
        <f>'[4]3кв'!I89+'[4]1 полуг'!H91</f>
        <v>0</v>
      </c>
      <c r="J106" s="364">
        <f>'[4]3кв'!L89+'[4]1 полуг'!J91</f>
        <v>0</v>
      </c>
      <c r="K106" s="364">
        <f>'[4]3кв'!M89+'[4]1 полуг'!K91</f>
        <v>0</v>
      </c>
      <c r="L106" s="364">
        <f>'[4]3кв'!N89+'[4]1 полуг'!L91</f>
        <v>0</v>
      </c>
      <c r="M106" s="362"/>
      <c r="N106" s="362">
        <f>'[4]3кв'!P89+'[4]1 полуг'!N91</f>
        <v>0</v>
      </c>
      <c r="O106" s="365">
        <f t="shared" si="18"/>
        <v>0</v>
      </c>
      <c r="P106" s="362">
        <f>'[4]3кв'!R89+'[4]1 полуг'!P91</f>
        <v>0</v>
      </c>
      <c r="Q106" s="362"/>
      <c r="R106" s="362">
        <f>'[4]3кв'!S89+'[4]1 полуг'!R91</f>
        <v>0</v>
      </c>
      <c r="S106" s="362">
        <f>'[4]3кв'!T89+'[4]1 полуг'!S91</f>
        <v>0</v>
      </c>
      <c r="T106" s="365">
        <f t="shared" si="17"/>
        <v>0</v>
      </c>
      <c r="V106" s="340"/>
      <c r="W106" s="297"/>
      <c r="X106" s="297"/>
    </row>
    <row r="107" spans="1:24" hidden="1">
      <c r="A107" s="287" t="s">
        <v>224</v>
      </c>
      <c r="B107" s="288">
        <v>290</v>
      </c>
      <c r="C107" s="364">
        <f t="shared" si="30"/>
        <v>0</v>
      </c>
      <c r="D107" s="364">
        <f t="shared" si="30"/>
        <v>0</v>
      </c>
      <c r="E107" s="364">
        <f>'[4]1 полуг'!E94</f>
        <v>0</v>
      </c>
      <c r="F107" s="364">
        <f>'[4]1 полуг'!F94</f>
        <v>0</v>
      </c>
      <c r="G107" s="364"/>
      <c r="H107" s="364">
        <f>'[4]1 полуг'!H94</f>
        <v>0</v>
      </c>
      <c r="I107" s="364">
        <f>'[4]1 полуг'!H94</f>
        <v>0</v>
      </c>
      <c r="J107" s="364">
        <f>'[4]1 полуг'!J94</f>
        <v>0</v>
      </c>
      <c r="K107" s="364">
        <f>'[4]1 полуг'!K94</f>
        <v>0</v>
      </c>
      <c r="L107" s="364">
        <f>'[4]1 полуг'!L94</f>
        <v>0</v>
      </c>
      <c r="M107" s="362"/>
      <c r="N107" s="362">
        <f>'[4]1 полуг'!N94</f>
        <v>0</v>
      </c>
      <c r="O107" s="365">
        <f t="shared" si="18"/>
        <v>0</v>
      </c>
      <c r="P107" s="362">
        <f>'[4]1 полуг'!P94</f>
        <v>0</v>
      </c>
      <c r="Q107" s="362"/>
      <c r="R107" s="362">
        <f>'[4]1 полуг'!R94</f>
        <v>0</v>
      </c>
      <c r="S107" s="362">
        <f>'[4]1 полуг'!S94</f>
        <v>0</v>
      </c>
      <c r="T107" s="365">
        <f t="shared" si="17"/>
        <v>0</v>
      </c>
      <c r="V107" s="340"/>
      <c r="W107" s="297"/>
      <c r="X107" s="297"/>
    </row>
    <row r="108" spans="1:24" ht="12.75" hidden="1" customHeight="1">
      <c r="A108" s="287" t="s">
        <v>124</v>
      </c>
      <c r="B108" s="288">
        <v>290</v>
      </c>
      <c r="C108" s="364">
        <f t="shared" si="30"/>
        <v>0</v>
      </c>
      <c r="D108" s="364">
        <f t="shared" si="30"/>
        <v>0</v>
      </c>
      <c r="E108" s="364">
        <f>'[4]3кв'!E92+'[4]1 полуг'!E95</f>
        <v>0</v>
      </c>
      <c r="F108" s="364">
        <f>'[4]3кв'!F92+'[4]1 полуг'!F95</f>
        <v>0</v>
      </c>
      <c r="G108" s="364"/>
      <c r="H108" s="364">
        <f>'[4]3кв'!I92+'[4]1 полуг'!H95</f>
        <v>0</v>
      </c>
      <c r="I108" s="364">
        <f>'[4]3кв'!I92+'[4]1 полуг'!H95</f>
        <v>0</v>
      </c>
      <c r="J108" s="364">
        <f>'[4]3кв'!L92+'[4]1 полуг'!J95</f>
        <v>0</v>
      </c>
      <c r="K108" s="364">
        <f>'[4]3кв'!M92+'[4]1 полуг'!K95</f>
        <v>0</v>
      </c>
      <c r="L108" s="364">
        <f>'[4]3кв'!N92+'[4]1 полуг'!L95</f>
        <v>0</v>
      </c>
      <c r="M108" s="362"/>
      <c r="N108" s="362">
        <f>'[4]3кв'!P92+'[4]1 полуг'!N95</f>
        <v>0</v>
      </c>
      <c r="O108" s="365">
        <f t="shared" si="18"/>
        <v>0</v>
      </c>
      <c r="P108" s="362">
        <f>'[4]3кв'!R92+'[4]1 полуг'!P95</f>
        <v>0</v>
      </c>
      <c r="Q108" s="362"/>
      <c r="R108" s="362">
        <f>'[4]3кв'!S92+'[4]1 полуг'!R95</f>
        <v>0</v>
      </c>
      <c r="S108" s="362">
        <f>'[4]3кв'!T92+'[4]1 полуг'!S95</f>
        <v>0</v>
      </c>
      <c r="T108" s="365">
        <f t="shared" si="17"/>
        <v>0</v>
      </c>
      <c r="V108" s="340"/>
      <c r="W108" s="297"/>
      <c r="X108" s="297"/>
    </row>
    <row r="109" spans="1:24" ht="12.75" hidden="1" customHeight="1">
      <c r="A109" s="287" t="s">
        <v>730</v>
      </c>
      <c r="B109" s="288">
        <v>290</v>
      </c>
      <c r="C109" s="364">
        <f t="shared" si="30"/>
        <v>0</v>
      </c>
      <c r="D109" s="364">
        <f t="shared" si="30"/>
        <v>0</v>
      </c>
      <c r="E109" s="364">
        <f>'[4]1 полуг'!E96</f>
        <v>0</v>
      </c>
      <c r="F109" s="364">
        <f>'[4]1 полуг'!F96</f>
        <v>0</v>
      </c>
      <c r="G109" s="364"/>
      <c r="H109" s="364">
        <f>'[4]1 полуг'!H96</f>
        <v>0</v>
      </c>
      <c r="I109" s="364">
        <f>'[4]1 полуг'!H96</f>
        <v>0</v>
      </c>
      <c r="J109" s="364">
        <f>'[4]1 полуг'!J96</f>
        <v>0</v>
      </c>
      <c r="K109" s="364">
        <f>'[4]1 полуг'!K96</f>
        <v>0</v>
      </c>
      <c r="L109" s="364">
        <f>'[4]1 полуг'!L96</f>
        <v>0</v>
      </c>
      <c r="M109" s="362"/>
      <c r="N109" s="362">
        <f>'[4]1 полуг'!N96</f>
        <v>0</v>
      </c>
      <c r="O109" s="365">
        <f t="shared" si="18"/>
        <v>0</v>
      </c>
      <c r="P109" s="362">
        <f>'[4]1 полуг'!P96</f>
        <v>0</v>
      </c>
      <c r="Q109" s="362"/>
      <c r="R109" s="362">
        <f>'[4]1 полуг'!R96</f>
        <v>0</v>
      </c>
      <c r="S109" s="362">
        <f>'[4]1 полуг'!S96</f>
        <v>0</v>
      </c>
      <c r="T109" s="365">
        <f t="shared" si="17"/>
        <v>0</v>
      </c>
      <c r="V109" s="340"/>
      <c r="W109" s="297"/>
      <c r="X109" s="297"/>
    </row>
    <row r="110" spans="1:24" s="298" customFormat="1" ht="12.75" customHeight="1">
      <c r="A110" s="434" t="s">
        <v>819</v>
      </c>
      <c r="B110" s="285">
        <v>310</v>
      </c>
      <c r="C110" s="365">
        <f t="shared" ref="C110:S110" si="31">SUM(C111:C117)</f>
        <v>45.19</v>
      </c>
      <c r="D110" s="365">
        <f t="shared" ref="D110" si="32">SUM(D111:D117)</f>
        <v>45.19</v>
      </c>
      <c r="E110" s="365">
        <f t="shared" si="31"/>
        <v>0</v>
      </c>
      <c r="F110" s="365">
        <f t="shared" si="31"/>
        <v>0</v>
      </c>
      <c r="G110" s="365">
        <f t="shared" si="31"/>
        <v>9.59</v>
      </c>
      <c r="H110" s="365">
        <f t="shared" si="31"/>
        <v>0</v>
      </c>
      <c r="I110" s="365">
        <f t="shared" si="31"/>
        <v>0</v>
      </c>
      <c r="J110" s="365">
        <f t="shared" si="31"/>
        <v>0</v>
      </c>
      <c r="K110" s="365">
        <f t="shared" si="31"/>
        <v>176.8</v>
      </c>
      <c r="L110" s="365">
        <f t="shared" si="31"/>
        <v>86.754000000000005</v>
      </c>
      <c r="M110" s="365">
        <f t="shared" si="31"/>
        <v>0</v>
      </c>
      <c r="N110" s="365">
        <f t="shared" si="31"/>
        <v>0</v>
      </c>
      <c r="O110" s="365">
        <f t="shared" si="31"/>
        <v>86.754000000000005</v>
      </c>
      <c r="P110" s="365">
        <f t="shared" si="31"/>
        <v>0</v>
      </c>
      <c r="Q110" s="365">
        <f t="shared" si="31"/>
        <v>0</v>
      </c>
      <c r="R110" s="365">
        <f t="shared" si="31"/>
        <v>0</v>
      </c>
      <c r="S110" s="365">
        <f t="shared" si="31"/>
        <v>0</v>
      </c>
      <c r="T110" s="365">
        <f t="shared" si="17"/>
        <v>318.334</v>
      </c>
      <c r="V110" s="417"/>
      <c r="W110" s="418"/>
      <c r="X110" s="418"/>
    </row>
    <row r="111" spans="1:24" s="298" customFormat="1" ht="12.75" hidden="1" customHeight="1">
      <c r="A111" s="287" t="s">
        <v>731</v>
      </c>
      <c r="B111" s="288">
        <v>310</v>
      </c>
      <c r="C111" s="365"/>
      <c r="D111" s="365"/>
      <c r="E111" s="365"/>
      <c r="F111" s="365"/>
      <c r="G111" s="365"/>
      <c r="H111" s="365"/>
      <c r="I111" s="365"/>
      <c r="J111" s="365"/>
      <c r="K111" s="365"/>
      <c r="L111" s="365"/>
      <c r="M111" s="363">
        <f>'[4]1 полуг'!M99</f>
        <v>0</v>
      </c>
      <c r="N111" s="363">
        <f>'[4]3кв'!P93+'[4]1 полуг'!N99</f>
        <v>0</v>
      </c>
      <c r="O111" s="365">
        <f t="shared" si="18"/>
        <v>0</v>
      </c>
      <c r="P111" s="363">
        <f>'[4]3кв'!R93+'[4]1 полуг'!P99</f>
        <v>0</v>
      </c>
      <c r="Q111" s="363"/>
      <c r="R111" s="363">
        <f>'[4]3кв'!S93+'[4]1 полуг'!R99</f>
        <v>0</v>
      </c>
      <c r="S111" s="363">
        <f>'[4]3кв'!T93+'[4]1 полуг'!S99</f>
        <v>0</v>
      </c>
      <c r="T111" s="365">
        <f t="shared" si="17"/>
        <v>0</v>
      </c>
      <c r="U111" s="340"/>
      <c r="V111" s="340"/>
      <c r="W111" s="297"/>
      <c r="X111" s="297"/>
    </row>
    <row r="112" spans="1:24" s="298" customFormat="1" ht="12.75" hidden="1" customHeight="1">
      <c r="A112" s="287" t="s">
        <v>732</v>
      </c>
      <c r="B112" s="288">
        <v>310</v>
      </c>
      <c r="C112" s="365"/>
      <c r="D112" s="365"/>
      <c r="E112" s="365"/>
      <c r="F112" s="365"/>
      <c r="G112" s="365"/>
      <c r="H112" s="365"/>
      <c r="I112" s="365"/>
      <c r="J112" s="365"/>
      <c r="K112" s="365"/>
      <c r="L112" s="365"/>
      <c r="M112" s="363"/>
      <c r="N112" s="363">
        <f>'[4]1 полуг'!N100</f>
        <v>0</v>
      </c>
      <c r="O112" s="365">
        <f t="shared" si="18"/>
        <v>0</v>
      </c>
      <c r="P112" s="363">
        <f>'[4]1 полуг'!P100</f>
        <v>0</v>
      </c>
      <c r="Q112" s="363"/>
      <c r="R112" s="363">
        <f>'[4]1 полуг'!R100</f>
        <v>0</v>
      </c>
      <c r="S112" s="363">
        <f>'[4]1 полуг'!S100</f>
        <v>0</v>
      </c>
      <c r="T112" s="365">
        <f t="shared" si="17"/>
        <v>0</v>
      </c>
      <c r="U112" s="340"/>
      <c r="V112" s="340"/>
      <c r="W112" s="297"/>
      <c r="X112" s="297"/>
    </row>
    <row r="113" spans="1:24" s="298" customFormat="1" ht="12.75" customHeight="1">
      <c r="A113" s="287" t="s">
        <v>159</v>
      </c>
      <c r="B113" s="288">
        <v>310</v>
      </c>
      <c r="C113" s="365"/>
      <c r="D113" s="365"/>
      <c r="E113" s="365"/>
      <c r="F113" s="365"/>
      <c r="G113" s="365"/>
      <c r="H113" s="365"/>
      <c r="I113" s="365"/>
      <c r="J113" s="365"/>
      <c r="K113" s="365"/>
      <c r="L113" s="364">
        <v>86.754000000000005</v>
      </c>
      <c r="M113" s="363">
        <f>'[4]3кв'!N95+'[4]1 полуг'!M101</f>
        <v>0</v>
      </c>
      <c r="N113" s="363">
        <f>'[4]3кв'!P95+'[4]1 полуг'!N101</f>
        <v>0</v>
      </c>
      <c r="O113" s="365">
        <f t="shared" si="18"/>
        <v>86.754000000000005</v>
      </c>
      <c r="P113" s="363">
        <f>'[4]3кв'!R95+'[4]1 полуг'!P101</f>
        <v>0</v>
      </c>
      <c r="Q113" s="363">
        <f>'[4]3кв'!S95+'[4]1 полуг'!Q101</f>
        <v>0</v>
      </c>
      <c r="R113" s="363">
        <f>'[4]3кв'!S95+'[4]1 полуг'!R101</f>
        <v>0</v>
      </c>
      <c r="S113" s="363">
        <f>'[4]3кв'!T95+'[4]1 полуг'!S101</f>
        <v>0</v>
      </c>
      <c r="T113" s="365">
        <f t="shared" si="17"/>
        <v>86.754000000000005</v>
      </c>
      <c r="U113" s="340"/>
      <c r="V113" s="340"/>
      <c r="W113" s="297"/>
      <c r="X113" s="297"/>
    </row>
    <row r="114" spans="1:24" s="298" customFormat="1" ht="12.75" customHeight="1">
      <c r="A114" s="287" t="s">
        <v>381</v>
      </c>
      <c r="B114" s="288">
        <v>310</v>
      </c>
      <c r="C114" s="365"/>
      <c r="D114" s="365"/>
      <c r="E114" s="365"/>
      <c r="F114" s="365"/>
      <c r="G114" s="365"/>
      <c r="H114" s="365"/>
      <c r="I114" s="365"/>
      <c r="J114" s="365"/>
      <c r="K114" s="364">
        <v>176.8</v>
      </c>
      <c r="L114" s="365"/>
      <c r="M114" s="365">
        <f t="shared" ref="M114:S114" si="33">+M117</f>
        <v>0</v>
      </c>
      <c r="N114" s="365">
        <f t="shared" si="33"/>
        <v>0</v>
      </c>
      <c r="O114" s="365">
        <f t="shared" si="18"/>
        <v>0</v>
      </c>
      <c r="P114" s="365">
        <f t="shared" si="33"/>
        <v>0</v>
      </c>
      <c r="Q114" s="365">
        <f t="shared" si="33"/>
        <v>0</v>
      </c>
      <c r="R114" s="365">
        <f t="shared" si="33"/>
        <v>0</v>
      </c>
      <c r="S114" s="365">
        <f t="shared" si="33"/>
        <v>0</v>
      </c>
      <c r="T114" s="365">
        <f t="shared" si="17"/>
        <v>176.8</v>
      </c>
      <c r="U114" s="340"/>
      <c r="V114" s="340"/>
      <c r="W114" s="297"/>
      <c r="X114" s="297"/>
    </row>
    <row r="115" spans="1:24" s="298" customFormat="1" ht="12.75" hidden="1" customHeight="1">
      <c r="A115" s="287" t="s">
        <v>726</v>
      </c>
      <c r="B115" s="288">
        <v>310</v>
      </c>
      <c r="C115" s="365"/>
      <c r="D115" s="365"/>
      <c r="E115" s="365"/>
      <c r="F115" s="365"/>
      <c r="G115" s="365"/>
      <c r="H115" s="365"/>
      <c r="I115" s="365"/>
      <c r="J115" s="365"/>
      <c r="K115" s="365"/>
      <c r="L115" s="365"/>
      <c r="M115" s="365"/>
      <c r="N115" s="365">
        <f>'[4]1 полуг'!N105</f>
        <v>0</v>
      </c>
      <c r="O115" s="365">
        <f t="shared" si="18"/>
        <v>0</v>
      </c>
      <c r="P115" s="365">
        <f>'[4]1 полуг'!P105</f>
        <v>0</v>
      </c>
      <c r="Q115" s="365"/>
      <c r="R115" s="365">
        <f>'[4]1 полуг'!R105</f>
        <v>0</v>
      </c>
      <c r="S115" s="365">
        <f>'[4]1 полуг'!S105</f>
        <v>0</v>
      </c>
      <c r="T115" s="365">
        <f t="shared" si="17"/>
        <v>0</v>
      </c>
      <c r="U115" s="340"/>
      <c r="V115" s="340"/>
      <c r="W115" s="297"/>
      <c r="X115" s="297"/>
    </row>
    <row r="116" spans="1:24" s="298" customFormat="1" ht="12.75" hidden="1" customHeight="1">
      <c r="A116" s="287" t="s">
        <v>733</v>
      </c>
      <c r="B116" s="288">
        <v>310</v>
      </c>
      <c r="C116" s="365"/>
      <c r="D116" s="365"/>
      <c r="E116" s="365"/>
      <c r="F116" s="365"/>
      <c r="G116" s="365"/>
      <c r="H116" s="365"/>
      <c r="I116" s="365"/>
      <c r="J116" s="365"/>
      <c r="K116" s="365"/>
      <c r="L116" s="365"/>
      <c r="M116" s="365"/>
      <c r="N116" s="365"/>
      <c r="O116" s="365">
        <f t="shared" si="18"/>
        <v>0</v>
      </c>
      <c r="P116" s="365"/>
      <c r="Q116" s="365"/>
      <c r="R116" s="365"/>
      <c r="S116" s="365"/>
      <c r="T116" s="365">
        <f t="shared" si="17"/>
        <v>0</v>
      </c>
      <c r="U116" s="340"/>
      <c r="V116" s="340"/>
      <c r="W116" s="297"/>
      <c r="X116" s="297"/>
    </row>
    <row r="117" spans="1:24">
      <c r="A117" s="287" t="s">
        <v>748</v>
      </c>
      <c r="B117" s="288">
        <v>310</v>
      </c>
      <c r="C117" s="364">
        <v>45.19</v>
      </c>
      <c r="D117" s="364">
        <v>45.19</v>
      </c>
      <c r="E117" s="365">
        <f>'[4]3кв'!E96+'[4]1 полуг'!E102</f>
        <v>0</v>
      </c>
      <c r="F117" s="365"/>
      <c r="G117" s="364">
        <v>9.59</v>
      </c>
      <c r="H117" s="365">
        <f>'[4]3кв'!I96+'[4]1 полуг'!H102</f>
        <v>0</v>
      </c>
      <c r="I117" s="365">
        <f>'[4]3кв'!I96+'[4]1 полуг'!H102</f>
        <v>0</v>
      </c>
      <c r="J117" s="365">
        <f>'[4]3кв'!L96+'[4]1 полуг'!J102</f>
        <v>0</v>
      </c>
      <c r="K117" s="365"/>
      <c r="L117" s="364"/>
      <c r="M117" s="365"/>
      <c r="N117" s="365">
        <f>'[4]3кв'!P96+'[4]1 полуг'!N102</f>
        <v>0</v>
      </c>
      <c r="O117" s="365">
        <f t="shared" si="18"/>
        <v>0</v>
      </c>
      <c r="P117" s="365"/>
      <c r="Q117" s="365"/>
      <c r="R117" s="365"/>
      <c r="S117" s="365"/>
      <c r="T117" s="365">
        <f t="shared" si="17"/>
        <v>54.78</v>
      </c>
      <c r="U117" s="340"/>
      <c r="V117" s="340"/>
      <c r="W117" s="297"/>
      <c r="X117" s="297"/>
    </row>
    <row r="118" spans="1:24" ht="12.75" customHeight="1">
      <c r="A118" s="286" t="s">
        <v>125</v>
      </c>
      <c r="B118" s="285">
        <v>340</v>
      </c>
      <c r="C118" s="365">
        <f>SUM(C119:C138)</f>
        <v>1207.77864</v>
      </c>
      <c r="D118" s="365">
        <f>SUM(D119:D138)</f>
        <v>1207.77864</v>
      </c>
      <c r="E118" s="363">
        <f t="shared" ref="E118" si="34">SUM(E119:E136)</f>
        <v>0</v>
      </c>
      <c r="F118" s="365">
        <f>SUM(F119:F136)</f>
        <v>64.638000000000005</v>
      </c>
      <c r="G118" s="365">
        <f>SUM(G119:G138)</f>
        <v>168.6</v>
      </c>
      <c r="H118" s="365">
        <f t="shared" ref="H118:J118" si="35">SUM(H119:H136)</f>
        <v>0</v>
      </c>
      <c r="I118" s="365">
        <f t="shared" si="35"/>
        <v>0</v>
      </c>
      <c r="J118" s="365">
        <f t="shared" si="35"/>
        <v>60.789000000000001</v>
      </c>
      <c r="K118" s="365">
        <f>SUM(K119:K138)</f>
        <v>928.67437999999993</v>
      </c>
      <c r="L118" s="365">
        <f t="shared" ref="L118:S118" si="36">SUM(L119:L138)</f>
        <v>1599.6446999999998</v>
      </c>
      <c r="M118" s="365">
        <f t="shared" si="36"/>
        <v>125.55000000000001</v>
      </c>
      <c r="N118" s="365">
        <f t="shared" si="36"/>
        <v>0</v>
      </c>
      <c r="O118" s="365">
        <f t="shared" si="36"/>
        <v>1725.1947</v>
      </c>
      <c r="P118" s="365">
        <f t="shared" si="36"/>
        <v>0</v>
      </c>
      <c r="Q118" s="365">
        <f t="shared" si="36"/>
        <v>0</v>
      </c>
      <c r="R118" s="365">
        <f t="shared" si="36"/>
        <v>223.89819999999997</v>
      </c>
      <c r="S118" s="365">
        <f t="shared" si="36"/>
        <v>127.215</v>
      </c>
      <c r="T118" s="365">
        <f t="shared" si="17"/>
        <v>4506.7879199999998</v>
      </c>
      <c r="U118" s="340"/>
      <c r="V118" s="340"/>
      <c r="W118" s="297"/>
      <c r="X118" s="297"/>
    </row>
    <row r="119" spans="1:24" ht="12.75" customHeight="1">
      <c r="A119" s="420" t="s">
        <v>126</v>
      </c>
      <c r="B119" s="288">
        <v>340</v>
      </c>
      <c r="C119" s="364">
        <v>55.427999999999997</v>
      </c>
      <c r="D119" s="364">
        <v>55.427999999999997</v>
      </c>
      <c r="E119" s="362">
        <f>'[4]1 полуг'!E107</f>
        <v>0</v>
      </c>
      <c r="F119" s="362">
        <f>'[4]1 полуг'!F107</f>
        <v>0</v>
      </c>
      <c r="G119" s="362"/>
      <c r="H119" s="362">
        <f>'[4]1 полуг'!H107</f>
        <v>0</v>
      </c>
      <c r="I119" s="362">
        <f>'[4]1 полуг'!H107</f>
        <v>0</v>
      </c>
      <c r="J119" s="362">
        <f>'[4]1 полуг'!J107</f>
        <v>0</v>
      </c>
      <c r="K119" s="362"/>
      <c r="L119" s="364">
        <v>49.942500000000003</v>
      </c>
      <c r="M119" s="364"/>
      <c r="N119" s="364">
        <f>'[4]1 полуг'!N107</f>
        <v>0</v>
      </c>
      <c r="O119" s="365">
        <f t="shared" si="18"/>
        <v>49.942500000000003</v>
      </c>
      <c r="P119" s="364">
        <f>'[4]1 полуг'!P107</f>
        <v>0</v>
      </c>
      <c r="Q119" s="364"/>
      <c r="R119" s="364">
        <f>'[4]1 полуг'!R107</f>
        <v>0</v>
      </c>
      <c r="S119" s="364">
        <f>'[4]1 полуг'!S107</f>
        <v>0</v>
      </c>
      <c r="T119" s="365">
        <f t="shared" si="17"/>
        <v>105.37049999999999</v>
      </c>
      <c r="V119" s="340"/>
      <c r="W119" s="297"/>
      <c r="X119" s="297"/>
    </row>
    <row r="120" spans="1:24" ht="14.25" customHeight="1">
      <c r="A120" s="420" t="s">
        <v>127</v>
      </c>
      <c r="B120" s="288">
        <v>340</v>
      </c>
      <c r="C120" s="364">
        <v>150.61274</v>
      </c>
      <c r="D120" s="364">
        <v>150.61274</v>
      </c>
      <c r="E120" s="362">
        <f>'[4]1 полуг'!E108</f>
        <v>0</v>
      </c>
      <c r="F120" s="362">
        <f>'[4]1 полуг'!F108</f>
        <v>0</v>
      </c>
      <c r="G120" s="362"/>
      <c r="H120" s="362">
        <f>'[4]1 полуг'!H108</f>
        <v>0</v>
      </c>
      <c r="I120" s="362">
        <f>'[4]1 полуг'!H108</f>
        <v>0</v>
      </c>
      <c r="J120" s="362">
        <f>'[4]1 полуг'!J108</f>
        <v>0</v>
      </c>
      <c r="K120" s="362"/>
      <c r="L120" s="364">
        <v>720</v>
      </c>
      <c r="M120" s="364">
        <f>'[4]3кв'!O99</f>
        <v>0</v>
      </c>
      <c r="N120" s="364">
        <f>'[4]1 полуг'!N108</f>
        <v>0</v>
      </c>
      <c r="O120" s="365">
        <f t="shared" si="18"/>
        <v>720</v>
      </c>
      <c r="P120" s="364">
        <f>'[4]1 полуг'!P108</f>
        <v>0</v>
      </c>
      <c r="Q120" s="364"/>
      <c r="R120" s="364">
        <v>15.41</v>
      </c>
      <c r="S120" s="364">
        <f>'[4]1 полуг'!S108</f>
        <v>0</v>
      </c>
      <c r="T120" s="365">
        <f t="shared" si="17"/>
        <v>886.02274</v>
      </c>
      <c r="V120" s="340"/>
      <c r="W120" s="297"/>
      <c r="X120" s="297"/>
    </row>
    <row r="121" spans="1:24" ht="15" hidden="1" customHeight="1">
      <c r="A121" s="420" t="s">
        <v>128</v>
      </c>
      <c r="B121" s="288">
        <v>340</v>
      </c>
      <c r="C121" s="364"/>
      <c r="D121" s="364"/>
      <c r="E121" s="362">
        <f>'[4]1 полуг'!E109</f>
        <v>0</v>
      </c>
      <c r="F121" s="362">
        <f>'[4]1 полуг'!F109</f>
        <v>0</v>
      </c>
      <c r="G121" s="362"/>
      <c r="H121" s="362">
        <f>'[4]1 полуг'!H109</f>
        <v>0</v>
      </c>
      <c r="I121" s="362">
        <f>'[4]1 полуг'!H109</f>
        <v>0</v>
      </c>
      <c r="J121" s="362">
        <f>'[4]1 полуг'!J109</f>
        <v>0</v>
      </c>
      <c r="K121" s="362"/>
      <c r="L121" s="364"/>
      <c r="M121" s="364"/>
      <c r="N121" s="364">
        <f>'[4]1 полуг'!N109</f>
        <v>0</v>
      </c>
      <c r="O121" s="365">
        <f t="shared" si="18"/>
        <v>0</v>
      </c>
      <c r="P121" s="364">
        <f>'[4]1 полуг'!P109</f>
        <v>0</v>
      </c>
      <c r="Q121" s="364"/>
      <c r="R121" s="364">
        <f>'[4]1 полуг'!R109</f>
        <v>0</v>
      </c>
      <c r="S121" s="364">
        <f>'[4]1 полуг'!S109</f>
        <v>0</v>
      </c>
      <c r="T121" s="365">
        <f t="shared" si="17"/>
        <v>0</v>
      </c>
      <c r="V121" s="340"/>
      <c r="W121" s="297"/>
      <c r="X121" s="297"/>
    </row>
    <row r="122" spans="1:24" ht="15" customHeight="1">
      <c r="A122" s="420" t="s">
        <v>129</v>
      </c>
      <c r="B122" s="288">
        <v>340</v>
      </c>
      <c r="C122" s="364">
        <v>599.76</v>
      </c>
      <c r="D122" s="364">
        <v>599.76</v>
      </c>
      <c r="E122" s="362">
        <f>'[4]3кв'!E101+'[4]1 полуг'!E110</f>
        <v>0</v>
      </c>
      <c r="F122" s="362">
        <f>'[4]3кв'!F101+'[4]1 полуг'!F110</f>
        <v>0</v>
      </c>
      <c r="G122" s="362">
        <v>77</v>
      </c>
      <c r="H122" s="362">
        <f>'[4]3кв'!I101+'[4]1 полуг'!H110</f>
        <v>0</v>
      </c>
      <c r="I122" s="362">
        <f>'[4]3кв'!I101+'[4]1 полуг'!H110</f>
        <v>0</v>
      </c>
      <c r="J122" s="362">
        <v>40.975999999999999</v>
      </c>
      <c r="K122" s="362">
        <v>201.3415</v>
      </c>
      <c r="L122" s="362">
        <v>421.66</v>
      </c>
      <c r="M122" s="364">
        <v>34.35</v>
      </c>
      <c r="N122" s="364">
        <f>'[4]3кв'!P101+'[4]1 полуг'!N110</f>
        <v>0</v>
      </c>
      <c r="O122" s="365">
        <f t="shared" si="18"/>
        <v>456.01000000000005</v>
      </c>
      <c r="P122" s="364">
        <f>'[4]3кв'!R101+'[4]1 полуг'!P110</f>
        <v>0</v>
      </c>
      <c r="Q122" s="364"/>
      <c r="R122" s="364">
        <v>52.027000000000001</v>
      </c>
      <c r="S122" s="364"/>
      <c r="T122" s="365">
        <f t="shared" si="17"/>
        <v>1427.1145000000001</v>
      </c>
      <c r="V122" s="340"/>
      <c r="W122" s="297"/>
      <c r="X122" s="297"/>
    </row>
    <row r="123" spans="1:24" ht="12.75" hidden="1" customHeight="1">
      <c r="A123" s="420" t="s">
        <v>661</v>
      </c>
      <c r="B123" s="288">
        <v>341</v>
      </c>
      <c r="C123" s="364"/>
      <c r="D123" s="364"/>
      <c r="E123" s="362">
        <f>'[4]1 полуг'!E111</f>
        <v>0</v>
      </c>
      <c r="F123" s="362">
        <f>'[4]1 полуг'!F111</f>
        <v>0</v>
      </c>
      <c r="G123" s="362"/>
      <c r="H123" s="362">
        <f>'[4]1 полуг'!H111</f>
        <v>0</v>
      </c>
      <c r="I123" s="362">
        <f>'[4]1 полуг'!H111</f>
        <v>0</v>
      </c>
      <c r="J123" s="362">
        <f>'[4]1 полуг'!J111</f>
        <v>0</v>
      </c>
      <c r="K123" s="362"/>
      <c r="L123" s="362">
        <f>'[4]1 полуг'!L111</f>
        <v>0</v>
      </c>
      <c r="M123" s="364"/>
      <c r="N123" s="364">
        <f>'[4]1 полуг'!N111</f>
        <v>0</v>
      </c>
      <c r="O123" s="365">
        <f t="shared" si="18"/>
        <v>0</v>
      </c>
      <c r="P123" s="364">
        <f>'[4]1 полуг'!P111</f>
        <v>0</v>
      </c>
      <c r="Q123" s="364"/>
      <c r="R123" s="364">
        <f>'[4]1 полуг'!R111</f>
        <v>0</v>
      </c>
      <c r="S123" s="364">
        <f>'[4]1 полуг'!S111</f>
        <v>0</v>
      </c>
      <c r="T123" s="365">
        <f t="shared" si="17"/>
        <v>0</v>
      </c>
      <c r="V123" s="340"/>
      <c r="W123" s="297"/>
      <c r="X123" s="297"/>
    </row>
    <row r="124" spans="1:24" ht="13.5" customHeight="1">
      <c r="A124" s="420" t="s">
        <v>130</v>
      </c>
      <c r="B124" s="288">
        <v>340</v>
      </c>
      <c r="C124" s="364"/>
      <c r="D124" s="364"/>
      <c r="E124" s="362">
        <f>'[4]3кв'!E102+'[4]1 полуг'!E112</f>
        <v>0</v>
      </c>
      <c r="F124" s="362">
        <f>'[4]3кв'!F102+'[4]1 полуг'!F112</f>
        <v>0</v>
      </c>
      <c r="G124" s="362"/>
      <c r="H124" s="362">
        <f>'[4]3кв'!I102+'[4]1 полуг'!H112</f>
        <v>0</v>
      </c>
      <c r="I124" s="362">
        <f>'[4]3кв'!I102+'[4]1 полуг'!H112</f>
        <v>0</v>
      </c>
      <c r="J124" s="362">
        <f>'[4]3кв'!L102+'[4]1 полуг'!J112</f>
        <v>0</v>
      </c>
      <c r="K124" s="362">
        <v>13.02</v>
      </c>
      <c r="L124" s="362"/>
      <c r="M124" s="364"/>
      <c r="N124" s="364"/>
      <c r="O124" s="365">
        <f t="shared" si="18"/>
        <v>0</v>
      </c>
      <c r="P124" s="364">
        <f>'[4]3кв'!R102+'[4]1 полуг'!P112</f>
        <v>0</v>
      </c>
      <c r="Q124" s="364"/>
      <c r="R124" s="364">
        <f>'[4]3кв'!S102+'[4]1 полуг'!R112</f>
        <v>0</v>
      </c>
      <c r="S124" s="364">
        <f>'[4]3кв'!T102+'[4]1 полуг'!S112</f>
        <v>0</v>
      </c>
      <c r="T124" s="365">
        <f t="shared" si="17"/>
        <v>13.02</v>
      </c>
      <c r="V124" s="340"/>
      <c r="W124" s="297"/>
      <c r="X124" s="297"/>
    </row>
    <row r="125" spans="1:24" ht="14.25" customHeight="1">
      <c r="A125" s="420" t="s">
        <v>281</v>
      </c>
      <c r="B125" s="288">
        <v>340</v>
      </c>
      <c r="C125" s="364">
        <f>18.2879+100+65</f>
        <v>183.28790000000001</v>
      </c>
      <c r="D125" s="364">
        <f>18.2879+100+65</f>
        <v>183.28790000000001</v>
      </c>
      <c r="E125" s="362">
        <f>'[4]3кв'!E103</f>
        <v>0</v>
      </c>
      <c r="F125" s="362">
        <f>'[4]3кв'!F103</f>
        <v>0</v>
      </c>
      <c r="G125" s="362"/>
      <c r="H125" s="362">
        <v>0</v>
      </c>
      <c r="I125" s="362">
        <f>'[4]3кв'!I103</f>
        <v>0</v>
      </c>
      <c r="J125" s="362">
        <f>'[4]3кв'!L103</f>
        <v>0</v>
      </c>
      <c r="K125" s="362">
        <f>'[4]3кв'!M103</f>
        <v>0</v>
      </c>
      <c r="L125" s="362">
        <f>'[4]3кв'!N103+'[4]1 полуг'!L122</f>
        <v>0</v>
      </c>
      <c r="M125" s="364">
        <v>59.2</v>
      </c>
      <c r="N125" s="364">
        <f>'[4]3кв'!P103+'[4]1 полуг'!N122</f>
        <v>0</v>
      </c>
      <c r="O125" s="365">
        <f t="shared" si="18"/>
        <v>59.2</v>
      </c>
      <c r="P125" s="364">
        <f>'[4]3кв'!R103</f>
        <v>0</v>
      </c>
      <c r="Q125" s="364"/>
      <c r="R125" s="364">
        <f>'[4]3кв'!S103</f>
        <v>0</v>
      </c>
      <c r="S125" s="364">
        <f>'[4]3кв'!T103</f>
        <v>0</v>
      </c>
      <c r="T125" s="365">
        <f t="shared" si="17"/>
        <v>242.48790000000002</v>
      </c>
      <c r="V125" s="340"/>
      <c r="W125" s="297"/>
      <c r="X125" s="297"/>
    </row>
    <row r="126" spans="1:24" ht="15" customHeight="1">
      <c r="A126" s="420" t="s">
        <v>131</v>
      </c>
      <c r="B126" s="288">
        <v>340</v>
      </c>
      <c r="C126" s="364"/>
      <c r="D126" s="364"/>
      <c r="E126" s="362">
        <f>'[4]3кв'!E104+'[4]1 полуг'!E113</f>
        <v>0</v>
      </c>
      <c r="F126" s="362">
        <f>'[4]3кв'!F104+'[4]1 полуг'!F113</f>
        <v>0</v>
      </c>
      <c r="G126" s="362">
        <v>44.62</v>
      </c>
      <c r="H126" s="362">
        <v>0</v>
      </c>
      <c r="I126" s="362">
        <f>'[4]3кв'!I104+'[4]1 полуг'!H113</f>
        <v>0</v>
      </c>
      <c r="J126" s="362">
        <v>8.9499999999999993</v>
      </c>
      <c r="K126" s="362">
        <f>'[4]3кв'!M104+'[4]1 полуг'!K113</f>
        <v>0</v>
      </c>
      <c r="L126" s="362">
        <v>45.303199999999997</v>
      </c>
      <c r="M126" s="364">
        <f>'[4]1 полуг'!M113</f>
        <v>0</v>
      </c>
      <c r="N126" s="364">
        <f>'[4]3кв'!P104+'[4]1 полуг'!N113</f>
        <v>0</v>
      </c>
      <c r="O126" s="365">
        <f t="shared" si="18"/>
        <v>45.303199999999997</v>
      </c>
      <c r="P126" s="364">
        <f>'[4]3кв'!R104+'[4]1 полуг'!P113</f>
        <v>0</v>
      </c>
      <c r="Q126" s="364"/>
      <c r="R126" s="364">
        <f>'[4]3кв'!S104+'[4]1 полуг'!R113</f>
        <v>0</v>
      </c>
      <c r="S126" s="364"/>
      <c r="T126" s="365">
        <f t="shared" si="17"/>
        <v>98.873199999999997</v>
      </c>
      <c r="U126" s="299"/>
      <c r="V126" s="340"/>
      <c r="W126" s="297"/>
      <c r="X126" s="297"/>
    </row>
    <row r="127" spans="1:24" ht="12.75" customHeight="1">
      <c r="A127" s="420" t="s">
        <v>811</v>
      </c>
      <c r="B127" s="288">
        <v>340</v>
      </c>
      <c r="C127" s="435"/>
      <c r="D127" s="435"/>
      <c r="E127" s="362"/>
      <c r="F127" s="362"/>
      <c r="G127" s="362"/>
      <c r="H127" s="362"/>
      <c r="I127" s="362"/>
      <c r="J127" s="362">
        <v>3</v>
      </c>
      <c r="K127" s="362"/>
      <c r="L127" s="362">
        <v>0</v>
      </c>
      <c r="M127" s="364"/>
      <c r="N127" s="364"/>
      <c r="O127" s="365">
        <f t="shared" si="18"/>
        <v>0</v>
      </c>
      <c r="P127" s="364"/>
      <c r="Q127" s="364"/>
      <c r="R127" s="364">
        <v>122.26</v>
      </c>
      <c r="S127" s="364"/>
      <c r="T127" s="365">
        <f t="shared" si="17"/>
        <v>125.26</v>
      </c>
      <c r="U127" s="299"/>
      <c r="V127" s="340"/>
      <c r="W127" s="297"/>
      <c r="X127" s="297"/>
    </row>
    <row r="128" spans="1:24" ht="11.25" customHeight="1">
      <c r="A128" s="420" t="s">
        <v>132</v>
      </c>
      <c r="B128" s="288">
        <v>340</v>
      </c>
      <c r="C128" s="364">
        <v>24.6</v>
      </c>
      <c r="D128" s="364">
        <v>24.6</v>
      </c>
      <c r="E128" s="362">
        <f>'[4]3кв'!E106+'[4]1 полуг'!E114</f>
        <v>0</v>
      </c>
      <c r="F128" s="362">
        <f>[4]сентябрь!F104</f>
        <v>0</v>
      </c>
      <c r="G128" s="362">
        <v>45.88</v>
      </c>
      <c r="H128" s="362">
        <f>'[4]3кв'!I106+'[4]1 полуг'!H114</f>
        <v>0</v>
      </c>
      <c r="I128" s="362">
        <f>'[4]3кв'!I106+'[4]1 полуг'!H114</f>
        <v>0</v>
      </c>
      <c r="J128" s="362">
        <f>'[4]3кв'!L106+'[4]1 полуг'!J114</f>
        <v>0</v>
      </c>
      <c r="K128" s="362">
        <f>'[4]3кв'!M106+'[4]1 полуг'!K114</f>
        <v>0</v>
      </c>
      <c r="L128" s="362">
        <v>48.84</v>
      </c>
      <c r="M128" s="364"/>
      <c r="N128" s="364">
        <f>'[4]3кв'!P106+'[4]1 полуг'!N114</f>
        <v>0</v>
      </c>
      <c r="O128" s="365">
        <f t="shared" si="18"/>
        <v>48.84</v>
      </c>
      <c r="P128" s="364">
        <f>'[4]3кв'!R106+'[4]1 полуг'!P114</f>
        <v>0</v>
      </c>
      <c r="Q128" s="364"/>
      <c r="R128" s="364">
        <f>'[4]3кв'!S106+'[4]1 полуг'!R114</f>
        <v>0</v>
      </c>
      <c r="S128" s="364">
        <f>'[4]3кв'!T106+'[4]1 полуг'!S114</f>
        <v>0</v>
      </c>
      <c r="T128" s="365">
        <f t="shared" si="17"/>
        <v>119.32000000000001</v>
      </c>
      <c r="U128" s="299"/>
      <c r="V128" s="340"/>
      <c r="W128" s="297"/>
      <c r="X128" s="297"/>
    </row>
    <row r="129" spans="1:24" hidden="1">
      <c r="A129" s="420" t="s">
        <v>269</v>
      </c>
      <c r="B129" s="288">
        <v>340</v>
      </c>
      <c r="C129" s="364"/>
      <c r="D129" s="364"/>
      <c r="E129" s="362">
        <f>'[4]1 полуг'!E115</f>
        <v>0</v>
      </c>
      <c r="F129" s="362">
        <f>'[4]3кв'!G105</f>
        <v>0</v>
      </c>
      <c r="G129" s="362"/>
      <c r="H129" s="362">
        <f>'[4]1 полуг'!H115</f>
        <v>0</v>
      </c>
      <c r="I129" s="362">
        <f>'[4]1 полуг'!H115</f>
        <v>0</v>
      </c>
      <c r="J129" s="362">
        <f>'[4]1 полуг'!J115</f>
        <v>0</v>
      </c>
      <c r="K129" s="362">
        <f>'[4]1 полуг'!K115</f>
        <v>0</v>
      </c>
      <c r="L129" s="362">
        <f>'[4]1 полуг'!L115</f>
        <v>0</v>
      </c>
      <c r="M129" s="364"/>
      <c r="N129" s="364">
        <f>'[4]1 полуг'!N115</f>
        <v>0</v>
      </c>
      <c r="O129" s="365">
        <f t="shared" si="18"/>
        <v>0</v>
      </c>
      <c r="P129" s="364">
        <f>'[4]1 полуг'!P115</f>
        <v>0</v>
      </c>
      <c r="Q129" s="364"/>
      <c r="R129" s="364">
        <f>'[4]1 полуг'!R115</f>
        <v>0</v>
      </c>
      <c r="S129" s="364">
        <f>'[4]1 полуг'!S115</f>
        <v>0</v>
      </c>
      <c r="T129" s="365">
        <f t="shared" si="17"/>
        <v>0</v>
      </c>
      <c r="V129" s="340"/>
      <c r="W129" s="297"/>
      <c r="X129" s="297"/>
    </row>
    <row r="130" spans="1:24">
      <c r="A130" s="420" t="s">
        <v>133</v>
      </c>
      <c r="B130" s="288">
        <v>340</v>
      </c>
      <c r="C130" s="364">
        <v>194.09</v>
      </c>
      <c r="D130" s="364">
        <v>194.09</v>
      </c>
      <c r="E130" s="362">
        <f>'[4]3кв'!E109+'[4]1 полуг'!E120</f>
        <v>0</v>
      </c>
      <c r="F130" s="362">
        <v>64.638000000000005</v>
      </c>
      <c r="G130" s="362">
        <v>1.1000000000000001</v>
      </c>
      <c r="H130" s="362">
        <f>'[4]3кв'!I109+'[4]1 полуг'!H120</f>
        <v>0</v>
      </c>
      <c r="I130" s="362">
        <f>'[4]3кв'!I109+'[4]1 полуг'!H120</f>
        <v>0</v>
      </c>
      <c r="J130" s="362">
        <v>7.8630000000000004</v>
      </c>
      <c r="K130" s="362">
        <v>651.81287999999995</v>
      </c>
      <c r="L130" s="362">
        <v>210.041</v>
      </c>
      <c r="M130" s="364"/>
      <c r="N130" s="364"/>
      <c r="O130" s="365">
        <f t="shared" si="18"/>
        <v>210.041</v>
      </c>
      <c r="P130" s="364">
        <f>'[4]3кв'!R109+'[4]1 полуг'!P120</f>
        <v>0</v>
      </c>
      <c r="Q130" s="364"/>
      <c r="R130" s="364">
        <f>'[4]3кв'!S109+'[4]1 полуг'!R120</f>
        <v>0</v>
      </c>
      <c r="S130" s="364">
        <v>127.215</v>
      </c>
      <c r="T130" s="365">
        <f t="shared" si="17"/>
        <v>1256.7598799999998</v>
      </c>
      <c r="V130" s="340"/>
      <c r="W130" s="297"/>
      <c r="X130" s="297"/>
    </row>
    <row r="131" spans="1:24" hidden="1">
      <c r="A131" s="420" t="s">
        <v>160</v>
      </c>
      <c r="B131" s="288">
        <v>340</v>
      </c>
      <c r="C131" s="364"/>
      <c r="D131" s="364"/>
      <c r="E131" s="362">
        <f>'[4]3кв'!E112+'[4]1 полуг'!E121</f>
        <v>0</v>
      </c>
      <c r="F131" s="362">
        <f>'[4]3кв'!F112+'[4]1 полуг'!F122</f>
        <v>0</v>
      </c>
      <c r="G131" s="362"/>
      <c r="H131" s="362"/>
      <c r="I131" s="362">
        <f>'[4]3кв'!I112+'[4]1 полуг'!H122</f>
        <v>0</v>
      </c>
      <c r="J131" s="362">
        <f>'[4]3кв'!L112+'[4]1 полуг'!J122</f>
        <v>0</v>
      </c>
      <c r="K131" s="362">
        <f>'[4]3кв'!M112+'[4]1 полуг'!K122</f>
        <v>0</v>
      </c>
      <c r="L131" s="362">
        <f>'[4]1 полуг'!L117</f>
        <v>0</v>
      </c>
      <c r="M131" s="364"/>
      <c r="N131" s="364"/>
      <c r="O131" s="365">
        <f t="shared" si="18"/>
        <v>0</v>
      </c>
      <c r="P131" s="364">
        <f>'[4]3кв'!R112+'[4]1 полуг'!P117</f>
        <v>0</v>
      </c>
      <c r="Q131" s="364"/>
      <c r="R131" s="364">
        <f>'[4]3кв'!S112+'[4]1 полуг'!R122</f>
        <v>0</v>
      </c>
      <c r="S131" s="364">
        <f>'[4]3кв'!T112+'[4]1 полуг'!S122</f>
        <v>0</v>
      </c>
      <c r="T131" s="365">
        <f t="shared" si="17"/>
        <v>0</v>
      </c>
      <c r="V131" s="340"/>
      <c r="W131" s="297"/>
      <c r="X131" s="297"/>
    </row>
    <row r="132" spans="1:24" ht="15" hidden="1" customHeight="1">
      <c r="A132" s="420" t="s">
        <v>734</v>
      </c>
      <c r="B132" s="288">
        <v>340</v>
      </c>
      <c r="C132" s="364"/>
      <c r="D132" s="364"/>
      <c r="E132" s="362">
        <f>'[4]3кв'!E108+'[4]1 полуг'!E116</f>
        <v>0</v>
      </c>
      <c r="F132" s="362">
        <f>'[4]3кв'!F108+'[4]1 полуг'!F116</f>
        <v>0</v>
      </c>
      <c r="G132" s="362"/>
      <c r="H132" s="362">
        <f>'[4]3кв'!I108+'[4]1 полуг'!H116</f>
        <v>0</v>
      </c>
      <c r="I132" s="362">
        <f>'[4]3кв'!I108+'[4]1 полуг'!H116</f>
        <v>0</v>
      </c>
      <c r="J132" s="362">
        <f>'[4]3кв'!L108+'[4]1 полуг'!J116</f>
        <v>0</v>
      </c>
      <c r="K132" s="362">
        <f>'[4]3кв'!M108+'[4]1 полуг'!K116</f>
        <v>0</v>
      </c>
      <c r="L132" s="362">
        <f>'[4]3кв'!N108+'[4]1 полуг'!L116</f>
        <v>0</v>
      </c>
      <c r="M132" s="364"/>
      <c r="N132" s="364">
        <f>'[4]3кв'!P108+'[4]1 полуг'!N116</f>
        <v>0</v>
      </c>
      <c r="O132" s="365">
        <f t="shared" si="18"/>
        <v>0</v>
      </c>
      <c r="P132" s="364">
        <f>'[4]3кв'!R108+'[4]1 полуг'!P116</f>
        <v>0</v>
      </c>
      <c r="Q132" s="364"/>
      <c r="R132" s="364">
        <f>'[4]3кв'!S108+'[4]1 полуг'!R116</f>
        <v>0</v>
      </c>
      <c r="S132" s="364">
        <f>'[4]3кв'!T108+'[4]1 полуг'!S116</f>
        <v>0</v>
      </c>
      <c r="T132" s="365">
        <f t="shared" si="17"/>
        <v>0</v>
      </c>
      <c r="V132" s="340"/>
      <c r="W132" s="297"/>
      <c r="X132" s="297"/>
    </row>
    <row r="133" spans="1:24" hidden="1">
      <c r="A133" s="420" t="s">
        <v>735</v>
      </c>
      <c r="B133" s="288">
        <v>340</v>
      </c>
      <c r="C133" s="364"/>
      <c r="D133" s="364"/>
      <c r="E133" s="362">
        <f>'[4]3кв'!E107</f>
        <v>0</v>
      </c>
      <c r="F133" s="362">
        <f>'[4]3кв'!F107</f>
        <v>0</v>
      </c>
      <c r="G133" s="362"/>
      <c r="H133" s="362">
        <f>'[4]3кв'!I107</f>
        <v>0</v>
      </c>
      <c r="I133" s="362">
        <f>'[4]3кв'!I107</f>
        <v>0</v>
      </c>
      <c r="J133" s="362">
        <f>'[4]3кв'!L107</f>
        <v>0</v>
      </c>
      <c r="K133" s="362">
        <f>'[4]1 полуг'!K118+'[4]3кв'!M110</f>
        <v>0</v>
      </c>
      <c r="L133" s="362">
        <f>'[4]1 полуг'!L118</f>
        <v>0</v>
      </c>
      <c r="M133" s="364"/>
      <c r="N133" s="364">
        <f>'[4]1 полуг'!N118</f>
        <v>0</v>
      </c>
      <c r="O133" s="365">
        <f t="shared" si="18"/>
        <v>0</v>
      </c>
      <c r="P133" s="364">
        <f>'[4]3кв'!R107</f>
        <v>0</v>
      </c>
      <c r="Q133" s="364"/>
      <c r="R133" s="364">
        <f>'[4]3кв'!S107</f>
        <v>0</v>
      </c>
      <c r="S133" s="364">
        <f>'[4]3кв'!T107</f>
        <v>0</v>
      </c>
      <c r="T133" s="365">
        <f t="shared" si="17"/>
        <v>0</v>
      </c>
      <c r="V133" s="340"/>
      <c r="W133" s="297"/>
      <c r="X133" s="297"/>
    </row>
    <row r="134" spans="1:24" ht="13.5" customHeight="1">
      <c r="A134" s="420" t="s">
        <v>382</v>
      </c>
      <c r="B134" s="288">
        <v>340</v>
      </c>
      <c r="C134" s="364"/>
      <c r="D134" s="364"/>
      <c r="E134" s="362"/>
      <c r="F134" s="362"/>
      <c r="G134" s="362"/>
      <c r="H134" s="362"/>
      <c r="I134" s="362"/>
      <c r="J134" s="362"/>
      <c r="K134" s="362">
        <v>13</v>
      </c>
      <c r="L134" s="362"/>
      <c r="M134" s="364"/>
      <c r="N134" s="364"/>
      <c r="O134" s="365">
        <f t="shared" si="18"/>
        <v>0</v>
      </c>
      <c r="P134" s="364"/>
      <c r="Q134" s="364"/>
      <c r="R134" s="364">
        <v>1.2</v>
      </c>
      <c r="S134" s="364"/>
      <c r="T134" s="365">
        <f t="shared" ref="T134:T138" si="37">C134+F134+G134+J134+K134+O134+P134+Q134+R134+S134</f>
        <v>14.2</v>
      </c>
      <c r="V134" s="340"/>
      <c r="W134" s="297"/>
      <c r="X134" s="297"/>
    </row>
    <row r="135" spans="1:24" hidden="1">
      <c r="A135" s="420" t="s">
        <v>736</v>
      </c>
      <c r="B135" s="288">
        <v>340</v>
      </c>
      <c r="C135" s="364">
        <f t="shared" ref="C135:D135" si="38">D135+E135</f>
        <v>0</v>
      </c>
      <c r="D135" s="364">
        <f t="shared" si="38"/>
        <v>0</v>
      </c>
      <c r="E135" s="362">
        <f>'[4]1 полуг'!E117</f>
        <v>0</v>
      </c>
      <c r="F135" s="362">
        <f>'[4]1 полуг'!F117</f>
        <v>0</v>
      </c>
      <c r="G135" s="362"/>
      <c r="H135" s="362">
        <f>'[4]1 полуг'!H117</f>
        <v>0</v>
      </c>
      <c r="I135" s="362">
        <f>'[4]1 полуг'!H117</f>
        <v>0</v>
      </c>
      <c r="J135" s="362">
        <f>'[4]1 полуг'!J117</f>
        <v>0</v>
      </c>
      <c r="K135" s="362">
        <f>'[4]1 полуг'!K117</f>
        <v>0</v>
      </c>
      <c r="L135" s="362">
        <v>0</v>
      </c>
      <c r="M135" s="364"/>
      <c r="N135" s="364">
        <f>'[4]1 полуг'!N117</f>
        <v>0</v>
      </c>
      <c r="O135" s="365">
        <f t="shared" si="18"/>
        <v>0</v>
      </c>
      <c r="P135" s="364">
        <v>0</v>
      </c>
      <c r="Q135" s="364"/>
      <c r="R135" s="364">
        <f>'[4]1 полуг'!R117</f>
        <v>0</v>
      </c>
      <c r="S135" s="364">
        <f>'[4]1 полуг'!S117</f>
        <v>0</v>
      </c>
      <c r="T135" s="365">
        <f t="shared" si="37"/>
        <v>0</v>
      </c>
      <c r="V135" s="340"/>
      <c r="W135" s="297"/>
      <c r="X135" s="297"/>
    </row>
    <row r="136" spans="1:24">
      <c r="A136" s="420" t="s">
        <v>134</v>
      </c>
      <c r="B136" s="288">
        <v>340</v>
      </c>
      <c r="C136" s="364"/>
      <c r="D136" s="364"/>
      <c r="E136" s="362">
        <f>'[4]3кв'!E113+'[4]1 полуг'!E123</f>
        <v>0</v>
      </c>
      <c r="F136" s="362">
        <f>'[4]3кв'!F113+'[4]1 полуг'!F123</f>
        <v>0</v>
      </c>
      <c r="G136" s="362"/>
      <c r="H136" s="362">
        <f>'[4]3кв'!I113+'[4]1 полуг'!H123</f>
        <v>0</v>
      </c>
      <c r="I136" s="362">
        <f>'[4]3кв'!I113+'[4]1 полуг'!H123</f>
        <v>0</v>
      </c>
      <c r="J136" s="362">
        <f>'[4]3кв'!L113+'[4]1 полуг'!J123</f>
        <v>0</v>
      </c>
      <c r="K136" s="362"/>
      <c r="L136" s="362">
        <v>2.8580000000000001</v>
      </c>
      <c r="M136" s="364"/>
      <c r="N136" s="364">
        <f>'[4]3кв'!P113+'[4]1 полуг'!N123</f>
        <v>0</v>
      </c>
      <c r="O136" s="365">
        <f t="shared" si="18"/>
        <v>2.8580000000000001</v>
      </c>
      <c r="P136" s="364">
        <f>'[4]3кв'!R113+'[4]1 полуг'!P123</f>
        <v>0</v>
      </c>
      <c r="Q136" s="364"/>
      <c r="R136" s="364">
        <f>'[4]3кв'!S113+'[4]1 полуг'!R123</f>
        <v>0</v>
      </c>
      <c r="S136" s="364">
        <f>'[4]3кв'!T113+'[4]1 полуг'!S123</f>
        <v>0</v>
      </c>
      <c r="T136" s="365">
        <f t="shared" si="37"/>
        <v>2.8580000000000001</v>
      </c>
      <c r="V136" s="340"/>
      <c r="W136" s="297"/>
      <c r="X136" s="297"/>
    </row>
    <row r="137" spans="1:24">
      <c r="A137" s="420" t="s">
        <v>822</v>
      </c>
      <c r="B137" s="288">
        <v>340</v>
      </c>
      <c r="C137" s="364"/>
      <c r="D137" s="364"/>
      <c r="E137" s="362"/>
      <c r="F137" s="362"/>
      <c r="G137" s="362"/>
      <c r="H137" s="362"/>
      <c r="I137" s="362"/>
      <c r="J137" s="362"/>
      <c r="K137" s="362">
        <v>49.5</v>
      </c>
      <c r="L137" s="362"/>
      <c r="M137" s="364"/>
      <c r="N137" s="364"/>
      <c r="O137" s="365">
        <f t="shared" si="18"/>
        <v>0</v>
      </c>
      <c r="P137" s="364"/>
      <c r="Q137" s="364"/>
      <c r="R137" s="364">
        <v>33.001199999999997</v>
      </c>
      <c r="S137" s="364"/>
      <c r="T137" s="365">
        <f t="shared" si="37"/>
        <v>82.501199999999997</v>
      </c>
      <c r="V137" s="340"/>
      <c r="W137" s="297"/>
      <c r="X137" s="297"/>
    </row>
    <row r="138" spans="1:24" ht="15" customHeight="1">
      <c r="A138" s="420" t="s">
        <v>821</v>
      </c>
      <c r="B138" s="288">
        <v>390</v>
      </c>
      <c r="C138" s="362">
        <f t="shared" ref="C138:D138" si="39">D138+E138</f>
        <v>0</v>
      </c>
      <c r="D138" s="362">
        <f t="shared" si="39"/>
        <v>0</v>
      </c>
      <c r="E138" s="362">
        <f>[4]июнь!E109+[4]май!E103+[4]апр!E99</f>
        <v>0</v>
      </c>
      <c r="F138" s="362">
        <f>[4]июнь!F109+[4]май!F103+[4]апр!F99</f>
        <v>0</v>
      </c>
      <c r="G138" s="362">
        <f>[4]июнь!G109+[4]май!G103+[4]апр!G99</f>
        <v>0</v>
      </c>
      <c r="H138" s="362">
        <f>[4]июнь!H109+[4]май!H103+[4]апр!H99</f>
        <v>0</v>
      </c>
      <c r="I138" s="362">
        <f>[4]июнь!H109+[4]май!H103+[4]апр!H99</f>
        <v>0</v>
      </c>
      <c r="J138" s="362">
        <f>[4]июнь!J109+[4]май!J103+[4]апр!J99</f>
        <v>0</v>
      </c>
      <c r="K138" s="362">
        <f>[4]июнь!K109+[4]май!K103+[4]апр!K99</f>
        <v>0</v>
      </c>
      <c r="L138" s="362">
        <v>101</v>
      </c>
      <c r="M138" s="364">
        <v>32</v>
      </c>
      <c r="N138" s="364">
        <f>[4]июнь!N109+[4]май!N103+[4]апр!M99</f>
        <v>0</v>
      </c>
      <c r="O138" s="365">
        <f t="shared" si="18"/>
        <v>133</v>
      </c>
      <c r="P138" s="364">
        <f>[4]июнь!P109+[4]май!P103+[4]апр!O99</f>
        <v>0</v>
      </c>
      <c r="Q138" s="364"/>
      <c r="R138" s="364"/>
      <c r="S138" s="364">
        <f>[4]июнь!R109+[4]май!R103+[4]апр!Q99</f>
        <v>0</v>
      </c>
      <c r="T138" s="365">
        <f t="shared" si="37"/>
        <v>133</v>
      </c>
      <c r="V138" s="340"/>
      <c r="W138" s="297"/>
      <c r="X138" s="297"/>
    </row>
    <row r="139" spans="1:24">
      <c r="A139" s="293" t="s">
        <v>136</v>
      </c>
      <c r="B139" s="411"/>
      <c r="C139" s="437">
        <f>+C5</f>
        <v>5910.5555899999999</v>
      </c>
      <c r="D139" s="366" t="e">
        <f>+D5</f>
        <v>#REF!</v>
      </c>
      <c r="E139" s="367">
        <f>SUM(E5+E118+E117+E138+E111+E113+E112+E114+E115+E116)</f>
        <v>0</v>
      </c>
      <c r="F139" s="366">
        <f>+F5</f>
        <v>1898.5038099999999</v>
      </c>
      <c r="G139" s="366">
        <f>+G5</f>
        <v>634.89799999999991</v>
      </c>
      <c r="H139" s="366">
        <f t="shared" ref="H139:P139" si="40">+H5</f>
        <v>0</v>
      </c>
      <c r="I139" s="366">
        <f t="shared" si="40"/>
        <v>0</v>
      </c>
      <c r="J139" s="366">
        <f t="shared" si="40"/>
        <v>206.49194</v>
      </c>
      <c r="K139" s="366">
        <f t="shared" si="40"/>
        <v>4418.86888</v>
      </c>
      <c r="L139" s="366">
        <f t="shared" si="40"/>
        <v>13730.763340000001</v>
      </c>
      <c r="M139" s="366">
        <f t="shared" si="40"/>
        <v>628.47616999999991</v>
      </c>
      <c r="N139" s="366">
        <f t="shared" si="40"/>
        <v>602.46134000000006</v>
      </c>
      <c r="O139" s="365">
        <f t="shared" si="18"/>
        <v>14961.700850000001</v>
      </c>
      <c r="P139" s="366">
        <f t="shared" si="40"/>
        <v>2382.9619700000003</v>
      </c>
      <c r="Q139" s="366">
        <f>SUM(Q5+Q118+Q117+Q138+Q111+Q113+Q112+Q114+Q115+Q116)</f>
        <v>0</v>
      </c>
      <c r="R139" s="366">
        <f t="shared" ref="R139:S139" si="41">+R5</f>
        <v>1467.9194400000001</v>
      </c>
      <c r="S139" s="366">
        <f t="shared" si="41"/>
        <v>1403.6606199999999</v>
      </c>
      <c r="T139" s="365">
        <f>C139+F139+G139+J139+K139+O139+P139+Q139+R139+S139</f>
        <v>33285.561100000006</v>
      </c>
      <c r="U139" s="297"/>
      <c r="V139" s="340"/>
      <c r="W139" s="297"/>
      <c r="X139" s="297"/>
    </row>
    <row r="140" spans="1:24" hidden="1">
      <c r="A140" s="294"/>
      <c r="B140" s="412"/>
      <c r="C140" s="368"/>
      <c r="D140" s="368"/>
      <c r="E140" s="369"/>
      <c r="F140" s="369"/>
      <c r="G140" s="369"/>
      <c r="H140" s="369"/>
      <c r="I140" s="369"/>
      <c r="J140" s="369"/>
      <c r="K140" s="369"/>
      <c r="L140" s="369"/>
      <c r="M140" s="383"/>
      <c r="N140" s="383"/>
      <c r="O140" s="383"/>
      <c r="P140" s="383"/>
      <c r="Q140" s="383"/>
      <c r="R140" s="383"/>
      <c r="S140" s="383"/>
      <c r="T140" s="384">
        <f>C140+F140+G140+J140+K140+L140+M140+N140+P140+R140+S140</f>
        <v>0</v>
      </c>
      <c r="V140" s="340"/>
    </row>
    <row r="141" spans="1:24" ht="14.25" hidden="1" customHeight="1">
      <c r="A141" s="294"/>
      <c r="B141" s="412"/>
      <c r="C141" s="368">
        <f>'[4]3кв'!C115+'[4]1 полуг'!C124</f>
        <v>6007236.7599999998</v>
      </c>
      <c r="D141" s="368">
        <f>'[4]3кв'!D115+'[4]1 полуг'!D124</f>
        <v>6007236.7599999998</v>
      </c>
      <c r="E141" s="368">
        <f>'[4]3кв'!E115+'[4]1 полуг'!E124</f>
        <v>0</v>
      </c>
      <c r="F141" s="368">
        <f>'[4]1 полуг'!F124+'[4]3кв'!G115</f>
        <v>406395</v>
      </c>
      <c r="G141" s="368">
        <f>'[4]3кв'!H115+'[4]1 полуг'!G124</f>
        <v>495026.03</v>
      </c>
      <c r="H141" s="368"/>
      <c r="I141" s="368">
        <f>'[4]3кв'!I115+'[4]1 полуг'!H124</f>
        <v>0</v>
      </c>
      <c r="J141" s="368">
        <f>'[4]3кв'!L115+'[4]1 полуг'!J124</f>
        <v>169363.59</v>
      </c>
      <c r="K141" s="368">
        <f>'[4]3кв'!M115+'[4]1 полуг'!K124</f>
        <v>2536705.31</v>
      </c>
      <c r="L141" s="368">
        <f>'[4]3кв'!N115+'[4]1 полуг'!L124</f>
        <v>9446371.9900000002</v>
      </c>
      <c r="M141" s="384">
        <f>'[4]1 полуг'!M124+'[4]3кв'!O115</f>
        <v>1807551.3900000001</v>
      </c>
      <c r="N141" s="384">
        <f>'[4]3кв'!P115+'[4]1 полуг'!N124</f>
        <v>67217.459999999992</v>
      </c>
      <c r="O141" s="384">
        <f>'[4]3кв'!Q115+'[4]1 полуг'!O124</f>
        <v>11321140.84</v>
      </c>
      <c r="P141" s="384">
        <f>'[4]3кв'!R115+'[4]1 полуг'!P124</f>
        <v>3012110</v>
      </c>
      <c r="Q141" s="384"/>
      <c r="R141" s="384">
        <f>'[4]3кв'!S115+'[4]1 полуг'!R124</f>
        <v>1236974.8</v>
      </c>
      <c r="S141" s="384">
        <f>'[4]3кв'!T115+'[4]1 полуг'!S124</f>
        <v>779359.2</v>
      </c>
      <c r="T141" s="384">
        <f>C141+F141+G141+J141+K141+L141+M141+N141+P141+R141+S141</f>
        <v>25964311.530000001</v>
      </c>
      <c r="V141" s="340"/>
    </row>
    <row r="142" spans="1:24" ht="15" hidden="1" customHeight="1">
      <c r="A142" s="294"/>
      <c r="B142" s="412"/>
      <c r="C142" s="368">
        <f t="shared" ref="C142:S142" si="42">C139-C141</f>
        <v>-6001326.2044099998</v>
      </c>
      <c r="D142" s="368" t="e">
        <f t="shared" si="42"/>
        <v>#REF!</v>
      </c>
      <c r="E142" s="368">
        <f t="shared" si="42"/>
        <v>0</v>
      </c>
      <c r="F142" s="368">
        <f t="shared" si="42"/>
        <v>-404496.49618999998</v>
      </c>
      <c r="G142" s="368">
        <f t="shared" si="42"/>
        <v>-494391.13200000004</v>
      </c>
      <c r="H142" s="368">
        <f>H139-H141</f>
        <v>0</v>
      </c>
      <c r="I142" s="368">
        <f t="shared" si="42"/>
        <v>0</v>
      </c>
      <c r="J142" s="368">
        <f t="shared" si="42"/>
        <v>-169157.09805999999</v>
      </c>
      <c r="K142" s="368">
        <f t="shared" si="42"/>
        <v>-2532286.4411200001</v>
      </c>
      <c r="L142" s="368">
        <f>L139-L141</f>
        <v>-9432641.2266600002</v>
      </c>
      <c r="M142" s="384">
        <f>M139-M141</f>
        <v>-1806922.9138300002</v>
      </c>
      <c r="N142" s="384">
        <f t="shared" si="42"/>
        <v>-66614.998659999997</v>
      </c>
      <c r="O142" s="384">
        <f t="shared" si="42"/>
        <v>-11306179.139149999</v>
      </c>
      <c r="P142" s="384">
        <f t="shared" si="42"/>
        <v>-3009727.0380299999</v>
      </c>
      <c r="Q142" s="384"/>
      <c r="R142" s="384">
        <f t="shared" si="42"/>
        <v>-1235506.88056</v>
      </c>
      <c r="S142" s="384">
        <f t="shared" si="42"/>
        <v>-777955.53937999997</v>
      </c>
      <c r="T142" s="384">
        <f>C142+F142+G142+J142+K142+L142+M142+N142+P142+R142+S142</f>
        <v>-25931025.968899995</v>
      </c>
    </row>
    <row r="143" spans="1:24" ht="22.5" customHeight="1">
      <c r="A143" s="294"/>
      <c r="B143" s="412"/>
      <c r="C143" s="368"/>
      <c r="D143" s="368"/>
      <c r="E143" s="368"/>
      <c r="F143" s="368"/>
      <c r="G143" s="368"/>
      <c r="H143" s="368"/>
      <c r="I143" s="368"/>
      <c r="J143" s="368"/>
      <c r="K143" s="368"/>
      <c r="L143" s="368"/>
      <c r="M143" s="384"/>
      <c r="N143" s="384"/>
      <c r="O143" s="384"/>
      <c r="P143" s="384"/>
      <c r="Q143" s="384"/>
      <c r="R143" s="384"/>
      <c r="S143" s="384"/>
      <c r="T143" s="384"/>
    </row>
    <row r="144" spans="1:24" ht="15" customHeight="1" thickBot="1">
      <c r="A144" s="294"/>
      <c r="B144" s="412"/>
      <c r="C144" s="370"/>
      <c r="D144" s="371"/>
      <c r="E144" s="371"/>
      <c r="F144" s="371"/>
      <c r="G144" s="371"/>
      <c r="H144" s="371"/>
      <c r="I144" s="371"/>
      <c r="J144" s="371"/>
      <c r="K144" s="371"/>
      <c r="L144" s="371"/>
      <c r="M144" s="371"/>
      <c r="N144" s="371"/>
      <c r="O144" s="370"/>
      <c r="P144" s="371"/>
      <c r="Q144" s="371"/>
      <c r="R144" s="371"/>
      <c r="S144" s="371"/>
      <c r="T144" s="371"/>
    </row>
    <row r="145" spans="1:22" ht="15" hidden="1" customHeight="1" thickBot="1">
      <c r="A145" s="295"/>
      <c r="B145" s="413"/>
      <c r="C145" s="372">
        <f>'[4]1 полуг'!C124+[4]июль!C113+[4]август!C111+[4]сентябрь!C111</f>
        <v>6007236.7599999998</v>
      </c>
      <c r="D145" s="372">
        <f>'[4]1 полуг'!D124+[4]июль!D113+[4]август!D111+[4]сентябрь!D111</f>
        <v>6007236.7599999998</v>
      </c>
      <c r="E145" s="372">
        <f>'[4]1 полуг'!E124+[4]июль!E113+[4]август!E111+[4]сентябрь!E111</f>
        <v>0</v>
      </c>
      <c r="F145" s="436">
        <f>'[4]1 полуг'!F124+[4]июль!F113+[4]август!F111+[4]сентябрь!F111</f>
        <v>406395</v>
      </c>
      <c r="G145" s="372">
        <f>'[4]1 полуг'!G124+[4]июль!G113+[4]август!H111+[4]сентябрь!G111</f>
        <v>495026.03</v>
      </c>
      <c r="H145" s="372">
        <f>'[4]1 полуг'!H124+[4]июль!H113+[4]август!I111+[4]сентябрь!H111</f>
        <v>0</v>
      </c>
      <c r="I145" s="372">
        <f>'[4]1 полуг'!I124+[4]июль!I113+[4]август!J111+[4]сентябрь!I111</f>
        <v>0</v>
      </c>
      <c r="J145" s="372">
        <f>'[4]1 полуг'!J124+[4]июль!J113+[4]август!K111+[4]сентябрь!J111</f>
        <v>169363.59</v>
      </c>
      <c r="K145" s="372">
        <f>'[4]1 полуг'!K124+[4]июль!K113+[4]август!L111+[4]сентябрь!K111</f>
        <v>2536705.31</v>
      </c>
      <c r="L145" s="372">
        <f>'[4]1 полуг'!L124+[4]июль!L113+[4]август!M111+[4]сентябрь!L111</f>
        <v>9446371.9900000002</v>
      </c>
      <c r="M145" s="372">
        <f>'[4]1 полуг'!M124+[4]июль!M113+[4]август!N111+[4]сентябрь!M111</f>
        <v>1807551.3900000001</v>
      </c>
      <c r="N145" s="372">
        <f>'[4]1 полуг'!N124+[4]июль!N113+[4]август!O111+[4]сентябрь!N111</f>
        <v>67217.459999999992</v>
      </c>
      <c r="O145" s="372">
        <f>'[4]1 полуг'!O124+[4]июль!O113+[4]август!P111+[4]сентябрь!O111</f>
        <v>11321140.84</v>
      </c>
      <c r="P145" s="372">
        <f>'[4]1 полуг'!P124+[4]июль!P113+[4]август!Q111+[4]сентябрь!P111</f>
        <v>3012110</v>
      </c>
      <c r="Q145" s="372"/>
      <c r="R145" s="372">
        <f>'[4]1 полуг'!Q124+[4]июль!Q113+[4]сентябрь!Q111</f>
        <v>270546.8</v>
      </c>
      <c r="S145" s="372">
        <f>'[4]1 полуг'!S124+[4]июль!S113+[4]август!T111+[4]сентябрь!S111</f>
        <v>7695294.4299999997</v>
      </c>
      <c r="T145" s="372"/>
    </row>
    <row r="146" spans="1:22" ht="15.75" customHeight="1" thickBot="1">
      <c r="A146" s="295"/>
      <c r="B146" s="413"/>
      <c r="C146" s="373"/>
      <c r="D146" s="373"/>
      <c r="E146" s="374"/>
      <c r="F146" s="374"/>
      <c r="G146" s="374"/>
      <c r="H146" s="374"/>
      <c r="I146" s="374"/>
      <c r="J146" s="374"/>
      <c r="K146" s="374"/>
      <c r="L146" s="373"/>
      <c r="M146" s="373"/>
      <c r="N146" s="374"/>
      <c r="O146" s="584" t="s">
        <v>829</v>
      </c>
      <c r="P146" s="585"/>
      <c r="Q146" s="585"/>
      <c r="R146" s="586"/>
      <c r="S146" s="423"/>
      <c r="T146" s="426">
        <f>T139</f>
        <v>33285.561100000006</v>
      </c>
      <c r="V146" s="342"/>
    </row>
    <row r="147" spans="1:22" ht="12.6" thickBot="1">
      <c r="C147" s="375"/>
      <c r="D147" s="376"/>
      <c r="E147" s="375"/>
      <c r="F147" s="375"/>
      <c r="G147" s="377"/>
      <c r="H147" s="377"/>
      <c r="I147" s="377"/>
      <c r="J147" s="375"/>
      <c r="K147" s="375"/>
      <c r="L147" s="375"/>
      <c r="M147" s="375"/>
      <c r="N147" s="375"/>
      <c r="O147" s="584" t="s">
        <v>830</v>
      </c>
      <c r="P147" s="585"/>
      <c r="Q147" s="585"/>
      <c r="R147" s="586"/>
      <c r="S147" s="424"/>
      <c r="T147" s="426">
        <f>N2+T2-T146</f>
        <v>1064.6568299999926</v>
      </c>
      <c r="V147" s="297"/>
    </row>
    <row r="148" spans="1:22" ht="12" customHeight="1">
      <c r="E148" s="375"/>
      <c r="S148" s="430"/>
      <c r="T148" s="376"/>
    </row>
    <row r="149" spans="1:22" ht="12" customHeight="1">
      <c r="E149" s="375"/>
      <c r="G149" s="433"/>
      <c r="H149" s="379"/>
      <c r="I149" s="379"/>
      <c r="T149" s="376"/>
    </row>
    <row r="150" spans="1:22">
      <c r="T150" s="376"/>
    </row>
    <row r="151" spans="1:22" ht="12" customHeight="1">
      <c r="T151" s="376"/>
    </row>
    <row r="153" spans="1:22">
      <c r="G153" s="433"/>
      <c r="H153" s="379"/>
      <c r="I153" s="379"/>
    </row>
    <row r="155" spans="1:22">
      <c r="O155" s="375" t="s">
        <v>663</v>
      </c>
    </row>
    <row r="156" spans="1:22">
      <c r="T156" s="376"/>
    </row>
    <row r="157" spans="1:22">
      <c r="T157" s="376"/>
    </row>
  </sheetData>
  <mergeCells count="25">
    <mergeCell ref="R3:R4"/>
    <mergeCell ref="S3:S4"/>
    <mergeCell ref="R1:T1"/>
    <mergeCell ref="K3:K4"/>
    <mergeCell ref="L3:L4"/>
    <mergeCell ref="M3:M4"/>
    <mergeCell ref="N3:N4"/>
    <mergeCell ref="O3:O4"/>
    <mergeCell ref="T3:T4"/>
    <mergeCell ref="O146:R146"/>
    <mergeCell ref="O147:R147"/>
    <mergeCell ref="A2:G2"/>
    <mergeCell ref="J2:L2"/>
    <mergeCell ref="N2:O2"/>
    <mergeCell ref="P2:R2"/>
    <mergeCell ref="A3:A4"/>
    <mergeCell ref="B3:B4"/>
    <mergeCell ref="C3:C4"/>
    <mergeCell ref="D3:E3"/>
    <mergeCell ref="F3:F4"/>
    <mergeCell ref="G3:G4"/>
    <mergeCell ref="H3:H4"/>
    <mergeCell ref="I3:I4"/>
    <mergeCell ref="J3:J4"/>
    <mergeCell ref="P3:P4"/>
  </mergeCells>
  <pageMargins left="0.78740157480314965" right="0" top="0" bottom="0" header="0" footer="0"/>
  <pageSetup paperSize="9" scale="6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FW880"/>
  <sheetViews>
    <sheetView workbookViewId="0">
      <pane xSplit="4" ySplit="4" topLeftCell="BT22" activePane="bottomRight" state="frozen"/>
      <selection activeCell="E21" sqref="E21"/>
      <selection pane="topRight" activeCell="E21" sqref="E21"/>
      <selection pane="bottomLeft" activeCell="E21" sqref="E21"/>
      <selection pane="bottomRight" activeCell="AE69" sqref="AE69"/>
    </sheetView>
  </sheetViews>
  <sheetFormatPr defaultColWidth="9.109375" defaultRowHeight="13.2"/>
  <cols>
    <col min="1" max="1" width="4.44140625" style="98" customWidth="1"/>
    <col min="2" max="3" width="9.109375" style="98"/>
    <col min="4" max="4" width="7.109375" style="98" customWidth="1"/>
    <col min="5" max="5" width="9.109375" style="98" customWidth="1"/>
    <col min="6" max="6" width="6.33203125" style="98" customWidth="1"/>
    <col min="7" max="7" width="4" style="133" customWidth="1"/>
    <col min="8" max="8" width="0.88671875" style="98" customWidth="1"/>
    <col min="9" max="9" width="7.88671875" style="98" customWidth="1"/>
    <col min="10" max="10" width="6.33203125" style="98" customWidth="1"/>
    <col min="11" max="11" width="3.33203125" style="98" customWidth="1"/>
    <col min="12" max="12" width="6" style="98" customWidth="1"/>
    <col min="13" max="13" width="7.88671875" style="98" customWidth="1"/>
    <col min="14" max="14" width="7" style="98" customWidth="1"/>
    <col min="15" max="15" width="3" style="98" customWidth="1"/>
    <col min="16" max="16" width="6.33203125" style="98" customWidth="1"/>
    <col min="17" max="17" width="8.44140625" style="98" customWidth="1"/>
    <col min="18" max="18" width="6.6640625" style="98" customWidth="1"/>
    <col min="19" max="19" width="4" style="98" customWidth="1"/>
    <col min="20" max="20" width="6.109375" style="98" customWidth="1"/>
    <col min="21" max="21" width="8" style="98" customWidth="1"/>
    <col min="22" max="22" width="6.44140625" style="98" customWidth="1"/>
    <col min="23" max="23" width="4" style="98" customWidth="1"/>
    <col min="24" max="24" width="5.44140625" style="98" customWidth="1"/>
    <col min="25" max="25" width="7.44140625" style="98" customWidth="1"/>
    <col min="26" max="26" width="6.5546875" style="98" customWidth="1"/>
    <col min="27" max="27" width="4" style="98" customWidth="1"/>
    <col min="28" max="28" width="5.6640625" style="98" customWidth="1"/>
    <col min="29" max="29" width="8" style="98" customWidth="1"/>
    <col min="30" max="30" width="7.33203125" style="98" customWidth="1"/>
    <col min="31" max="31" width="4" style="98" customWidth="1"/>
    <col min="32" max="32" width="6.44140625" style="98" customWidth="1"/>
    <col min="33" max="33" width="8.88671875" style="98" customWidth="1"/>
    <col min="34" max="34" width="8.44140625" style="98" customWidth="1"/>
    <col min="35" max="35" width="4" style="98" customWidth="1"/>
    <col min="36" max="36" width="6.44140625" style="98" customWidth="1"/>
    <col min="37" max="37" width="5.6640625" style="98" customWidth="1"/>
    <col min="38" max="38" width="6.88671875" style="98" customWidth="1"/>
    <col min="39" max="39" width="4" style="98" customWidth="1"/>
    <col min="40" max="40" width="4.6640625" style="98" customWidth="1"/>
    <col min="41" max="41" width="5.6640625" style="98" customWidth="1"/>
    <col min="42" max="42" width="7.33203125" style="98" customWidth="1"/>
    <col min="43" max="43" width="4" style="98" customWidth="1"/>
    <col min="44" max="44" width="4.44140625" style="98" customWidth="1"/>
    <col min="45" max="45" width="5.44140625" style="98" customWidth="1"/>
    <col min="46" max="46" width="6" style="98" customWidth="1"/>
    <col min="47" max="47" width="4" style="98" customWidth="1"/>
    <col min="48" max="48" width="5.109375" style="98" customWidth="1"/>
    <col min="49" max="49" width="7.109375" style="98" customWidth="1"/>
    <col min="50" max="50" width="5.44140625" style="98" customWidth="1"/>
    <col min="51" max="51" width="3.6640625" style="98" customWidth="1"/>
    <col min="52" max="52" width="5.44140625" style="98" customWidth="1"/>
    <col min="53" max="53" width="8.6640625" style="98" customWidth="1"/>
    <col min="54" max="54" width="6.88671875" style="98" customWidth="1"/>
    <col min="55" max="55" width="4" style="98" customWidth="1"/>
    <col min="56" max="56" width="4.6640625" style="98" customWidth="1"/>
    <col min="57" max="57" width="6" style="98" customWidth="1"/>
    <col min="58" max="58" width="6.109375" style="98" customWidth="1"/>
    <col min="59" max="60" width="4" style="98" customWidth="1"/>
    <col min="61" max="61" width="5" style="98" customWidth="1"/>
    <col min="62" max="64" width="4" style="98" customWidth="1"/>
    <col min="65" max="65" width="6" style="98" customWidth="1"/>
    <col min="66" max="66" width="4.6640625" style="98" customWidth="1"/>
    <col min="67" max="67" width="3.88671875" style="98" customWidth="1"/>
    <col min="68" max="68" width="4" style="98" customWidth="1"/>
    <col min="69" max="69" width="5" style="98" customWidth="1"/>
    <col min="70" max="70" width="4.6640625" style="98" customWidth="1"/>
    <col min="71" max="71" width="5" style="98" customWidth="1"/>
    <col min="72" max="72" width="4" style="98" customWidth="1"/>
    <col min="73" max="73" width="5.109375" style="98" customWidth="1"/>
    <col min="74" max="74" width="6.5546875" style="98" customWidth="1"/>
    <col min="75" max="75" width="4" style="98" customWidth="1"/>
    <col min="76" max="76" width="5" style="134" customWidth="1"/>
    <col min="77" max="77" width="4.5546875" style="115" customWidth="1"/>
    <col min="78" max="78" width="4.44140625" style="115" customWidth="1"/>
    <col min="79" max="80" width="4" style="115" customWidth="1"/>
    <col min="81" max="81" width="6" style="115" customWidth="1"/>
    <col min="82" max="82" width="4.44140625" style="115" customWidth="1"/>
    <col min="83" max="84" width="4" style="115" customWidth="1"/>
    <col min="85" max="85" width="8.88671875" style="98" customWidth="1"/>
    <col min="86" max="86" width="7.44140625" style="98" customWidth="1"/>
    <col min="87" max="87" width="4" style="98" customWidth="1"/>
    <col min="88" max="88" width="7" style="98" customWidth="1"/>
    <col min="89" max="92" width="9.109375" style="98" customWidth="1"/>
    <col min="93" max="16384" width="9.109375" style="98"/>
  </cols>
  <sheetData>
    <row r="1" spans="1:128" ht="17.399999999999999">
      <c r="A1" s="605" t="s">
        <v>606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605"/>
      <c r="AC1" s="605"/>
      <c r="AD1" s="605"/>
      <c r="AE1" s="605"/>
      <c r="AF1" s="605"/>
      <c r="AG1" s="605"/>
      <c r="AH1" s="605"/>
      <c r="AI1" s="605"/>
      <c r="AJ1" s="605"/>
      <c r="AK1" s="605"/>
      <c r="AL1" s="605"/>
      <c r="AM1" s="605"/>
      <c r="AN1" s="605"/>
      <c r="AO1" s="605"/>
      <c r="AP1" s="605"/>
      <c r="AQ1" s="605"/>
      <c r="AR1" s="605"/>
      <c r="AS1" s="605"/>
      <c r="AT1" s="605"/>
      <c r="AU1" s="605"/>
      <c r="AV1" s="605"/>
      <c r="AW1" s="605"/>
      <c r="AX1" s="605"/>
      <c r="AY1" s="605"/>
      <c r="AZ1" s="605"/>
      <c r="BA1" s="605"/>
      <c r="BB1" s="605"/>
      <c r="BC1" s="605"/>
      <c r="BD1" s="605"/>
      <c r="BE1" s="605"/>
      <c r="BF1" s="605"/>
      <c r="BG1" s="605"/>
      <c r="BH1" s="605"/>
      <c r="BI1" s="605"/>
      <c r="BJ1" s="605"/>
      <c r="BK1" s="605"/>
      <c r="BL1" s="605"/>
      <c r="BM1" s="605"/>
      <c r="BN1" s="605"/>
      <c r="BO1" s="605"/>
      <c r="BP1" s="605"/>
      <c r="BQ1" s="605"/>
      <c r="BR1" s="605"/>
      <c r="BS1" s="605"/>
      <c r="BT1" s="605"/>
      <c r="BU1" s="605"/>
      <c r="BV1" s="605"/>
      <c r="BW1" s="605"/>
      <c r="BX1" s="605"/>
      <c r="BY1" s="605"/>
      <c r="BZ1" s="605"/>
      <c r="CA1" s="605"/>
      <c r="CB1" s="605"/>
      <c r="CC1" s="605"/>
      <c r="CD1" s="605"/>
      <c r="CE1" s="605"/>
      <c r="CF1" s="605"/>
      <c r="CG1" s="605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5"/>
      <c r="DR1" s="115"/>
      <c r="DS1" s="115"/>
      <c r="DT1" s="115"/>
      <c r="DU1" s="115"/>
      <c r="DV1" s="115"/>
      <c r="DW1" s="115"/>
      <c r="DX1" s="115"/>
    </row>
    <row r="2" spans="1:128" s="117" customFormat="1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114"/>
      <c r="Y2" s="262"/>
      <c r="Z2" s="262"/>
      <c r="AA2" s="114"/>
      <c r="AB2" s="114"/>
      <c r="AC2" s="262"/>
      <c r="AD2" s="262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262"/>
      <c r="BR2" s="262"/>
      <c r="BS2" s="114"/>
      <c r="BT2" s="114"/>
      <c r="BU2" s="262"/>
      <c r="BV2" s="262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 t="s">
        <v>240</v>
      </c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5"/>
      <c r="DR2" s="115"/>
      <c r="DS2" s="115"/>
      <c r="DT2" s="115"/>
      <c r="DU2" s="115"/>
      <c r="DV2" s="115"/>
      <c r="DW2" s="115"/>
      <c r="DX2" s="115"/>
    </row>
    <row r="3" spans="1:128" s="119" customFormat="1" ht="54" customHeight="1">
      <c r="A3" s="504"/>
      <c r="B3" s="504"/>
      <c r="C3" s="504"/>
      <c r="D3" s="504"/>
      <c r="E3" s="601" t="s">
        <v>171</v>
      </c>
      <c r="F3" s="601"/>
      <c r="G3" s="601"/>
      <c r="H3" s="601"/>
      <c r="I3" s="601" t="s">
        <v>172</v>
      </c>
      <c r="J3" s="601"/>
      <c r="K3" s="601"/>
      <c r="L3" s="601"/>
      <c r="M3" s="601" t="s">
        <v>173</v>
      </c>
      <c r="N3" s="601"/>
      <c r="O3" s="601"/>
      <c r="P3" s="601"/>
      <c r="Q3" s="601" t="s">
        <v>174</v>
      </c>
      <c r="R3" s="601"/>
      <c r="S3" s="601"/>
      <c r="T3" s="601"/>
      <c r="U3" s="601" t="s">
        <v>175</v>
      </c>
      <c r="V3" s="601"/>
      <c r="W3" s="601"/>
      <c r="X3" s="601"/>
      <c r="Y3" s="601" t="s">
        <v>176</v>
      </c>
      <c r="Z3" s="601"/>
      <c r="AA3" s="601"/>
      <c r="AB3" s="601"/>
      <c r="AC3" s="601" t="s">
        <v>177</v>
      </c>
      <c r="AD3" s="601"/>
      <c r="AE3" s="601"/>
      <c r="AF3" s="601"/>
      <c r="AG3" s="602" t="s">
        <v>178</v>
      </c>
      <c r="AH3" s="603"/>
      <c r="AI3" s="603"/>
      <c r="AJ3" s="604"/>
      <c r="AK3" s="598" t="s">
        <v>271</v>
      </c>
      <c r="AL3" s="599"/>
      <c r="AM3" s="599"/>
      <c r="AN3" s="600"/>
      <c r="AO3" s="598" t="s">
        <v>385</v>
      </c>
      <c r="AP3" s="599"/>
      <c r="AQ3" s="599"/>
      <c r="AR3" s="600"/>
      <c r="AS3" s="598" t="s">
        <v>386</v>
      </c>
      <c r="AT3" s="599"/>
      <c r="AU3" s="599"/>
      <c r="AV3" s="600"/>
      <c r="AW3" s="598" t="s">
        <v>387</v>
      </c>
      <c r="AX3" s="599"/>
      <c r="AY3" s="599"/>
      <c r="AZ3" s="600"/>
      <c r="BA3" s="602" t="s">
        <v>389</v>
      </c>
      <c r="BB3" s="603"/>
      <c r="BC3" s="603"/>
      <c r="BD3" s="604"/>
      <c r="BE3" s="598" t="s">
        <v>592</v>
      </c>
      <c r="BF3" s="599"/>
      <c r="BG3" s="599"/>
      <c r="BH3" s="600"/>
      <c r="BI3" s="598" t="s">
        <v>404</v>
      </c>
      <c r="BJ3" s="599"/>
      <c r="BK3" s="599"/>
      <c r="BL3" s="600"/>
      <c r="BM3" s="598" t="s">
        <v>388</v>
      </c>
      <c r="BN3" s="599"/>
      <c r="BO3" s="599"/>
      <c r="BP3" s="600"/>
      <c r="BQ3" s="601" t="s">
        <v>71</v>
      </c>
      <c r="BR3" s="601"/>
      <c r="BS3" s="601"/>
      <c r="BT3" s="601"/>
      <c r="BU3" s="601" t="s">
        <v>605</v>
      </c>
      <c r="BV3" s="601"/>
      <c r="BW3" s="601"/>
      <c r="BX3" s="598"/>
      <c r="BY3" s="598" t="s">
        <v>383</v>
      </c>
      <c r="BZ3" s="599"/>
      <c r="CA3" s="599"/>
      <c r="CB3" s="600"/>
      <c r="CC3" s="598" t="s">
        <v>602</v>
      </c>
      <c r="CD3" s="599"/>
      <c r="CE3" s="599"/>
      <c r="CF3" s="600"/>
      <c r="CG3" s="602" t="s">
        <v>179</v>
      </c>
      <c r="CH3" s="603"/>
      <c r="CI3" s="603"/>
      <c r="CJ3" s="604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</row>
    <row r="4" spans="1:128" s="119" customFormat="1" ht="27" customHeight="1">
      <c r="A4" s="120" t="s">
        <v>180</v>
      </c>
      <c r="B4" s="504" t="s">
        <v>181</v>
      </c>
      <c r="C4" s="504"/>
      <c r="D4" s="504"/>
      <c r="E4" s="121" t="s">
        <v>68</v>
      </c>
      <c r="F4" s="121" t="s">
        <v>69</v>
      </c>
      <c r="G4" s="121" t="s">
        <v>70</v>
      </c>
      <c r="H4" s="121" t="s">
        <v>182</v>
      </c>
      <c r="I4" s="121" t="s">
        <v>68</v>
      </c>
      <c r="J4" s="121" t="s">
        <v>69</v>
      </c>
      <c r="K4" s="121" t="s">
        <v>70</v>
      </c>
      <c r="L4" s="121" t="s">
        <v>182</v>
      </c>
      <c r="M4" s="121" t="s">
        <v>68</v>
      </c>
      <c r="N4" s="121" t="s">
        <v>69</v>
      </c>
      <c r="O4" s="121" t="s">
        <v>70</v>
      </c>
      <c r="P4" s="121" t="s">
        <v>183</v>
      </c>
      <c r="Q4" s="121" t="s">
        <v>68</v>
      </c>
      <c r="R4" s="121" t="s">
        <v>69</v>
      </c>
      <c r="S4" s="121" t="s">
        <v>70</v>
      </c>
      <c r="T4" s="121" t="s">
        <v>182</v>
      </c>
      <c r="U4" s="121" t="s">
        <v>68</v>
      </c>
      <c r="V4" s="121" t="s">
        <v>69</v>
      </c>
      <c r="W4" s="121" t="s">
        <v>70</v>
      </c>
      <c r="X4" s="121" t="s">
        <v>182</v>
      </c>
      <c r="Y4" s="121" t="s">
        <v>68</v>
      </c>
      <c r="Z4" s="121" t="s">
        <v>69</v>
      </c>
      <c r="AA4" s="121" t="s">
        <v>70</v>
      </c>
      <c r="AB4" s="121" t="s">
        <v>225</v>
      </c>
      <c r="AC4" s="121" t="s">
        <v>68</v>
      </c>
      <c r="AD4" s="121" t="s">
        <v>69</v>
      </c>
      <c r="AE4" s="121" t="s">
        <v>70</v>
      </c>
      <c r="AF4" s="121" t="s">
        <v>182</v>
      </c>
      <c r="AG4" s="263" t="s">
        <v>68</v>
      </c>
      <c r="AH4" s="263" t="s">
        <v>69</v>
      </c>
      <c r="AI4" s="263" t="s">
        <v>70</v>
      </c>
      <c r="AJ4" s="263" t="s">
        <v>182</v>
      </c>
      <c r="AK4" s="121" t="s">
        <v>68</v>
      </c>
      <c r="AL4" s="121" t="s">
        <v>69</v>
      </c>
      <c r="AM4" s="121" t="s">
        <v>70</v>
      </c>
      <c r="AN4" s="121" t="s">
        <v>182</v>
      </c>
      <c r="AO4" s="121" t="s">
        <v>68</v>
      </c>
      <c r="AP4" s="121" t="s">
        <v>69</v>
      </c>
      <c r="AQ4" s="121" t="s">
        <v>70</v>
      </c>
      <c r="AR4" s="121" t="s">
        <v>182</v>
      </c>
      <c r="AS4" s="121" t="s">
        <v>68</v>
      </c>
      <c r="AT4" s="121" t="s">
        <v>69</v>
      </c>
      <c r="AU4" s="121" t="s">
        <v>70</v>
      </c>
      <c r="AV4" s="121" t="s">
        <v>182</v>
      </c>
      <c r="AW4" s="121" t="s">
        <v>68</v>
      </c>
      <c r="AX4" s="121" t="s">
        <v>69</v>
      </c>
      <c r="AY4" s="121" t="s">
        <v>70</v>
      </c>
      <c r="AZ4" s="121" t="s">
        <v>182</v>
      </c>
      <c r="BA4" s="263" t="s">
        <v>68</v>
      </c>
      <c r="BB4" s="263" t="s">
        <v>69</v>
      </c>
      <c r="BC4" s="263" t="s">
        <v>70</v>
      </c>
      <c r="BD4" s="263" t="s">
        <v>182</v>
      </c>
      <c r="BE4" s="121" t="s">
        <v>68</v>
      </c>
      <c r="BF4" s="121" t="s">
        <v>69</v>
      </c>
      <c r="BG4" s="121" t="s">
        <v>70</v>
      </c>
      <c r="BH4" s="121" t="s">
        <v>182</v>
      </c>
      <c r="BI4" s="121" t="s">
        <v>68</v>
      </c>
      <c r="BJ4" s="121" t="s">
        <v>69</v>
      </c>
      <c r="BK4" s="121" t="s">
        <v>70</v>
      </c>
      <c r="BL4" s="121" t="s">
        <v>182</v>
      </c>
      <c r="BM4" s="121" t="s">
        <v>68</v>
      </c>
      <c r="BN4" s="121" t="s">
        <v>69</v>
      </c>
      <c r="BO4" s="121" t="s">
        <v>70</v>
      </c>
      <c r="BP4" s="121" t="s">
        <v>182</v>
      </c>
      <c r="BQ4" s="121" t="s">
        <v>68</v>
      </c>
      <c r="BR4" s="121" t="s">
        <v>69</v>
      </c>
      <c r="BS4" s="121" t="s">
        <v>70</v>
      </c>
      <c r="BT4" s="121" t="s">
        <v>182</v>
      </c>
      <c r="BU4" s="121" t="s">
        <v>68</v>
      </c>
      <c r="BV4" s="121" t="s">
        <v>69</v>
      </c>
      <c r="BW4" s="121" t="s">
        <v>70</v>
      </c>
      <c r="BX4" s="121" t="s">
        <v>182</v>
      </c>
      <c r="BY4" s="121" t="s">
        <v>68</v>
      </c>
      <c r="BZ4" s="121" t="s">
        <v>69</v>
      </c>
      <c r="CA4" s="121" t="s">
        <v>70</v>
      </c>
      <c r="CB4" s="121" t="s">
        <v>184</v>
      </c>
      <c r="CC4" s="121" t="s">
        <v>68</v>
      </c>
      <c r="CD4" s="121" t="s">
        <v>69</v>
      </c>
      <c r="CE4" s="121" t="s">
        <v>70</v>
      </c>
      <c r="CF4" s="121" t="s">
        <v>184</v>
      </c>
      <c r="CG4" s="274" t="s">
        <v>68</v>
      </c>
      <c r="CH4" s="274" t="s">
        <v>69</v>
      </c>
      <c r="CI4" s="274" t="s">
        <v>70</v>
      </c>
      <c r="CJ4" s="263" t="s">
        <v>184</v>
      </c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</row>
    <row r="5" spans="1:128" s="123" customFormat="1">
      <c r="A5" s="100">
        <v>200</v>
      </c>
      <c r="B5" s="462" t="s">
        <v>185</v>
      </c>
      <c r="C5" s="463"/>
      <c r="D5" s="464"/>
      <c r="E5" s="99">
        <f>E7+E9+E10+E45+E6</f>
        <v>138</v>
      </c>
      <c r="F5" s="99">
        <f>F7+F9+F10+F45+F6</f>
        <v>0</v>
      </c>
      <c r="G5" s="99">
        <f>F5/E5*100</f>
        <v>0</v>
      </c>
      <c r="H5" s="99">
        <f t="shared" ref="H5:H46" si="0">F5-E5</f>
        <v>-138</v>
      </c>
      <c r="I5" s="99">
        <f>I7+I9+I10+I45</f>
        <v>173</v>
      </c>
      <c r="J5" s="99">
        <f>J7+J9+J10+J45</f>
        <v>0</v>
      </c>
      <c r="K5" s="99">
        <f>J5/I5*100</f>
        <v>0</v>
      </c>
      <c r="L5" s="100"/>
      <c r="M5" s="99">
        <f>M7+M9+M10+M45</f>
        <v>253</v>
      </c>
      <c r="N5" s="99">
        <f>N7+N9+N10+N45</f>
        <v>0</v>
      </c>
      <c r="O5" s="99">
        <f>N5/M5*100</f>
        <v>0</v>
      </c>
      <c r="P5" s="100">
        <f>N5-M5</f>
        <v>-253</v>
      </c>
      <c r="Q5" s="99">
        <f>Q7+Q9+Q10+Q45+Q6</f>
        <v>255</v>
      </c>
      <c r="R5" s="99">
        <f>R7+R9+R10+R45+R6</f>
        <v>0</v>
      </c>
      <c r="S5" s="99">
        <f>R5/Q5*100</f>
        <v>0</v>
      </c>
      <c r="T5" s="99">
        <f>R5-Q5</f>
        <v>-255</v>
      </c>
      <c r="U5" s="99">
        <f>U7+U9+U10+U45</f>
        <v>191</v>
      </c>
      <c r="V5" s="99">
        <f>V7+V9+V10+V45</f>
        <v>0</v>
      </c>
      <c r="W5" s="99">
        <f>V5/U5*100</f>
        <v>0</v>
      </c>
      <c r="X5" s="100">
        <f>V5-U5</f>
        <v>-191</v>
      </c>
      <c r="Y5" s="99">
        <f>Y7+Y9+Y10+Y45</f>
        <v>189</v>
      </c>
      <c r="Z5" s="99">
        <f>Z7+Z9+Z10+Z45</f>
        <v>0</v>
      </c>
      <c r="AA5" s="99">
        <f>Z5/Y5*100</f>
        <v>0</v>
      </c>
      <c r="AB5" s="100">
        <f t="shared" ref="AB5:AB19" si="1">Z5-Y5</f>
        <v>-189</v>
      </c>
      <c r="AC5" s="99">
        <f>AC7+AC9+AC10+AC45</f>
        <v>173</v>
      </c>
      <c r="AD5" s="99">
        <f>AD7+AD9+AD10+AD45</f>
        <v>0</v>
      </c>
      <c r="AE5" s="99">
        <f>AD5/AC5*100</f>
        <v>0</v>
      </c>
      <c r="AF5" s="100">
        <f t="shared" ref="AF5:AF19" si="2">AD5-AC5</f>
        <v>-173</v>
      </c>
      <c r="AG5" s="264">
        <f t="shared" ref="AG5:AH65" si="3">E5+I5+M5+Q5+U5+Y5+AC5</f>
        <v>1372</v>
      </c>
      <c r="AH5" s="264">
        <f>AH7+AH9+AH10+AH45+AH6</f>
        <v>0</v>
      </c>
      <c r="AI5" s="264">
        <f>AH5/AG5*100</f>
        <v>0</v>
      </c>
      <c r="AJ5" s="264">
        <f>AH5-AG5</f>
        <v>-1372</v>
      </c>
      <c r="AK5" s="99">
        <f>AK7+AK9+AK10+AK45</f>
        <v>30</v>
      </c>
      <c r="AL5" s="99">
        <f>AL7+AL9+AL10+AL45</f>
        <v>0</v>
      </c>
      <c r="AM5" s="99">
        <f>AL5/AK5*100</f>
        <v>0</v>
      </c>
      <c r="AN5" s="99">
        <f t="shared" ref="AN5:AN17" si="4">AL5-AK5</f>
        <v>-30</v>
      </c>
      <c r="AO5" s="99">
        <f>AO7+AO9+AO10+AO45</f>
        <v>20</v>
      </c>
      <c r="AP5" s="99">
        <f>AP7+AP9+AP10+AP45</f>
        <v>0</v>
      </c>
      <c r="AQ5" s="99">
        <f>AP5/AO5*100</f>
        <v>0</v>
      </c>
      <c r="AR5" s="99">
        <f t="shared" ref="AR5:AR13" si="5">AP5-AO5</f>
        <v>-20</v>
      </c>
      <c r="AS5" s="99">
        <f>AS7+AS9+AS10+AS45+AS6</f>
        <v>30</v>
      </c>
      <c r="AT5" s="99">
        <f>AT7+AT9+AT10+AT45+AT6</f>
        <v>0</v>
      </c>
      <c r="AU5" s="99">
        <f>AT5/AS5*100</f>
        <v>0</v>
      </c>
      <c r="AV5" s="99">
        <f t="shared" ref="AV5:AV13" si="6">AT5-AS5</f>
        <v>-30</v>
      </c>
      <c r="AW5" s="99">
        <f>AW7+AW9+AW10+AW45</f>
        <v>30</v>
      </c>
      <c r="AX5" s="99">
        <f>AX7+AX9+AX10+AX45</f>
        <v>0</v>
      </c>
      <c r="AY5" s="99">
        <f>AX5/AW5*100</f>
        <v>0</v>
      </c>
      <c r="AZ5" s="99">
        <f t="shared" ref="AZ5:AZ13" si="7">AX5-AW5</f>
        <v>-30</v>
      </c>
      <c r="BA5" s="264">
        <f t="shared" ref="BA5:BB65" si="8">AK5+AO5+AS5+AW5</f>
        <v>110</v>
      </c>
      <c r="BB5" s="264">
        <f>BB7+BB9+BB10+BB45</f>
        <v>0</v>
      </c>
      <c r="BC5" s="264">
        <f>BB5/BA5*100</f>
        <v>0</v>
      </c>
      <c r="BD5" s="264">
        <f t="shared" ref="BD5:BD13" si="9">BB5-BA5</f>
        <v>-110</v>
      </c>
      <c r="BE5" s="99">
        <f>BE7+BE9+BE10+BE45</f>
        <v>10</v>
      </c>
      <c r="BF5" s="99">
        <f>BF7+BF9+BF10+BF45</f>
        <v>3.6999999999999998E-2</v>
      </c>
      <c r="BG5" s="99">
        <f>BF5/BE5*100</f>
        <v>0.37</v>
      </c>
      <c r="BH5" s="99">
        <f t="shared" ref="BH5:BH13" si="10">BF5-BE5</f>
        <v>-9.9629999999999992</v>
      </c>
      <c r="BI5" s="99">
        <f>BI7+BI9+BI10+BI45</f>
        <v>15</v>
      </c>
      <c r="BJ5" s="99">
        <f>BJ7+BJ9+BJ10+BJ45</f>
        <v>0</v>
      </c>
      <c r="BK5" s="99">
        <f>BJ5/BI5*100</f>
        <v>0</v>
      </c>
      <c r="BL5" s="99">
        <f>BJ5-BI5</f>
        <v>-15</v>
      </c>
      <c r="BM5" s="99">
        <f>BM7+BM9+BM10+BM45</f>
        <v>15</v>
      </c>
      <c r="BN5" s="99">
        <f>BN7+BN9+BN10+BN45</f>
        <v>0</v>
      </c>
      <c r="BO5" s="99">
        <f>BN5/BM5*100</f>
        <v>0</v>
      </c>
      <c r="BP5" s="99">
        <f>BN5-BM5</f>
        <v>-15</v>
      </c>
      <c r="BQ5" s="99">
        <f>BQ7+BQ9+BQ10+BQ45</f>
        <v>31</v>
      </c>
      <c r="BR5" s="99">
        <f>BR7+BR9+BR10+BR45</f>
        <v>0</v>
      </c>
      <c r="BS5" s="99">
        <f t="shared" ref="BS5:BS13" si="11">BR5/BQ5*100</f>
        <v>0</v>
      </c>
      <c r="BT5" s="100">
        <f>BR5-BQ5</f>
        <v>-31</v>
      </c>
      <c r="BU5" s="99">
        <f>BU7+BU9+BU10+BU45</f>
        <v>900</v>
      </c>
      <c r="BV5" s="64">
        <f>BV7+BV9+BV10+BV45</f>
        <v>0</v>
      </c>
      <c r="BW5" s="101">
        <f>BV5/BU5*100</f>
        <v>0</v>
      </c>
      <c r="BX5" s="100">
        <f>BV5-BU5</f>
        <v>-900</v>
      </c>
      <c r="BY5" s="64">
        <f>BY7+BY9+BY10+BY45</f>
        <v>20.5</v>
      </c>
      <c r="BZ5" s="64">
        <f>BZ7+BZ9+BZ10+BZ45</f>
        <v>0</v>
      </c>
      <c r="CA5" s="101">
        <f>BZ5/BY5*100</f>
        <v>0</v>
      </c>
      <c r="CB5" s="100">
        <f>BZ5-BY5</f>
        <v>-20.5</v>
      </c>
      <c r="CC5" s="64">
        <f>CC7+CC9+CC10+CC45</f>
        <v>53.244999999999997</v>
      </c>
      <c r="CD5" s="64">
        <f>CD7+CD9+CD10+CD45</f>
        <v>0</v>
      </c>
      <c r="CE5" s="101">
        <f>CD5/CC5*100</f>
        <v>0</v>
      </c>
      <c r="CF5" s="100">
        <f>CD5-CC5</f>
        <v>-53.244999999999997</v>
      </c>
      <c r="CG5" s="264">
        <f t="shared" ref="CG5:CG10" si="12">AG5+BA5+BE5+BI5+BM5+BQ5+BU5+BY5</f>
        <v>2473.5</v>
      </c>
      <c r="CH5" s="264">
        <f>CH7+CH9+CH10+CH45+CH6</f>
        <v>3.6999999999999998E-2</v>
      </c>
      <c r="CI5" s="264">
        <f t="shared" ref="CI5:CI66" si="13">CH5/CG5*100</f>
        <v>1.4958560743885182E-3</v>
      </c>
      <c r="CJ5" s="264">
        <f t="shared" ref="CJ5:CJ66" si="14">CH5-CG5</f>
        <v>-2473.4630000000002</v>
      </c>
      <c r="CL5" s="123">
        <f>F5+J5+N5+R5+V5+Z5+AD5+AL5+AP5+AT5+AX5+BF5+BJ5+BN5+BR5+BV5+BZ5</f>
        <v>3.6999999999999998E-2</v>
      </c>
      <c r="CM5" s="123">
        <f>E5+I5+M5+Q5+U5+Y5+AC5+AG5+AK5+AO5+AS5+AW5+BE5+BI5+BM5+BQ5+BU5+BY5-AG5</f>
        <v>2473.5</v>
      </c>
      <c r="CO5" s="132">
        <f t="shared" ref="CO5:CO65" si="15">F5+J5+N5+R5+V5+Z5+AD5+AL5+AP5+AT5+AX5+BF5+BJ5+BN5+BR5+BV5+BZ5</f>
        <v>3.6999999999999998E-2</v>
      </c>
    </row>
    <row r="6" spans="1:128" s="123" customFormat="1" hidden="1">
      <c r="A6" s="100">
        <v>211</v>
      </c>
      <c r="B6" s="258" t="s">
        <v>403</v>
      </c>
      <c r="C6" s="259"/>
      <c r="D6" s="260"/>
      <c r="E6" s="99">
        <v>0</v>
      </c>
      <c r="F6" s="99">
        <v>0</v>
      </c>
      <c r="G6" s="99" t="e">
        <f>F6/E6*100</f>
        <v>#DIV/0!</v>
      </c>
      <c r="H6" s="99">
        <f t="shared" si="0"/>
        <v>0</v>
      </c>
      <c r="I6" s="99"/>
      <c r="J6" s="99"/>
      <c r="K6" s="99"/>
      <c r="L6" s="100"/>
      <c r="M6" s="99"/>
      <c r="N6" s="99"/>
      <c r="O6" s="99"/>
      <c r="P6" s="100"/>
      <c r="Q6" s="99"/>
      <c r="R6" s="99"/>
      <c r="S6" s="99"/>
      <c r="T6" s="99"/>
      <c r="U6" s="99"/>
      <c r="V6" s="99"/>
      <c r="W6" s="99"/>
      <c r="X6" s="100"/>
      <c r="Y6" s="99"/>
      <c r="Z6" s="99"/>
      <c r="AA6" s="99"/>
      <c r="AB6" s="100"/>
      <c r="AC6" s="99"/>
      <c r="AD6" s="99"/>
      <c r="AE6" s="99"/>
      <c r="AF6" s="100"/>
      <c r="AG6" s="264">
        <f t="shared" si="3"/>
        <v>0</v>
      </c>
      <c r="AH6" s="264">
        <f>F6+R6</f>
        <v>0</v>
      </c>
      <c r="AI6" s="264" t="e">
        <f>AH6/AG6*100</f>
        <v>#DIV/0!</v>
      </c>
      <c r="AJ6" s="264">
        <f>AH6-AG6</f>
        <v>0</v>
      </c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 t="e">
        <f>AT6/AS6*100</f>
        <v>#DIV/0!</v>
      </c>
      <c r="AV6" s="99">
        <f t="shared" si="6"/>
        <v>0</v>
      </c>
      <c r="AW6" s="99"/>
      <c r="AX6" s="99"/>
      <c r="AY6" s="99"/>
      <c r="AZ6" s="99"/>
      <c r="BA6" s="264">
        <f t="shared" si="8"/>
        <v>0</v>
      </c>
      <c r="BB6" s="264"/>
      <c r="BC6" s="264"/>
      <c r="BD6" s="264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100"/>
      <c r="BU6" s="99"/>
      <c r="BV6" s="64"/>
      <c r="BW6" s="101"/>
      <c r="BX6" s="100"/>
      <c r="BY6" s="99"/>
      <c r="BZ6" s="99"/>
      <c r="CA6" s="101"/>
      <c r="CB6" s="100"/>
      <c r="CC6" s="99"/>
      <c r="CD6" s="99"/>
      <c r="CE6" s="101"/>
      <c r="CF6" s="100"/>
      <c r="CG6" s="264">
        <f t="shared" si="12"/>
        <v>0</v>
      </c>
      <c r="CH6" s="264">
        <f>F6+R6+AT6</f>
        <v>0</v>
      </c>
      <c r="CI6" s="264" t="e">
        <f t="shared" si="13"/>
        <v>#DIV/0!</v>
      </c>
      <c r="CJ6" s="264">
        <f t="shared" si="14"/>
        <v>0</v>
      </c>
      <c r="CL6" s="123">
        <f t="shared" ref="CL6:CL66" si="16">F6+J6+N6+R6+V6+Z6+AD6+AL6+AP6+AT6+AX6+BF6+BJ6+BN6+BR6+BV6+BZ6</f>
        <v>0</v>
      </c>
      <c r="CM6" s="123">
        <f t="shared" ref="CM6:CM66" si="17">E6+I6+M6+Q6+U6+Y6+AC6+AG6+AK6+AO6+AS6+AW6+BE6+BI6+BM6+BQ6+BU6+BY6-AG6</f>
        <v>0</v>
      </c>
      <c r="CO6" s="132">
        <f t="shared" si="15"/>
        <v>0</v>
      </c>
    </row>
    <row r="7" spans="1:128" s="127" customFormat="1" ht="13.8">
      <c r="A7" s="109">
        <v>212</v>
      </c>
      <c r="B7" s="480" t="s">
        <v>86</v>
      </c>
      <c r="C7" s="481"/>
      <c r="D7" s="482"/>
      <c r="E7" s="102">
        <f>E8</f>
        <v>2</v>
      </c>
      <c r="F7" s="102">
        <f>F8</f>
        <v>0</v>
      </c>
      <c r="G7" s="99"/>
      <c r="H7" s="99">
        <f t="shared" si="0"/>
        <v>-2</v>
      </c>
      <c r="I7" s="102">
        <f>I8</f>
        <v>2</v>
      </c>
      <c r="J7" s="102">
        <f>J8</f>
        <v>0</v>
      </c>
      <c r="K7" s="109"/>
      <c r="L7" s="109"/>
      <c r="M7" s="102">
        <f>M8</f>
        <v>3</v>
      </c>
      <c r="N7" s="102">
        <f>N8</f>
        <v>0</v>
      </c>
      <c r="O7" s="102"/>
      <c r="P7" s="109">
        <f>N7-M7</f>
        <v>-3</v>
      </c>
      <c r="Q7" s="102">
        <f>Q8</f>
        <v>5</v>
      </c>
      <c r="R7" s="102">
        <f>R8</f>
        <v>0</v>
      </c>
      <c r="S7" s="102"/>
      <c r="T7" s="109"/>
      <c r="U7" s="102">
        <f>U8</f>
        <v>2</v>
      </c>
      <c r="V7" s="102">
        <f>V8</f>
        <v>0</v>
      </c>
      <c r="W7" s="109"/>
      <c r="X7" s="109">
        <f>V7-U7</f>
        <v>-2</v>
      </c>
      <c r="Y7" s="102">
        <f>Y8</f>
        <v>2</v>
      </c>
      <c r="Z7" s="102">
        <f>Z8</f>
        <v>0</v>
      </c>
      <c r="AA7" s="102"/>
      <c r="AB7" s="109">
        <f t="shared" si="1"/>
        <v>-2</v>
      </c>
      <c r="AC7" s="102">
        <f>AC8</f>
        <v>2</v>
      </c>
      <c r="AD7" s="102">
        <f>AD8</f>
        <v>0</v>
      </c>
      <c r="AE7" s="102"/>
      <c r="AF7" s="109"/>
      <c r="AG7" s="264">
        <f t="shared" si="3"/>
        <v>18</v>
      </c>
      <c r="AH7" s="265">
        <f>AH8</f>
        <v>0</v>
      </c>
      <c r="AI7" s="264">
        <f>AH7/AG7*100</f>
        <v>0</v>
      </c>
      <c r="AJ7" s="264">
        <f>AH7-AG7</f>
        <v>-18</v>
      </c>
      <c r="AK7" s="102">
        <f>AK8</f>
        <v>0</v>
      </c>
      <c r="AL7" s="102">
        <f>AL8</f>
        <v>0</v>
      </c>
      <c r="AM7" s="99"/>
      <c r="AN7" s="99">
        <f t="shared" si="4"/>
        <v>0</v>
      </c>
      <c r="AO7" s="102">
        <f>AO8</f>
        <v>0</v>
      </c>
      <c r="AP7" s="102">
        <f>AP8</f>
        <v>0</v>
      </c>
      <c r="AQ7" s="99"/>
      <c r="AR7" s="99">
        <f t="shared" si="5"/>
        <v>0</v>
      </c>
      <c r="AS7" s="102">
        <f>AS8</f>
        <v>0</v>
      </c>
      <c r="AT7" s="102">
        <f>AT8</f>
        <v>0</v>
      </c>
      <c r="AU7" s="99"/>
      <c r="AV7" s="99">
        <f t="shared" si="6"/>
        <v>0</v>
      </c>
      <c r="AW7" s="102">
        <f>AW8</f>
        <v>0</v>
      </c>
      <c r="AX7" s="102">
        <f>AX8</f>
        <v>0</v>
      </c>
      <c r="AY7" s="99"/>
      <c r="AZ7" s="99">
        <f t="shared" si="7"/>
        <v>0</v>
      </c>
      <c r="BA7" s="264">
        <f t="shared" si="8"/>
        <v>0</v>
      </c>
      <c r="BB7" s="265">
        <f>BB8</f>
        <v>0</v>
      </c>
      <c r="BC7" s="264"/>
      <c r="BD7" s="264">
        <f>BB7-BA7</f>
        <v>0</v>
      </c>
      <c r="BE7" s="102">
        <f>BE8</f>
        <v>0</v>
      </c>
      <c r="BF7" s="102">
        <f>BF8</f>
        <v>0</v>
      </c>
      <c r="BG7" s="99"/>
      <c r="BH7" s="99">
        <f t="shared" si="10"/>
        <v>0</v>
      </c>
      <c r="BI7" s="102">
        <f>BI8</f>
        <v>0</v>
      </c>
      <c r="BJ7" s="102">
        <f>BJ8</f>
        <v>0</v>
      </c>
      <c r="BK7" s="99"/>
      <c r="BL7" s="99">
        <f t="shared" ref="BL7:BL13" si="18">BJ7-BI7</f>
        <v>0</v>
      </c>
      <c r="BM7" s="102">
        <f>BM8</f>
        <v>0</v>
      </c>
      <c r="BN7" s="102">
        <f>BN8</f>
        <v>0</v>
      </c>
      <c r="BO7" s="99"/>
      <c r="BP7" s="99">
        <f t="shared" ref="BP7:BP13" si="19">BN7-BM7</f>
        <v>0</v>
      </c>
      <c r="BQ7" s="102">
        <f>BQ8</f>
        <v>2</v>
      </c>
      <c r="BR7" s="102">
        <f>BR8</f>
        <v>0</v>
      </c>
      <c r="BS7" s="102">
        <f t="shared" si="11"/>
        <v>0</v>
      </c>
      <c r="BT7" s="109">
        <f>BR7-BQ7</f>
        <v>-2</v>
      </c>
      <c r="BU7" s="102">
        <f>BU8</f>
        <v>30</v>
      </c>
      <c r="BV7" s="140">
        <f>BV8</f>
        <v>0</v>
      </c>
      <c r="BW7" s="103">
        <f>BV7/BU7*100</f>
        <v>0</v>
      </c>
      <c r="BX7" s="109">
        <f t="shared" ref="BX7:BX66" si="20">BV7-BU7</f>
        <v>-30</v>
      </c>
      <c r="BY7" s="140">
        <f>BY8</f>
        <v>2.5</v>
      </c>
      <c r="BZ7" s="140">
        <f>BZ8</f>
        <v>0</v>
      </c>
      <c r="CA7" s="103">
        <f>BZ7/BY7*100</f>
        <v>0</v>
      </c>
      <c r="CB7" s="109">
        <f>BZ7-BY7</f>
        <v>-2.5</v>
      </c>
      <c r="CC7" s="140">
        <f>CC8</f>
        <v>0</v>
      </c>
      <c r="CD7" s="140">
        <f>CD8</f>
        <v>0</v>
      </c>
      <c r="CE7" s="103" t="e">
        <f>CD7/CC7*100</f>
        <v>#DIV/0!</v>
      </c>
      <c r="CF7" s="109">
        <f>CD7-CC7</f>
        <v>0</v>
      </c>
      <c r="CG7" s="264">
        <f t="shared" si="12"/>
        <v>52.5</v>
      </c>
      <c r="CH7" s="265">
        <f>CH8</f>
        <v>0</v>
      </c>
      <c r="CI7" s="265">
        <f t="shared" si="13"/>
        <v>0</v>
      </c>
      <c r="CJ7" s="265">
        <f t="shared" si="14"/>
        <v>-52.5</v>
      </c>
      <c r="CL7" s="123">
        <f t="shared" si="16"/>
        <v>0</v>
      </c>
      <c r="CM7" s="123">
        <f t="shared" si="17"/>
        <v>52.5</v>
      </c>
      <c r="CO7" s="132">
        <f t="shared" si="15"/>
        <v>0</v>
      </c>
    </row>
    <row r="8" spans="1:128">
      <c r="A8" s="108"/>
      <c r="B8" s="468" t="s">
        <v>186</v>
      </c>
      <c r="C8" s="469"/>
      <c r="D8" s="470"/>
      <c r="E8" s="94">
        <v>2</v>
      </c>
      <c r="F8" s="94"/>
      <c r="G8" s="94"/>
      <c r="H8" s="95">
        <f t="shared" si="0"/>
        <v>-2</v>
      </c>
      <c r="I8" s="94">
        <v>2</v>
      </c>
      <c r="J8" s="94"/>
      <c r="K8" s="108"/>
      <c r="L8" s="108"/>
      <c r="M8" s="94">
        <v>3</v>
      </c>
      <c r="N8" s="94"/>
      <c r="O8" s="94"/>
      <c r="P8" s="108">
        <f>N8-M8</f>
        <v>-3</v>
      </c>
      <c r="Q8" s="94">
        <v>5</v>
      </c>
      <c r="R8" s="94"/>
      <c r="S8" s="94"/>
      <c r="T8" s="108"/>
      <c r="U8" s="94">
        <v>2</v>
      </c>
      <c r="V8" s="94"/>
      <c r="W8" s="108"/>
      <c r="X8" s="108">
        <f>V8-U8</f>
        <v>-2</v>
      </c>
      <c r="Y8" s="94">
        <v>2</v>
      </c>
      <c r="Z8" s="94"/>
      <c r="AA8" s="94"/>
      <c r="AB8" s="108">
        <f t="shared" si="1"/>
        <v>-2</v>
      </c>
      <c r="AC8" s="94">
        <v>2</v>
      </c>
      <c r="AD8" s="94"/>
      <c r="AE8" s="94"/>
      <c r="AF8" s="108"/>
      <c r="AG8" s="264">
        <f t="shared" si="3"/>
        <v>18</v>
      </c>
      <c r="AH8" s="266">
        <f>F8+J8+N8+R8+V8+Z8+AD8</f>
        <v>0</v>
      </c>
      <c r="AI8" s="264">
        <f>AH8/AG8*100</f>
        <v>0</v>
      </c>
      <c r="AJ8" s="266">
        <f>AH8-AG8</f>
        <v>-18</v>
      </c>
      <c r="AK8" s="94"/>
      <c r="AL8" s="94"/>
      <c r="AM8" s="94"/>
      <c r="AN8" s="95">
        <f t="shared" si="4"/>
        <v>0</v>
      </c>
      <c r="AO8" s="94"/>
      <c r="AP8" s="94"/>
      <c r="AQ8" s="94"/>
      <c r="AR8" s="95">
        <f t="shared" si="5"/>
        <v>0</v>
      </c>
      <c r="AS8" s="94"/>
      <c r="AT8" s="94"/>
      <c r="AU8" s="94"/>
      <c r="AV8" s="95">
        <f t="shared" si="6"/>
        <v>0</v>
      </c>
      <c r="AW8" s="94"/>
      <c r="AX8" s="94"/>
      <c r="AY8" s="94"/>
      <c r="AZ8" s="95">
        <f t="shared" si="7"/>
        <v>0</v>
      </c>
      <c r="BA8" s="264">
        <f t="shared" si="8"/>
        <v>0</v>
      </c>
      <c r="BB8" s="266">
        <f>AL8+AP8+AT8+AX8</f>
        <v>0</v>
      </c>
      <c r="BC8" s="266"/>
      <c r="BD8" s="266">
        <f>BB8-BA8</f>
        <v>0</v>
      </c>
      <c r="BE8" s="94"/>
      <c r="BF8" s="94"/>
      <c r="BG8" s="94"/>
      <c r="BH8" s="95">
        <f t="shared" si="10"/>
        <v>0</v>
      </c>
      <c r="BI8" s="94"/>
      <c r="BJ8" s="94"/>
      <c r="BK8" s="94"/>
      <c r="BL8" s="95">
        <f t="shared" si="18"/>
        <v>0</v>
      </c>
      <c r="BM8" s="94"/>
      <c r="BN8" s="94"/>
      <c r="BO8" s="94"/>
      <c r="BP8" s="95">
        <f t="shared" si="19"/>
        <v>0</v>
      </c>
      <c r="BQ8" s="94">
        <v>2</v>
      </c>
      <c r="BR8" s="94"/>
      <c r="BS8" s="94">
        <f t="shared" si="11"/>
        <v>0</v>
      </c>
      <c r="BT8" s="108">
        <f>BR8-BQ8</f>
        <v>-2</v>
      </c>
      <c r="BU8" s="94">
        <v>30</v>
      </c>
      <c r="BV8" s="139"/>
      <c r="BW8" s="96">
        <f>BV8/BU8*100</f>
        <v>0</v>
      </c>
      <c r="BX8" s="108">
        <f t="shared" si="20"/>
        <v>-30</v>
      </c>
      <c r="BY8" s="142">
        <v>2.5</v>
      </c>
      <c r="BZ8" s="142"/>
      <c r="CA8" s="108"/>
      <c r="CB8" s="108"/>
      <c r="CC8" s="142"/>
      <c r="CD8" s="142"/>
      <c r="CE8" s="108"/>
      <c r="CF8" s="108"/>
      <c r="CG8" s="266">
        <f t="shared" si="12"/>
        <v>52.5</v>
      </c>
      <c r="CH8" s="255">
        <f>R8+V8+Z8+AD8+BR8+BV8+F8+J8+N8+AL8+BZ8+AP8+AT8+AX8+BF8</f>
        <v>0</v>
      </c>
      <c r="CI8" s="266">
        <f t="shared" si="13"/>
        <v>0</v>
      </c>
      <c r="CJ8" s="266">
        <f t="shared" si="14"/>
        <v>-52.5</v>
      </c>
      <c r="CL8" s="128">
        <f t="shared" si="16"/>
        <v>0</v>
      </c>
      <c r="CM8" s="123">
        <f t="shared" si="17"/>
        <v>52.5</v>
      </c>
      <c r="CO8" s="132">
        <f t="shared" si="15"/>
        <v>0</v>
      </c>
    </row>
    <row r="9" spans="1:128" hidden="1">
      <c r="A9" s="108">
        <v>213</v>
      </c>
      <c r="B9" s="483" t="s">
        <v>187</v>
      </c>
      <c r="C9" s="484"/>
      <c r="D9" s="485"/>
      <c r="E9" s="94"/>
      <c r="F9" s="94"/>
      <c r="G9" s="92"/>
      <c r="H9" s="94">
        <f t="shared" si="0"/>
        <v>0</v>
      </c>
      <c r="I9" s="94"/>
      <c r="J9" s="94"/>
      <c r="K9" s="94"/>
      <c r="L9" s="108">
        <f t="shared" ref="L9:L19" si="21">J9-I9</f>
        <v>0</v>
      </c>
      <c r="M9" s="94"/>
      <c r="N9" s="94"/>
      <c r="O9" s="92"/>
      <c r="P9" s="108">
        <f>N9-M9</f>
        <v>0</v>
      </c>
      <c r="Q9" s="94"/>
      <c r="R9" s="94"/>
      <c r="S9" s="94"/>
      <c r="T9" s="108"/>
      <c r="U9" s="94"/>
      <c r="V9" s="94"/>
      <c r="W9" s="108"/>
      <c r="X9" s="108"/>
      <c r="Y9" s="94"/>
      <c r="Z9" s="94"/>
      <c r="AA9" s="94"/>
      <c r="AB9" s="108">
        <f t="shared" si="1"/>
        <v>0</v>
      </c>
      <c r="AC9" s="94"/>
      <c r="AD9" s="94"/>
      <c r="AE9" s="94"/>
      <c r="AF9" s="108"/>
      <c r="AG9" s="264">
        <f t="shared" si="3"/>
        <v>0</v>
      </c>
      <c r="AH9" s="266"/>
      <c r="AI9" s="266"/>
      <c r="AJ9" s="266"/>
      <c r="AK9" s="94"/>
      <c r="AL9" s="94"/>
      <c r="AM9" s="92"/>
      <c r="AN9" s="94">
        <f t="shared" si="4"/>
        <v>0</v>
      </c>
      <c r="AO9" s="94"/>
      <c r="AP9" s="94"/>
      <c r="AQ9" s="92"/>
      <c r="AR9" s="94">
        <f t="shared" si="5"/>
        <v>0</v>
      </c>
      <c r="AS9" s="94"/>
      <c r="AT9" s="94"/>
      <c r="AU9" s="92"/>
      <c r="AV9" s="94">
        <f t="shared" si="6"/>
        <v>0</v>
      </c>
      <c r="AW9" s="94"/>
      <c r="AX9" s="94"/>
      <c r="AY9" s="92"/>
      <c r="AZ9" s="94">
        <f t="shared" si="7"/>
        <v>0</v>
      </c>
      <c r="BA9" s="264">
        <f t="shared" si="8"/>
        <v>0</v>
      </c>
      <c r="BB9" s="266"/>
      <c r="BC9" s="264"/>
      <c r="BD9" s="266">
        <f t="shared" si="9"/>
        <v>0</v>
      </c>
      <c r="BE9" s="94"/>
      <c r="BF9" s="94"/>
      <c r="BG9" s="92"/>
      <c r="BH9" s="94">
        <f t="shared" si="10"/>
        <v>0</v>
      </c>
      <c r="BI9" s="94"/>
      <c r="BJ9" s="94"/>
      <c r="BK9" s="92"/>
      <c r="BL9" s="94">
        <f t="shared" si="18"/>
        <v>0</v>
      </c>
      <c r="BM9" s="94"/>
      <c r="BN9" s="94"/>
      <c r="BO9" s="92"/>
      <c r="BP9" s="94">
        <f t="shared" si="19"/>
        <v>0</v>
      </c>
      <c r="BQ9" s="94"/>
      <c r="BR9" s="94"/>
      <c r="BS9" s="94"/>
      <c r="BT9" s="108"/>
      <c r="BU9" s="94"/>
      <c r="BV9" s="139"/>
      <c r="BW9" s="96"/>
      <c r="BX9" s="108"/>
      <c r="BY9" s="108"/>
      <c r="BZ9" s="108"/>
      <c r="CA9" s="108"/>
      <c r="CB9" s="108"/>
      <c r="CC9" s="108"/>
      <c r="CD9" s="108"/>
      <c r="CE9" s="108"/>
      <c r="CF9" s="108"/>
      <c r="CG9" s="266">
        <f t="shared" si="12"/>
        <v>0</v>
      </c>
      <c r="CH9" s="255">
        <f>R9+V9+Z9+AD9+BR9+BV9+F9+J9+N9+AL9+BZ9+AP9+AT9+AX9+BF9</f>
        <v>0</v>
      </c>
      <c r="CI9" s="266"/>
      <c r="CJ9" s="266"/>
      <c r="CL9" s="128">
        <f t="shared" si="16"/>
        <v>0</v>
      </c>
      <c r="CM9" s="123">
        <f t="shared" si="17"/>
        <v>0</v>
      </c>
      <c r="CO9" s="132">
        <f t="shared" si="15"/>
        <v>0</v>
      </c>
    </row>
    <row r="10" spans="1:128" s="123" customFormat="1">
      <c r="A10" s="100">
        <v>220</v>
      </c>
      <c r="B10" s="462" t="s">
        <v>90</v>
      </c>
      <c r="C10" s="463"/>
      <c r="D10" s="464"/>
      <c r="E10" s="99">
        <f>E11+E12+E16+E25+E14</f>
        <v>136</v>
      </c>
      <c r="F10" s="99">
        <f>F11+F12+F16+F25+F14</f>
        <v>0</v>
      </c>
      <c r="G10" s="99">
        <f>F10/E10*100</f>
        <v>0</v>
      </c>
      <c r="H10" s="99">
        <f t="shared" si="0"/>
        <v>-136</v>
      </c>
      <c r="I10" s="99">
        <f>I11+I12+I16+I25+I14</f>
        <v>171</v>
      </c>
      <c r="J10" s="99">
        <f>J11+J12+J16+J25+J14</f>
        <v>0</v>
      </c>
      <c r="K10" s="99">
        <f>J10/I10*100</f>
        <v>0</v>
      </c>
      <c r="L10" s="100"/>
      <c r="M10" s="99">
        <f>M11+M12+M16+M25+M14</f>
        <v>250</v>
      </c>
      <c r="N10" s="99">
        <f>N11+N12+N16+N25+N14</f>
        <v>0</v>
      </c>
      <c r="O10" s="99">
        <f>N10/M10*100</f>
        <v>0</v>
      </c>
      <c r="P10" s="100">
        <f t="shared" ref="P10:P66" si="22">N10-M10</f>
        <v>-250</v>
      </c>
      <c r="Q10" s="99">
        <f>Q11+Q12+Q16+Q25+Q14</f>
        <v>250</v>
      </c>
      <c r="R10" s="99">
        <f>R11+R12+R16+R25+R14</f>
        <v>0</v>
      </c>
      <c r="S10" s="99">
        <f t="shared" ref="S10:S17" si="23">R10/Q10*100</f>
        <v>0</v>
      </c>
      <c r="T10" s="99">
        <f>R10-Q10</f>
        <v>-250</v>
      </c>
      <c r="U10" s="99">
        <f>U11+U12+U16+U25+U14</f>
        <v>189</v>
      </c>
      <c r="V10" s="99">
        <f>V11+V12+V16+V25+V14</f>
        <v>0</v>
      </c>
      <c r="W10" s="99">
        <f>V10/U10*100</f>
        <v>0</v>
      </c>
      <c r="X10" s="100">
        <f t="shared" ref="X10:X17" si="24">V10-U10</f>
        <v>-189</v>
      </c>
      <c r="Y10" s="99">
        <f>Y11+Y12+Y16+Y25+Y14</f>
        <v>187</v>
      </c>
      <c r="Z10" s="99">
        <f>Z11+Z12+Z16+Z25+Z14</f>
        <v>0</v>
      </c>
      <c r="AA10" s="99">
        <f>Z10/Y10*100</f>
        <v>0</v>
      </c>
      <c r="AB10" s="100">
        <f t="shared" si="1"/>
        <v>-187</v>
      </c>
      <c r="AC10" s="99">
        <f>AC11+AC12+AC16+AC25+AC14</f>
        <v>171</v>
      </c>
      <c r="AD10" s="99">
        <f>AD11+AD12+AD16+AD25+AD14</f>
        <v>0</v>
      </c>
      <c r="AE10" s="99">
        <f>AD10/AC10*100</f>
        <v>0</v>
      </c>
      <c r="AF10" s="100">
        <f t="shared" si="2"/>
        <v>-171</v>
      </c>
      <c r="AG10" s="264">
        <f t="shared" si="3"/>
        <v>1354</v>
      </c>
      <c r="AH10" s="264">
        <f>AH11+AH12+AH16+AH25+AH14</f>
        <v>0</v>
      </c>
      <c r="AI10" s="264">
        <f>AH10/AG10*100</f>
        <v>0</v>
      </c>
      <c r="AJ10" s="264">
        <f t="shared" ref="AJ10:AJ66" si="25">AH10-AG10</f>
        <v>-1354</v>
      </c>
      <c r="AK10" s="99">
        <f>AK11+AK12+AK16+AK25+AK14</f>
        <v>30</v>
      </c>
      <c r="AL10" s="99">
        <f>AL11+AL12+AL16+AL25+AL14</f>
        <v>0</v>
      </c>
      <c r="AM10" s="99">
        <f t="shared" ref="AM10:AM17" si="26">AL10/AK10*100</f>
        <v>0</v>
      </c>
      <c r="AN10" s="99">
        <f t="shared" si="4"/>
        <v>-30</v>
      </c>
      <c r="AO10" s="99">
        <f>AO11+AO12+AO16+AO25+AO14</f>
        <v>20</v>
      </c>
      <c r="AP10" s="99">
        <f>AP11+AP12+AP16+AP25+AP14</f>
        <v>0</v>
      </c>
      <c r="AQ10" s="99">
        <f>AP10/AO10*100</f>
        <v>0</v>
      </c>
      <c r="AR10" s="99">
        <f t="shared" si="5"/>
        <v>-20</v>
      </c>
      <c r="AS10" s="99">
        <f>AS11+AS12+AS16+AS25+AS14</f>
        <v>30</v>
      </c>
      <c r="AT10" s="99">
        <f>AT11+AT12+AT16+AT25+AT14</f>
        <v>0</v>
      </c>
      <c r="AU10" s="99">
        <f>AT10/AS10*100</f>
        <v>0</v>
      </c>
      <c r="AV10" s="99">
        <f t="shared" si="6"/>
        <v>-30</v>
      </c>
      <c r="AW10" s="99">
        <f>AW11+AW12+AW16+AW25+AW14</f>
        <v>30</v>
      </c>
      <c r="AX10" s="99">
        <f>AX11+AX12+AX16+AX25+AX14</f>
        <v>0</v>
      </c>
      <c r="AY10" s="99">
        <f>AX10/AW10*100</f>
        <v>0</v>
      </c>
      <c r="AZ10" s="99">
        <f t="shared" si="7"/>
        <v>-30</v>
      </c>
      <c r="BA10" s="264">
        <f t="shared" si="8"/>
        <v>110</v>
      </c>
      <c r="BB10" s="270">
        <f>BB11+BB12+BB16+BB25+BB14</f>
        <v>0</v>
      </c>
      <c r="BC10" s="264">
        <f>BB10/BA10*100</f>
        <v>0</v>
      </c>
      <c r="BD10" s="264">
        <f t="shared" si="9"/>
        <v>-110</v>
      </c>
      <c r="BE10" s="99">
        <f>BE11+BE12+BE16+BE25+BE14</f>
        <v>10</v>
      </c>
      <c r="BF10" s="99">
        <f>BF11+BF12+BF16+BF25+BF14</f>
        <v>0</v>
      </c>
      <c r="BG10" s="99">
        <f>BF10/BE10*100</f>
        <v>0</v>
      </c>
      <c r="BH10" s="99">
        <f t="shared" si="10"/>
        <v>-10</v>
      </c>
      <c r="BI10" s="99">
        <f>BI11+BI12+BI16+BI25+BI14</f>
        <v>15</v>
      </c>
      <c r="BJ10" s="99">
        <f>BJ11+BJ12+BJ16+BJ25+BJ14</f>
        <v>0</v>
      </c>
      <c r="BK10" s="99">
        <f>BJ10/BI10*100</f>
        <v>0</v>
      </c>
      <c r="BL10" s="99">
        <f t="shared" si="18"/>
        <v>-15</v>
      </c>
      <c r="BM10" s="99">
        <f>BM11+BM12+BM16+BM25+BM14</f>
        <v>15</v>
      </c>
      <c r="BN10" s="99">
        <f>BN11+BN12+BN16+BN25+BN14</f>
        <v>0</v>
      </c>
      <c r="BO10" s="99">
        <f>BN10/BM10*100</f>
        <v>0</v>
      </c>
      <c r="BP10" s="99">
        <f t="shared" si="19"/>
        <v>-15</v>
      </c>
      <c r="BQ10" s="99">
        <f>BQ11+BQ12+BQ16+BQ25</f>
        <v>21</v>
      </c>
      <c r="BR10" s="99">
        <f>BR11+BR12+BR16+BR25</f>
        <v>0</v>
      </c>
      <c r="BS10" s="99">
        <f t="shared" si="11"/>
        <v>0</v>
      </c>
      <c r="BT10" s="100">
        <f t="shared" ref="BT10:BT17" si="27">BR10-BQ10</f>
        <v>-21</v>
      </c>
      <c r="BU10" s="99">
        <f>BU11+BU12+BU16+BU25+BU15</f>
        <v>549</v>
      </c>
      <c r="BV10" s="64">
        <f>BV11+BV12+BV16+BV25+BV15</f>
        <v>0</v>
      </c>
      <c r="BW10" s="101">
        <f>BV10/BU10*100</f>
        <v>0</v>
      </c>
      <c r="BX10" s="100">
        <f t="shared" si="20"/>
        <v>-549</v>
      </c>
      <c r="BY10" s="99">
        <f>BY11+BY12+BY16+BY25</f>
        <v>18</v>
      </c>
      <c r="BZ10" s="64">
        <f>BZ11+BZ12+BZ16+BZ25</f>
        <v>0</v>
      </c>
      <c r="CA10" s="101">
        <f>BZ10/BY10*100</f>
        <v>0</v>
      </c>
      <c r="CB10" s="100">
        <f>BZ10-BY10</f>
        <v>-18</v>
      </c>
      <c r="CC10" s="99">
        <f>CC11+CC12+CC16+CC25+CC14</f>
        <v>53.244999999999997</v>
      </c>
      <c r="CD10" s="99">
        <f>CD11+CD12+CD16+CD25+CD14</f>
        <v>0</v>
      </c>
      <c r="CE10" s="101">
        <f>CD10/CC10*100</f>
        <v>0</v>
      </c>
      <c r="CF10" s="100">
        <f>CD10-CC10</f>
        <v>-53.244999999999997</v>
      </c>
      <c r="CG10" s="264">
        <f t="shared" si="12"/>
        <v>2092</v>
      </c>
      <c r="CH10" s="270">
        <f>CH11+CH12+CH16+CH25+CH14+CH15</f>
        <v>0</v>
      </c>
      <c r="CI10" s="264">
        <f t="shared" si="13"/>
        <v>0</v>
      </c>
      <c r="CJ10" s="264">
        <f t="shared" si="14"/>
        <v>-2092</v>
      </c>
      <c r="CL10" s="123">
        <f t="shared" si="16"/>
        <v>0</v>
      </c>
      <c r="CM10" s="123">
        <f t="shared" si="17"/>
        <v>2092</v>
      </c>
      <c r="CO10" s="132">
        <f t="shared" si="15"/>
        <v>0</v>
      </c>
    </row>
    <row r="11" spans="1:128">
      <c r="A11" s="108">
        <v>221</v>
      </c>
      <c r="B11" s="483" t="s">
        <v>91</v>
      </c>
      <c r="C11" s="484"/>
      <c r="D11" s="485"/>
      <c r="E11" s="94">
        <v>32</v>
      </c>
      <c r="F11" s="94"/>
      <c r="G11" s="94">
        <f>F11/E11*100</f>
        <v>0</v>
      </c>
      <c r="H11" s="94">
        <f t="shared" si="0"/>
        <v>-32</v>
      </c>
      <c r="I11" s="94">
        <v>32</v>
      </c>
      <c r="J11" s="94"/>
      <c r="K11" s="94">
        <f>J11/I11*100</f>
        <v>0</v>
      </c>
      <c r="L11" s="108">
        <f t="shared" si="21"/>
        <v>-32</v>
      </c>
      <c r="M11" s="94">
        <v>37</v>
      </c>
      <c r="N11" s="94"/>
      <c r="O11" s="94">
        <f>N11/M11*100</f>
        <v>0</v>
      </c>
      <c r="P11" s="108">
        <f t="shared" si="22"/>
        <v>-37</v>
      </c>
      <c r="Q11" s="94">
        <v>37</v>
      </c>
      <c r="R11" s="94"/>
      <c r="S11" s="95">
        <f t="shared" si="23"/>
        <v>0</v>
      </c>
      <c r="T11" s="108">
        <f>R11-Q11</f>
        <v>-37</v>
      </c>
      <c r="U11" s="94">
        <v>32</v>
      </c>
      <c r="V11" s="94"/>
      <c r="W11" s="94">
        <f>V11/U11*100</f>
        <v>0</v>
      </c>
      <c r="X11" s="94">
        <f t="shared" si="24"/>
        <v>-32</v>
      </c>
      <c r="Y11" s="94">
        <v>32</v>
      </c>
      <c r="Z11" s="94"/>
      <c r="AA11" s="94">
        <f>Z11/Y11*100</f>
        <v>0</v>
      </c>
      <c r="AB11" s="108">
        <f t="shared" si="1"/>
        <v>-32</v>
      </c>
      <c r="AC11" s="94">
        <v>32</v>
      </c>
      <c r="AD11" s="94"/>
      <c r="AE11" s="94">
        <f>AD11/AC11*100</f>
        <v>0</v>
      </c>
      <c r="AF11" s="108">
        <f t="shared" si="2"/>
        <v>-32</v>
      </c>
      <c r="AG11" s="264">
        <f t="shared" si="3"/>
        <v>234</v>
      </c>
      <c r="AH11" s="266">
        <f>F11+J11+N11+R11+V11+Z11+AD11</f>
        <v>0</v>
      </c>
      <c r="AI11" s="266">
        <f>AH11/AG11*100</f>
        <v>0</v>
      </c>
      <c r="AJ11" s="266">
        <f t="shared" si="25"/>
        <v>-234</v>
      </c>
      <c r="AK11" s="94">
        <v>15</v>
      </c>
      <c r="AL11" s="94"/>
      <c r="AM11" s="94">
        <f t="shared" si="26"/>
        <v>0</v>
      </c>
      <c r="AN11" s="94">
        <f t="shared" si="4"/>
        <v>-15</v>
      </c>
      <c r="AO11" s="94">
        <v>15</v>
      </c>
      <c r="AP11" s="94"/>
      <c r="AQ11" s="94">
        <f>AP11/AO11*100</f>
        <v>0</v>
      </c>
      <c r="AR11" s="94">
        <f t="shared" si="5"/>
        <v>-15</v>
      </c>
      <c r="AS11" s="94">
        <v>15</v>
      </c>
      <c r="AT11" s="94"/>
      <c r="AU11" s="94">
        <f>AT11/AS11*100</f>
        <v>0</v>
      </c>
      <c r="AV11" s="94">
        <f t="shared" si="6"/>
        <v>-15</v>
      </c>
      <c r="AW11" s="94">
        <v>15</v>
      </c>
      <c r="AX11" s="94"/>
      <c r="AY11" s="94">
        <f>AX11/AW11*100</f>
        <v>0</v>
      </c>
      <c r="AZ11" s="94">
        <f t="shared" si="7"/>
        <v>-15</v>
      </c>
      <c r="BA11" s="264">
        <f t="shared" si="8"/>
        <v>60</v>
      </c>
      <c r="BB11" s="266">
        <f>AL11+AP11+AT11+AX11</f>
        <v>0</v>
      </c>
      <c r="BC11" s="266">
        <f>BB11/BA11*100</f>
        <v>0</v>
      </c>
      <c r="BD11" s="266">
        <f t="shared" si="9"/>
        <v>-60</v>
      </c>
      <c r="BE11" s="94">
        <v>10</v>
      </c>
      <c r="BF11" s="94"/>
      <c r="BG11" s="94"/>
      <c r="BH11" s="94">
        <f t="shared" si="10"/>
        <v>-10</v>
      </c>
      <c r="BI11" s="94">
        <v>15</v>
      </c>
      <c r="BJ11" s="94"/>
      <c r="BK11" s="94"/>
      <c r="BL11" s="94">
        <f t="shared" si="18"/>
        <v>-15</v>
      </c>
      <c r="BM11" s="94">
        <v>15</v>
      </c>
      <c r="BN11" s="94"/>
      <c r="BO11" s="94">
        <f>BN11/BM11*100</f>
        <v>0</v>
      </c>
      <c r="BP11" s="94">
        <f t="shared" si="19"/>
        <v>-15</v>
      </c>
      <c r="BQ11" s="94"/>
      <c r="BR11" s="94"/>
      <c r="BS11" s="94"/>
      <c r="BT11" s="108">
        <f t="shared" si="27"/>
        <v>0</v>
      </c>
      <c r="BU11" s="94">
        <v>143</v>
      </c>
      <c r="BV11" s="139"/>
      <c r="BW11" s="96">
        <f>BV11/BU11*100</f>
        <v>0</v>
      </c>
      <c r="BX11" s="108">
        <f t="shared" si="20"/>
        <v>-143</v>
      </c>
      <c r="BY11" s="108"/>
      <c r="BZ11" s="108"/>
      <c r="CA11" s="108"/>
      <c r="CB11" s="108"/>
      <c r="CC11" s="108"/>
      <c r="CD11" s="108"/>
      <c r="CE11" s="108"/>
      <c r="CF11" s="108"/>
      <c r="CG11" s="266">
        <f>AG11+BA11+BE11+BI11+BM11+BQ11+BU11+BY11</f>
        <v>477</v>
      </c>
      <c r="CH11" s="255">
        <f>R11+V11+Z11+AD11+BR11+BV11+F11+J11+N11+AL11+BZ11+AP11+AT11+AX11+BF11+BN11+BJ11</f>
        <v>0</v>
      </c>
      <c r="CI11" s="266">
        <f t="shared" si="13"/>
        <v>0</v>
      </c>
      <c r="CJ11" s="266">
        <f t="shared" si="14"/>
        <v>-477</v>
      </c>
      <c r="CK11" s="98">
        <v>54.6</v>
      </c>
      <c r="CL11" s="128">
        <f t="shared" si="16"/>
        <v>0</v>
      </c>
      <c r="CM11" s="123">
        <f t="shared" si="17"/>
        <v>477</v>
      </c>
      <c r="CO11" s="132">
        <f t="shared" si="15"/>
        <v>0</v>
      </c>
    </row>
    <row r="12" spans="1:128" s="127" customFormat="1" ht="13.8">
      <c r="A12" s="109">
        <v>222</v>
      </c>
      <c r="B12" s="480" t="s">
        <v>188</v>
      </c>
      <c r="C12" s="481"/>
      <c r="D12" s="482"/>
      <c r="E12" s="102">
        <f>E13</f>
        <v>0</v>
      </c>
      <c r="F12" s="102">
        <f>F13</f>
        <v>0</v>
      </c>
      <c r="G12" s="99"/>
      <c r="H12" s="102">
        <f t="shared" si="0"/>
        <v>0</v>
      </c>
      <c r="I12" s="102">
        <f>I13</f>
        <v>0</v>
      </c>
      <c r="J12" s="102"/>
      <c r="K12" s="102"/>
      <c r="L12" s="109">
        <f t="shared" si="21"/>
        <v>0</v>
      </c>
      <c r="M12" s="102">
        <f>M13</f>
        <v>0</v>
      </c>
      <c r="N12" s="102"/>
      <c r="O12" s="102"/>
      <c r="P12" s="109">
        <f t="shared" si="22"/>
        <v>0</v>
      </c>
      <c r="Q12" s="102">
        <f>Q13</f>
        <v>0</v>
      </c>
      <c r="R12" s="102">
        <f>R13</f>
        <v>0</v>
      </c>
      <c r="S12" s="102" t="e">
        <f t="shared" si="23"/>
        <v>#DIV/0!</v>
      </c>
      <c r="T12" s="102">
        <f>R12-Q12</f>
        <v>0</v>
      </c>
      <c r="U12" s="102">
        <f>U13</f>
        <v>0</v>
      </c>
      <c r="V12" s="102"/>
      <c r="W12" s="102"/>
      <c r="X12" s="109">
        <f t="shared" si="24"/>
        <v>0</v>
      </c>
      <c r="Y12" s="102">
        <f>Y13</f>
        <v>0</v>
      </c>
      <c r="Z12" s="102">
        <f>Z13</f>
        <v>0</v>
      </c>
      <c r="AA12" s="102"/>
      <c r="AB12" s="109">
        <f t="shared" si="1"/>
        <v>0</v>
      </c>
      <c r="AC12" s="102">
        <f>AC13</f>
        <v>0</v>
      </c>
      <c r="AD12" s="102">
        <f>AD13</f>
        <v>0</v>
      </c>
      <c r="AE12" s="102"/>
      <c r="AF12" s="109">
        <f t="shared" si="2"/>
        <v>0</v>
      </c>
      <c r="AG12" s="264">
        <f t="shared" si="3"/>
        <v>0</v>
      </c>
      <c r="AH12" s="265">
        <f>AH13</f>
        <v>0</v>
      </c>
      <c r="AI12" s="265" t="e">
        <f>AH12/AG12*100</f>
        <v>#DIV/0!</v>
      </c>
      <c r="AJ12" s="267">
        <f t="shared" si="25"/>
        <v>0</v>
      </c>
      <c r="AK12" s="102">
        <f>AK13</f>
        <v>0</v>
      </c>
      <c r="AL12" s="102"/>
      <c r="AM12" s="99"/>
      <c r="AN12" s="102">
        <f t="shared" si="4"/>
        <v>0</v>
      </c>
      <c r="AO12" s="102">
        <f>AO13</f>
        <v>0</v>
      </c>
      <c r="AP12" s="102"/>
      <c r="AQ12" s="99"/>
      <c r="AR12" s="102">
        <f t="shared" si="5"/>
        <v>0</v>
      </c>
      <c r="AS12" s="102">
        <f>AS13</f>
        <v>0</v>
      </c>
      <c r="AT12" s="102"/>
      <c r="AU12" s="99" t="e">
        <f>AT12/AS12*100</f>
        <v>#DIV/0!</v>
      </c>
      <c r="AV12" s="102">
        <f t="shared" si="6"/>
        <v>0</v>
      </c>
      <c r="AW12" s="102">
        <f>AW13</f>
        <v>0</v>
      </c>
      <c r="AX12" s="102"/>
      <c r="AY12" s="99"/>
      <c r="AZ12" s="102">
        <f t="shared" si="7"/>
        <v>0</v>
      </c>
      <c r="BA12" s="264">
        <f t="shared" si="8"/>
        <v>0</v>
      </c>
      <c r="BB12" s="265"/>
      <c r="BC12" s="264" t="e">
        <f>BB12/BA12*100</f>
        <v>#DIV/0!</v>
      </c>
      <c r="BD12" s="265">
        <f t="shared" si="9"/>
        <v>0</v>
      </c>
      <c r="BE12" s="102">
        <f>BE13</f>
        <v>0</v>
      </c>
      <c r="BF12" s="102">
        <f>BF13</f>
        <v>0</v>
      </c>
      <c r="BG12" s="99" t="e">
        <f>BF12/BE12*100</f>
        <v>#DIV/0!</v>
      </c>
      <c r="BH12" s="102">
        <f t="shared" si="10"/>
        <v>0</v>
      </c>
      <c r="BI12" s="102">
        <f>BI13</f>
        <v>0</v>
      </c>
      <c r="BJ12" s="102">
        <f>BJ13</f>
        <v>0</v>
      </c>
      <c r="BK12" s="99"/>
      <c r="BL12" s="102">
        <f t="shared" si="18"/>
        <v>0</v>
      </c>
      <c r="BM12" s="102">
        <f>BM13</f>
        <v>0</v>
      </c>
      <c r="BN12" s="102">
        <f>BN13</f>
        <v>0</v>
      </c>
      <c r="BO12" s="94" t="e">
        <f>BN12/BM12*100</f>
        <v>#DIV/0!</v>
      </c>
      <c r="BP12" s="102">
        <f t="shared" si="19"/>
        <v>0</v>
      </c>
      <c r="BQ12" s="102">
        <f>BQ13</f>
        <v>10</v>
      </c>
      <c r="BR12" s="140">
        <f>BR13</f>
        <v>0</v>
      </c>
      <c r="BS12" s="102">
        <f>BR12/BQ12*100</f>
        <v>0</v>
      </c>
      <c r="BT12" s="109">
        <f>BR12-BQ12</f>
        <v>-10</v>
      </c>
      <c r="BU12" s="102">
        <f>BU13</f>
        <v>35</v>
      </c>
      <c r="BV12" s="140">
        <f>BV13</f>
        <v>0</v>
      </c>
      <c r="BW12" s="103">
        <f>BV12/BU12*100</f>
        <v>0</v>
      </c>
      <c r="BX12" s="109">
        <f t="shared" si="20"/>
        <v>-35</v>
      </c>
      <c r="BY12" s="102">
        <f>BY13</f>
        <v>7</v>
      </c>
      <c r="BZ12" s="140">
        <f>BZ13</f>
        <v>0</v>
      </c>
      <c r="CA12" s="103">
        <f>BZ12/BY12*100</f>
        <v>0</v>
      </c>
      <c r="CB12" s="109">
        <f>BZ12-BY12</f>
        <v>-7</v>
      </c>
      <c r="CC12" s="102">
        <f>CC13</f>
        <v>0</v>
      </c>
      <c r="CD12" s="140">
        <f>CD13</f>
        <v>0</v>
      </c>
      <c r="CE12" s="103" t="e">
        <f>CD12/CC12*100</f>
        <v>#DIV/0!</v>
      </c>
      <c r="CF12" s="109">
        <f>CD12-CC12</f>
        <v>0</v>
      </c>
      <c r="CG12" s="264">
        <f>Q12+U12+Y12+AC12+BQ12+BU12+E12+I12+M12+AK12+BY12+AO12+AS12+AW12+BE12</f>
        <v>52</v>
      </c>
      <c r="CH12" s="273">
        <f>CH13</f>
        <v>0</v>
      </c>
      <c r="CI12" s="265">
        <f t="shared" si="13"/>
        <v>0</v>
      </c>
      <c r="CJ12" s="265">
        <f t="shared" si="14"/>
        <v>-52</v>
      </c>
      <c r="CL12" s="123">
        <f t="shared" si="16"/>
        <v>0</v>
      </c>
      <c r="CM12" s="123">
        <f t="shared" si="17"/>
        <v>52</v>
      </c>
      <c r="CO12" s="132">
        <f t="shared" si="15"/>
        <v>0</v>
      </c>
    </row>
    <row r="13" spans="1:128" ht="24" customHeight="1">
      <c r="A13" s="108"/>
      <c r="B13" s="486" t="s">
        <v>189</v>
      </c>
      <c r="C13" s="487"/>
      <c r="D13" s="488"/>
      <c r="E13" s="94"/>
      <c r="F13" s="94"/>
      <c r="G13" s="94"/>
      <c r="H13" s="94">
        <f t="shared" si="0"/>
        <v>0</v>
      </c>
      <c r="I13" s="94"/>
      <c r="J13" s="94"/>
      <c r="K13" s="94"/>
      <c r="L13" s="108">
        <f t="shared" si="21"/>
        <v>0</v>
      </c>
      <c r="M13" s="94"/>
      <c r="N13" s="94"/>
      <c r="O13" s="94"/>
      <c r="P13" s="108">
        <f t="shared" si="22"/>
        <v>0</v>
      </c>
      <c r="Q13" s="94"/>
      <c r="R13" s="94"/>
      <c r="S13" s="95" t="e">
        <f t="shared" si="23"/>
        <v>#DIV/0!</v>
      </c>
      <c r="T13" s="94">
        <f>R13-Q13</f>
        <v>0</v>
      </c>
      <c r="U13" s="94"/>
      <c r="V13" s="94"/>
      <c r="W13" s="94"/>
      <c r="X13" s="108">
        <f t="shared" si="24"/>
        <v>0</v>
      </c>
      <c r="Y13" s="94"/>
      <c r="Z13" s="94"/>
      <c r="AA13" s="94"/>
      <c r="AB13" s="108">
        <f t="shared" si="1"/>
        <v>0</v>
      </c>
      <c r="AC13" s="94"/>
      <c r="AD13" s="94"/>
      <c r="AE13" s="94"/>
      <c r="AF13" s="108">
        <f t="shared" si="2"/>
        <v>0</v>
      </c>
      <c r="AG13" s="264">
        <f t="shared" si="3"/>
        <v>0</v>
      </c>
      <c r="AH13" s="266">
        <f>F13+J13+N13+R13+V13+Z13+AD13</f>
        <v>0</v>
      </c>
      <c r="AI13" s="266" t="e">
        <f>AH13/AG13*100</f>
        <v>#DIV/0!</v>
      </c>
      <c r="AJ13" s="268">
        <f t="shared" si="25"/>
        <v>0</v>
      </c>
      <c r="AK13" s="94"/>
      <c r="AL13" s="94"/>
      <c r="AM13" s="94"/>
      <c r="AN13" s="94">
        <f t="shared" si="4"/>
        <v>0</v>
      </c>
      <c r="AO13" s="94"/>
      <c r="AP13" s="94"/>
      <c r="AQ13" s="94"/>
      <c r="AR13" s="94">
        <f t="shared" si="5"/>
        <v>0</v>
      </c>
      <c r="AS13" s="94"/>
      <c r="AT13" s="94"/>
      <c r="AU13" s="94" t="e">
        <f>AT13/AS13*100</f>
        <v>#DIV/0!</v>
      </c>
      <c r="AV13" s="94">
        <f t="shared" si="6"/>
        <v>0</v>
      </c>
      <c r="AW13" s="94"/>
      <c r="AX13" s="94"/>
      <c r="AY13" s="94"/>
      <c r="AZ13" s="94">
        <f t="shared" si="7"/>
        <v>0</v>
      </c>
      <c r="BA13" s="264">
        <f t="shared" si="8"/>
        <v>0</v>
      </c>
      <c r="BB13" s="266">
        <f>AL13+AP13+AT13+AX13</f>
        <v>0</v>
      </c>
      <c r="BC13" s="266" t="e">
        <f>BB13/BA13*100</f>
        <v>#DIV/0!</v>
      </c>
      <c r="BD13" s="266">
        <f t="shared" si="9"/>
        <v>0</v>
      </c>
      <c r="BE13" s="94"/>
      <c r="BF13" s="94"/>
      <c r="BG13" s="94" t="e">
        <f>BF13/BE13*100</f>
        <v>#DIV/0!</v>
      </c>
      <c r="BH13" s="94">
        <f t="shared" si="10"/>
        <v>0</v>
      </c>
      <c r="BI13" s="94"/>
      <c r="BJ13" s="94"/>
      <c r="BK13" s="94"/>
      <c r="BL13" s="94">
        <f t="shared" si="18"/>
        <v>0</v>
      </c>
      <c r="BM13" s="94"/>
      <c r="BN13" s="94"/>
      <c r="BO13" s="94"/>
      <c r="BP13" s="94">
        <f t="shared" si="19"/>
        <v>0</v>
      </c>
      <c r="BQ13" s="94">
        <v>10</v>
      </c>
      <c r="BR13" s="139"/>
      <c r="BS13" s="94">
        <f t="shared" si="11"/>
        <v>0</v>
      </c>
      <c r="BT13" s="108">
        <f t="shared" si="27"/>
        <v>-10</v>
      </c>
      <c r="BU13" s="94">
        <v>35</v>
      </c>
      <c r="BV13" s="139"/>
      <c r="BW13" s="96">
        <f>BV13/BU13*100</f>
        <v>0</v>
      </c>
      <c r="BX13" s="108">
        <f t="shared" si="20"/>
        <v>-35</v>
      </c>
      <c r="BY13" s="108">
        <v>7</v>
      </c>
      <c r="BZ13" s="142"/>
      <c r="CA13" s="108"/>
      <c r="CB13" s="108"/>
      <c r="CC13" s="108"/>
      <c r="CD13" s="142"/>
      <c r="CE13" s="108"/>
      <c r="CF13" s="108"/>
      <c r="CG13" s="266">
        <f t="shared" ref="CG13:CH15" si="28">Q13+U13+Y13+AC13+BQ13+BU13+E13+I13+M13+AK13+BY13+AO13+AS13+AW13+BE13</f>
        <v>52</v>
      </c>
      <c r="CH13" s="255">
        <f>R13+V13+Z13+AD13+BR13+BV13+F13+J13+N13+AL13+BZ13+AP13+AT13+AX13+BF13+BJ13</f>
        <v>0</v>
      </c>
      <c r="CI13" s="266">
        <f t="shared" si="13"/>
        <v>0</v>
      </c>
      <c r="CJ13" s="266">
        <f t="shared" si="14"/>
        <v>-52</v>
      </c>
      <c r="CL13" s="128">
        <f t="shared" si="16"/>
        <v>0</v>
      </c>
      <c r="CM13" s="123">
        <f t="shared" si="17"/>
        <v>52</v>
      </c>
      <c r="CO13" s="132">
        <f t="shared" si="15"/>
        <v>0</v>
      </c>
    </row>
    <row r="14" spans="1:128" s="128" customFormat="1" ht="13.8" hidden="1">
      <c r="A14" s="110">
        <v>223</v>
      </c>
      <c r="B14" s="495" t="s">
        <v>603</v>
      </c>
      <c r="C14" s="496"/>
      <c r="D14" s="497"/>
      <c r="E14" s="92"/>
      <c r="F14" s="92"/>
      <c r="G14" s="92"/>
      <c r="H14" s="92"/>
      <c r="I14" s="92"/>
      <c r="J14" s="92"/>
      <c r="K14" s="92"/>
      <c r="L14" s="129"/>
      <c r="M14" s="92"/>
      <c r="N14" s="92"/>
      <c r="O14" s="92"/>
      <c r="P14" s="129"/>
      <c r="Q14" s="92"/>
      <c r="R14" s="92"/>
      <c r="S14" s="97"/>
      <c r="T14" s="92"/>
      <c r="U14" s="92"/>
      <c r="V14" s="92"/>
      <c r="W14" s="92"/>
      <c r="X14" s="129"/>
      <c r="Y14" s="92"/>
      <c r="Z14" s="92"/>
      <c r="AA14" s="92"/>
      <c r="AB14" s="129"/>
      <c r="AC14" s="92"/>
      <c r="AD14" s="92"/>
      <c r="AE14" s="92"/>
      <c r="AF14" s="129"/>
      <c r="AG14" s="264">
        <f t="shared" si="3"/>
        <v>0</v>
      </c>
      <c r="AH14" s="264">
        <f>F14+J14+N14+R14+V14+Z14+AD14</f>
        <v>0</v>
      </c>
      <c r="AI14" s="264"/>
      <c r="AJ14" s="269">
        <f t="shared" si="25"/>
        <v>0</v>
      </c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264">
        <f t="shared" si="8"/>
        <v>0</v>
      </c>
      <c r="BB14" s="264">
        <f>AL14+AP14+AT14+AX14</f>
        <v>0</v>
      </c>
      <c r="BC14" s="264"/>
      <c r="BD14" s="264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4"/>
      <c r="BP14" s="92"/>
      <c r="BQ14" s="92"/>
      <c r="BR14" s="92"/>
      <c r="BS14" s="92"/>
      <c r="BT14" s="129"/>
      <c r="BU14" s="92"/>
      <c r="BV14" s="179"/>
      <c r="BW14" s="93"/>
      <c r="BX14" s="129"/>
      <c r="BY14" s="129"/>
      <c r="BZ14" s="129"/>
      <c r="CA14" s="129"/>
      <c r="CB14" s="129"/>
      <c r="CC14" s="129"/>
      <c r="CD14" s="129"/>
      <c r="CE14" s="129"/>
      <c r="CF14" s="129"/>
      <c r="CG14" s="264">
        <f t="shared" si="28"/>
        <v>0</v>
      </c>
      <c r="CH14" s="270">
        <f t="shared" si="28"/>
        <v>0</v>
      </c>
      <c r="CI14" s="264" t="e">
        <f>CH14/CG14*100</f>
        <v>#DIV/0!</v>
      </c>
      <c r="CJ14" s="264">
        <f>CH14-CG14</f>
        <v>0</v>
      </c>
      <c r="CL14" s="128">
        <f t="shared" si="16"/>
        <v>0</v>
      </c>
      <c r="CM14" s="123">
        <f t="shared" si="17"/>
        <v>0</v>
      </c>
      <c r="CO14" s="132">
        <f t="shared" si="15"/>
        <v>0</v>
      </c>
    </row>
    <row r="15" spans="1:128" hidden="1">
      <c r="A15" s="111">
        <v>224</v>
      </c>
      <c r="B15" s="498" t="s">
        <v>384</v>
      </c>
      <c r="C15" s="499"/>
      <c r="D15" s="500"/>
      <c r="E15" s="94"/>
      <c r="F15" s="94"/>
      <c r="G15" s="94"/>
      <c r="H15" s="94"/>
      <c r="I15" s="94"/>
      <c r="J15" s="94"/>
      <c r="K15" s="94"/>
      <c r="L15" s="108"/>
      <c r="M15" s="94"/>
      <c r="N15" s="94"/>
      <c r="O15" s="94"/>
      <c r="P15" s="108"/>
      <c r="Q15" s="94"/>
      <c r="R15" s="94"/>
      <c r="S15" s="95"/>
      <c r="T15" s="94"/>
      <c r="U15" s="94"/>
      <c r="V15" s="94"/>
      <c r="W15" s="94"/>
      <c r="X15" s="108"/>
      <c r="Y15" s="94"/>
      <c r="Z15" s="94"/>
      <c r="AA15" s="94"/>
      <c r="AB15" s="108"/>
      <c r="AC15" s="94"/>
      <c r="AD15" s="94"/>
      <c r="AE15" s="94"/>
      <c r="AF15" s="108"/>
      <c r="AG15" s="264">
        <f t="shared" si="3"/>
        <v>0</v>
      </c>
      <c r="AH15" s="266"/>
      <c r="AI15" s="266"/>
      <c r="AJ15" s="268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264">
        <f t="shared" si="8"/>
        <v>0</v>
      </c>
      <c r="BB15" s="266">
        <f>AL15+AP15+AT15+AX15</f>
        <v>0</v>
      </c>
      <c r="BC15" s="266"/>
      <c r="BD15" s="266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108"/>
      <c r="BU15" s="94"/>
      <c r="BV15" s="139"/>
      <c r="BW15" s="96"/>
      <c r="BX15" s="108"/>
      <c r="BY15" s="108"/>
      <c r="BZ15" s="108"/>
      <c r="CA15" s="130"/>
      <c r="CB15" s="108"/>
      <c r="CC15" s="108"/>
      <c r="CD15" s="108"/>
      <c r="CE15" s="130"/>
      <c r="CF15" s="108"/>
      <c r="CG15" s="266">
        <f t="shared" si="28"/>
        <v>0</v>
      </c>
      <c r="CH15" s="255">
        <f t="shared" si="28"/>
        <v>0</v>
      </c>
      <c r="CI15" s="266"/>
      <c r="CJ15" s="266"/>
      <c r="CL15" s="128">
        <f t="shared" si="16"/>
        <v>0</v>
      </c>
      <c r="CM15" s="123">
        <f t="shared" si="17"/>
        <v>0</v>
      </c>
      <c r="CO15" s="132">
        <f t="shared" si="15"/>
        <v>0</v>
      </c>
    </row>
    <row r="16" spans="1:128" s="127" customFormat="1" ht="13.8">
      <c r="A16" s="109">
        <v>225</v>
      </c>
      <c r="B16" s="492" t="s">
        <v>190</v>
      </c>
      <c r="C16" s="493"/>
      <c r="D16" s="494"/>
      <c r="E16" s="102">
        <f>SUM(E17:E24)</f>
        <v>11</v>
      </c>
      <c r="F16" s="102">
        <f>SUM(F17:F24)</f>
        <v>0</v>
      </c>
      <c r="G16" s="99">
        <f>F16/E16*100</f>
        <v>0</v>
      </c>
      <c r="H16" s="102">
        <f t="shared" si="0"/>
        <v>-11</v>
      </c>
      <c r="I16" s="102">
        <f>SUM(I17:I24)</f>
        <v>11</v>
      </c>
      <c r="J16" s="102">
        <f>SUM(J17:J24)</f>
        <v>0</v>
      </c>
      <c r="K16" s="102">
        <f>J16/I16*100</f>
        <v>0</v>
      </c>
      <c r="L16" s="109">
        <f t="shared" si="21"/>
        <v>-11</v>
      </c>
      <c r="M16" s="102">
        <f>SUM(M17:M24)</f>
        <v>20</v>
      </c>
      <c r="N16" s="102">
        <f>SUM(N17:N24)</f>
        <v>0</v>
      </c>
      <c r="O16" s="102">
        <f>N16/M16*100</f>
        <v>0</v>
      </c>
      <c r="P16" s="109">
        <f t="shared" si="22"/>
        <v>-20</v>
      </c>
      <c r="Q16" s="102">
        <f>SUM(Q17:Q24)</f>
        <v>20</v>
      </c>
      <c r="R16" s="102">
        <f>SUM(R17:R24)</f>
        <v>0</v>
      </c>
      <c r="S16" s="102">
        <f t="shared" si="23"/>
        <v>0</v>
      </c>
      <c r="T16" s="102">
        <f>R16-Q16</f>
        <v>-20</v>
      </c>
      <c r="U16" s="102">
        <f>SUM(U17:U24)</f>
        <v>11</v>
      </c>
      <c r="V16" s="102">
        <f>SUM(V17:V24)</f>
        <v>0</v>
      </c>
      <c r="W16" s="102">
        <f>V16/U16*100</f>
        <v>0</v>
      </c>
      <c r="X16" s="109">
        <f t="shared" si="24"/>
        <v>-11</v>
      </c>
      <c r="Y16" s="102">
        <f>SUM(Y17:Y24)</f>
        <v>15</v>
      </c>
      <c r="Z16" s="102">
        <f>SUM(Z17:Z24)</f>
        <v>0</v>
      </c>
      <c r="AA16" s="102"/>
      <c r="AB16" s="109">
        <f t="shared" si="1"/>
        <v>-15</v>
      </c>
      <c r="AC16" s="102">
        <f>SUM(AC17:AC24)</f>
        <v>11</v>
      </c>
      <c r="AD16" s="102">
        <f>SUM(AD17:AD24)</f>
        <v>0</v>
      </c>
      <c r="AE16" s="102">
        <f>AD16/AC16*100</f>
        <v>0</v>
      </c>
      <c r="AF16" s="109">
        <f t="shared" si="2"/>
        <v>-11</v>
      </c>
      <c r="AG16" s="264">
        <f t="shared" si="3"/>
        <v>99</v>
      </c>
      <c r="AH16" s="265">
        <f>SUM(AH17:AH24)</f>
        <v>0</v>
      </c>
      <c r="AI16" s="265">
        <f t="shared" ref="AI16:AI34" si="29">AH16/AG16*100</f>
        <v>0</v>
      </c>
      <c r="AJ16" s="267">
        <f t="shared" si="25"/>
        <v>-99</v>
      </c>
      <c r="AK16" s="102">
        <f>SUM(AK17:AK23)</f>
        <v>15</v>
      </c>
      <c r="AL16" s="102">
        <f>SUM(AL17:AL23)</f>
        <v>0</v>
      </c>
      <c r="AM16" s="99">
        <f t="shared" si="26"/>
        <v>0</v>
      </c>
      <c r="AN16" s="102">
        <f t="shared" si="4"/>
        <v>-15</v>
      </c>
      <c r="AO16" s="102">
        <f>SUM(AO17:AO23)</f>
        <v>5</v>
      </c>
      <c r="AP16" s="102">
        <f>SUM(AP17:AP23)</f>
        <v>0</v>
      </c>
      <c r="AQ16" s="99">
        <f>AP16/AO16*100</f>
        <v>0</v>
      </c>
      <c r="AR16" s="102">
        <f>AP16-AO16</f>
        <v>-5</v>
      </c>
      <c r="AS16" s="102">
        <f>SUM(AS17:AS23)</f>
        <v>15</v>
      </c>
      <c r="AT16" s="102">
        <f>SUM(AT17:AT23)</f>
        <v>0</v>
      </c>
      <c r="AU16" s="99">
        <f>AT16/AS16*100</f>
        <v>0</v>
      </c>
      <c r="AV16" s="102">
        <f>AT16-AS16</f>
        <v>-15</v>
      </c>
      <c r="AW16" s="102">
        <f>SUM(AW17:AW23)</f>
        <v>15</v>
      </c>
      <c r="AX16" s="102">
        <f>SUM(AX17:AX23)</f>
        <v>0</v>
      </c>
      <c r="AY16" s="99">
        <f>AX16/AW16*100</f>
        <v>0</v>
      </c>
      <c r="AZ16" s="102">
        <f>AX16-AW16</f>
        <v>-15</v>
      </c>
      <c r="BA16" s="264">
        <f t="shared" si="8"/>
        <v>50</v>
      </c>
      <c r="BB16" s="273">
        <f>SUM(BB17:BB24)</f>
        <v>0</v>
      </c>
      <c r="BC16" s="264">
        <f>BB16/BA16*100</f>
        <v>0</v>
      </c>
      <c r="BD16" s="265">
        <f>BB16-BA16</f>
        <v>-50</v>
      </c>
      <c r="BE16" s="102">
        <f>SUM(BE17:BE23)</f>
        <v>0</v>
      </c>
      <c r="BF16" s="102">
        <f>SUM(BF17:BF23)</f>
        <v>0</v>
      </c>
      <c r="BG16" s="99"/>
      <c r="BH16" s="102">
        <f>BF16-BE16</f>
        <v>0</v>
      </c>
      <c r="BI16" s="102">
        <f>SUM(BI17:BI23)</f>
        <v>0</v>
      </c>
      <c r="BJ16" s="102">
        <f>SUM(BJ17:BJ23)</f>
        <v>0</v>
      </c>
      <c r="BK16" s="99"/>
      <c r="BL16" s="102">
        <f>BJ16-BI16</f>
        <v>0</v>
      </c>
      <c r="BM16" s="102">
        <f>SUM(BM17:BM23)</f>
        <v>0</v>
      </c>
      <c r="BN16" s="102">
        <f>SUM(BN17:BN23)</f>
        <v>0</v>
      </c>
      <c r="BO16" s="94" t="e">
        <f>BN16/BM16*100</f>
        <v>#DIV/0!</v>
      </c>
      <c r="BP16" s="102">
        <f t="shared" ref="BP16:BP23" si="30">BN16-BM16</f>
        <v>0</v>
      </c>
      <c r="BQ16" s="102">
        <f>SUM(BQ17:BQ23)</f>
        <v>0.4</v>
      </c>
      <c r="BR16" s="102">
        <f>SUM(BR17:BR23)</f>
        <v>0</v>
      </c>
      <c r="BS16" s="102"/>
      <c r="BT16" s="109">
        <f t="shared" si="27"/>
        <v>-0.4</v>
      </c>
      <c r="BU16" s="102">
        <f>SUM(BU17:BU23)</f>
        <v>54</v>
      </c>
      <c r="BV16" s="140">
        <f>SUM(BV17:BV23)</f>
        <v>0</v>
      </c>
      <c r="BW16" s="103">
        <f>BV16/BU16*100</f>
        <v>0</v>
      </c>
      <c r="BX16" s="109">
        <f t="shared" si="20"/>
        <v>-54</v>
      </c>
      <c r="BY16" s="140">
        <f>SUM(BY17:BY23)</f>
        <v>1.5</v>
      </c>
      <c r="BZ16" s="102">
        <f>SUM(BZ17:BZ23)</f>
        <v>0</v>
      </c>
      <c r="CA16" s="103">
        <f>BZ16/BY16*100</f>
        <v>0</v>
      </c>
      <c r="CB16" s="109">
        <f>BZ16-BY16</f>
        <v>-1.5</v>
      </c>
      <c r="CC16" s="140">
        <f>SUM(CC17:CC23)</f>
        <v>0</v>
      </c>
      <c r="CD16" s="102">
        <f>SUM(CD17:CD23)</f>
        <v>0</v>
      </c>
      <c r="CE16" s="103" t="e">
        <f>CD16/CC16*100</f>
        <v>#DIV/0!</v>
      </c>
      <c r="CF16" s="109">
        <f>CD16-CC16</f>
        <v>0</v>
      </c>
      <c r="CG16" s="265">
        <f>SUM(CG17:CG24)</f>
        <v>204.9</v>
      </c>
      <c r="CH16" s="273">
        <f>SUM(CH17:CH24)</f>
        <v>0</v>
      </c>
      <c r="CI16" s="265">
        <f t="shared" si="13"/>
        <v>0</v>
      </c>
      <c r="CJ16" s="265">
        <f t="shared" si="14"/>
        <v>-204.9</v>
      </c>
      <c r="CK16" s="127">
        <v>66.5</v>
      </c>
      <c r="CL16" s="123">
        <f t="shared" si="16"/>
        <v>0</v>
      </c>
      <c r="CM16" s="123">
        <f t="shared" si="17"/>
        <v>204.89999999999998</v>
      </c>
      <c r="CO16" s="132">
        <f t="shared" si="15"/>
        <v>0</v>
      </c>
    </row>
    <row r="17" spans="1:93" ht="12.75" hidden="1" customHeight="1">
      <c r="A17" s="108"/>
      <c r="B17" s="486" t="s">
        <v>249</v>
      </c>
      <c r="C17" s="487"/>
      <c r="D17" s="488"/>
      <c r="E17" s="94"/>
      <c r="F17" s="94"/>
      <c r="G17" s="94"/>
      <c r="H17" s="94">
        <f t="shared" si="0"/>
        <v>0</v>
      </c>
      <c r="I17" s="94"/>
      <c r="J17" s="94"/>
      <c r="K17" s="94"/>
      <c r="L17" s="108">
        <f t="shared" si="21"/>
        <v>0</v>
      </c>
      <c r="M17" s="94"/>
      <c r="N17" s="94"/>
      <c r="O17" s="94"/>
      <c r="P17" s="108">
        <f t="shared" si="22"/>
        <v>0</v>
      </c>
      <c r="Q17" s="94"/>
      <c r="R17" s="94"/>
      <c r="S17" s="95" t="e">
        <f t="shared" si="23"/>
        <v>#DIV/0!</v>
      </c>
      <c r="T17" s="95">
        <f t="shared" ref="T17:T28" si="31">R17-Q17</f>
        <v>0</v>
      </c>
      <c r="U17" s="94"/>
      <c r="V17" s="94"/>
      <c r="W17" s="94"/>
      <c r="X17" s="108">
        <f t="shared" si="24"/>
        <v>0</v>
      </c>
      <c r="Y17" s="94"/>
      <c r="Z17" s="94"/>
      <c r="AA17" s="94"/>
      <c r="AB17" s="108">
        <f t="shared" si="1"/>
        <v>0</v>
      </c>
      <c r="AC17" s="94"/>
      <c r="AD17" s="94"/>
      <c r="AE17" s="94"/>
      <c r="AF17" s="108">
        <f t="shared" si="2"/>
        <v>0</v>
      </c>
      <c r="AG17" s="264">
        <f t="shared" si="3"/>
        <v>0</v>
      </c>
      <c r="AH17" s="266">
        <f t="shared" si="3"/>
        <v>0</v>
      </c>
      <c r="AI17" s="266" t="e">
        <f t="shared" si="29"/>
        <v>#DIV/0!</v>
      </c>
      <c r="AJ17" s="268">
        <f t="shared" si="25"/>
        <v>0</v>
      </c>
      <c r="AK17" s="94"/>
      <c r="AL17" s="94"/>
      <c r="AM17" s="94" t="e">
        <f t="shared" si="26"/>
        <v>#DIV/0!</v>
      </c>
      <c r="AN17" s="94">
        <f t="shared" si="4"/>
        <v>0</v>
      </c>
      <c r="AO17" s="94"/>
      <c r="AP17" s="94"/>
      <c r="AQ17" s="94" t="e">
        <f>AP17/AO17*100</f>
        <v>#DIV/0!</v>
      </c>
      <c r="AR17" s="94">
        <f>AP17-AO17</f>
        <v>0</v>
      </c>
      <c r="AS17" s="94"/>
      <c r="AT17" s="94"/>
      <c r="AU17" s="94" t="e">
        <f>AT17/AS17*100</f>
        <v>#DIV/0!</v>
      </c>
      <c r="AV17" s="94">
        <f>AT17-AS17</f>
        <v>0</v>
      </c>
      <c r="AW17" s="94"/>
      <c r="AX17" s="94"/>
      <c r="AY17" s="94" t="e">
        <f>AX17/AW17*100</f>
        <v>#DIV/0!</v>
      </c>
      <c r="AZ17" s="94">
        <f>AX17-AW17</f>
        <v>0</v>
      </c>
      <c r="BA17" s="264">
        <f t="shared" si="8"/>
        <v>0</v>
      </c>
      <c r="BB17" s="266"/>
      <c r="BC17" s="266" t="e">
        <f>BB17/BA17*100</f>
        <v>#DIV/0!</v>
      </c>
      <c r="BD17" s="266">
        <f>BB17-BA17</f>
        <v>0</v>
      </c>
      <c r="BE17" s="94"/>
      <c r="BF17" s="94"/>
      <c r="BG17" s="94" t="e">
        <f>BF17/BE17*100</f>
        <v>#DIV/0!</v>
      </c>
      <c r="BH17" s="94">
        <f>BF17-BE17</f>
        <v>0</v>
      </c>
      <c r="BI17" s="94"/>
      <c r="BJ17" s="94"/>
      <c r="BK17" s="94" t="e">
        <f>BJ17/BI17*100</f>
        <v>#DIV/0!</v>
      </c>
      <c r="BL17" s="94">
        <f>BJ17-BI17</f>
        <v>0</v>
      </c>
      <c r="BM17" s="94"/>
      <c r="BN17" s="94"/>
      <c r="BO17" s="94"/>
      <c r="BP17" s="94">
        <f t="shared" si="30"/>
        <v>0</v>
      </c>
      <c r="BQ17" s="94"/>
      <c r="BR17" s="94"/>
      <c r="BS17" s="94"/>
      <c r="BT17" s="108">
        <f t="shared" si="27"/>
        <v>0</v>
      </c>
      <c r="BU17" s="94"/>
      <c r="BV17" s="139"/>
      <c r="BW17" s="96"/>
      <c r="BX17" s="108">
        <f t="shared" si="20"/>
        <v>0</v>
      </c>
      <c r="BY17" s="108"/>
      <c r="BZ17" s="108"/>
      <c r="CA17" s="108"/>
      <c r="CB17" s="108"/>
      <c r="CC17" s="108"/>
      <c r="CD17" s="108"/>
      <c r="CE17" s="108"/>
      <c r="CF17" s="108"/>
      <c r="CG17" s="264">
        <f t="shared" ref="CG17:CG65" si="32">AG17+BA17+BE17+BI17+BM17+BQ17+BU17+BY17</f>
        <v>0</v>
      </c>
      <c r="CH17" s="255">
        <f t="shared" ref="CH17:CH23" si="33">R17+V17+Z17+AD17+BR17+BV17+F17+J17+N17+AL17+BZ17+AP17+AT17+AX17+BF17</f>
        <v>0</v>
      </c>
      <c r="CI17" s="271" t="e">
        <f t="shared" si="13"/>
        <v>#DIV/0!</v>
      </c>
      <c r="CJ17" s="266">
        <f t="shared" si="14"/>
        <v>0</v>
      </c>
      <c r="CL17" s="128">
        <f t="shared" si="16"/>
        <v>0</v>
      </c>
      <c r="CM17" s="123">
        <f t="shared" si="17"/>
        <v>0</v>
      </c>
      <c r="CO17" s="132">
        <f t="shared" si="15"/>
        <v>0</v>
      </c>
    </row>
    <row r="18" spans="1:93" ht="13.5" hidden="1" customHeight="1">
      <c r="A18" s="108"/>
      <c r="B18" s="486" t="s">
        <v>390</v>
      </c>
      <c r="C18" s="487"/>
      <c r="D18" s="488"/>
      <c r="E18" s="94"/>
      <c r="F18" s="94"/>
      <c r="G18" s="94"/>
      <c r="H18" s="94"/>
      <c r="I18" s="94"/>
      <c r="J18" s="94"/>
      <c r="K18" s="94"/>
      <c r="L18" s="108"/>
      <c r="M18" s="94"/>
      <c r="N18" s="94"/>
      <c r="O18" s="94"/>
      <c r="P18" s="108"/>
      <c r="Q18" s="94"/>
      <c r="R18" s="94"/>
      <c r="S18" s="95"/>
      <c r="T18" s="95"/>
      <c r="U18" s="94"/>
      <c r="V18" s="94"/>
      <c r="W18" s="94"/>
      <c r="X18" s="108"/>
      <c r="Y18" s="94"/>
      <c r="Z18" s="94"/>
      <c r="AA18" s="94"/>
      <c r="AB18" s="108"/>
      <c r="AC18" s="94"/>
      <c r="AD18" s="94"/>
      <c r="AE18" s="94"/>
      <c r="AF18" s="108"/>
      <c r="AG18" s="264">
        <f t="shared" si="3"/>
        <v>0</v>
      </c>
      <c r="AH18" s="266">
        <f t="shared" si="3"/>
        <v>0</v>
      </c>
      <c r="AI18" s="266" t="e">
        <f t="shared" si="29"/>
        <v>#DIV/0!</v>
      </c>
      <c r="AJ18" s="268">
        <f t="shared" si="25"/>
        <v>0</v>
      </c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264">
        <f t="shared" si="8"/>
        <v>0</v>
      </c>
      <c r="BB18" s="266">
        <f t="shared" si="8"/>
        <v>0</v>
      </c>
      <c r="BC18" s="266"/>
      <c r="BD18" s="266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>
        <f t="shared" si="30"/>
        <v>0</v>
      </c>
      <c r="BQ18" s="94"/>
      <c r="BR18" s="94"/>
      <c r="BS18" s="94"/>
      <c r="BT18" s="108"/>
      <c r="BU18" s="94"/>
      <c r="BV18" s="139"/>
      <c r="BW18" s="96"/>
      <c r="BX18" s="108"/>
      <c r="BY18" s="108"/>
      <c r="BZ18" s="108"/>
      <c r="CA18" s="108"/>
      <c r="CB18" s="108"/>
      <c r="CC18" s="108"/>
      <c r="CD18" s="108"/>
      <c r="CE18" s="108"/>
      <c r="CF18" s="108"/>
      <c r="CG18" s="264">
        <f t="shared" si="32"/>
        <v>0</v>
      </c>
      <c r="CH18" s="255">
        <f t="shared" si="33"/>
        <v>0</v>
      </c>
      <c r="CI18" s="271" t="e">
        <f t="shared" si="13"/>
        <v>#DIV/0!</v>
      </c>
      <c r="CJ18" s="266">
        <f>CH18-CG18</f>
        <v>0</v>
      </c>
      <c r="CL18" s="128">
        <f t="shared" si="16"/>
        <v>0</v>
      </c>
      <c r="CM18" s="123">
        <f t="shared" si="17"/>
        <v>0</v>
      </c>
      <c r="CO18" s="132">
        <f t="shared" si="15"/>
        <v>0</v>
      </c>
    </row>
    <row r="19" spans="1:93" ht="13.5" customHeight="1">
      <c r="A19" s="108"/>
      <c r="B19" s="486" t="s">
        <v>191</v>
      </c>
      <c r="C19" s="487"/>
      <c r="D19" s="488"/>
      <c r="E19" s="94"/>
      <c r="F19" s="94"/>
      <c r="G19" s="94"/>
      <c r="H19" s="94"/>
      <c r="I19" s="94"/>
      <c r="J19" s="94"/>
      <c r="K19" s="94"/>
      <c r="L19" s="108">
        <f t="shared" si="21"/>
        <v>0</v>
      </c>
      <c r="M19" s="94"/>
      <c r="N19" s="94"/>
      <c r="O19" s="94"/>
      <c r="P19" s="108">
        <f t="shared" si="22"/>
        <v>0</v>
      </c>
      <c r="Q19" s="94"/>
      <c r="R19" s="94"/>
      <c r="S19" s="95"/>
      <c r="T19" s="95">
        <f t="shared" si="31"/>
        <v>0</v>
      </c>
      <c r="U19" s="94"/>
      <c r="V19" s="94"/>
      <c r="W19" s="94"/>
      <c r="X19" s="108"/>
      <c r="Y19" s="94"/>
      <c r="Z19" s="94"/>
      <c r="AA19" s="94"/>
      <c r="AB19" s="108">
        <f t="shared" si="1"/>
        <v>0</v>
      </c>
      <c r="AC19" s="94"/>
      <c r="AD19" s="94"/>
      <c r="AE19" s="94"/>
      <c r="AF19" s="108">
        <f t="shared" si="2"/>
        <v>0</v>
      </c>
      <c r="AG19" s="264">
        <f t="shared" si="3"/>
        <v>0</v>
      </c>
      <c r="AH19" s="266">
        <f t="shared" si="3"/>
        <v>0</v>
      </c>
      <c r="AI19" s="266" t="e">
        <f t="shared" si="29"/>
        <v>#DIV/0!</v>
      </c>
      <c r="AJ19" s="268">
        <f t="shared" si="25"/>
        <v>0</v>
      </c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264">
        <f t="shared" si="8"/>
        <v>0</v>
      </c>
      <c r="BB19" s="266">
        <f t="shared" si="8"/>
        <v>0</v>
      </c>
      <c r="BC19" s="266"/>
      <c r="BD19" s="266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>
        <f t="shared" si="30"/>
        <v>0</v>
      </c>
      <c r="BQ19" s="94"/>
      <c r="BR19" s="94"/>
      <c r="BS19" s="94"/>
      <c r="BT19" s="108"/>
      <c r="BU19" s="94">
        <v>14</v>
      </c>
      <c r="BV19" s="139"/>
      <c r="BW19" s="96"/>
      <c r="BX19" s="108">
        <f t="shared" si="20"/>
        <v>-14</v>
      </c>
      <c r="BY19" s="108"/>
      <c r="BZ19" s="108"/>
      <c r="CA19" s="108"/>
      <c r="CB19" s="108"/>
      <c r="CC19" s="108"/>
      <c r="CD19" s="108"/>
      <c r="CE19" s="108"/>
      <c r="CF19" s="108"/>
      <c r="CG19" s="264">
        <f t="shared" si="32"/>
        <v>14</v>
      </c>
      <c r="CH19" s="255">
        <f t="shared" si="33"/>
        <v>0</v>
      </c>
      <c r="CI19" s="271">
        <f t="shared" si="13"/>
        <v>0</v>
      </c>
      <c r="CJ19" s="266">
        <f>CH19-CG19</f>
        <v>-14</v>
      </c>
      <c r="CL19" s="128">
        <f t="shared" si="16"/>
        <v>0</v>
      </c>
      <c r="CM19" s="123">
        <f t="shared" si="17"/>
        <v>14</v>
      </c>
      <c r="CO19" s="132">
        <f t="shared" si="15"/>
        <v>0</v>
      </c>
    </row>
    <row r="20" spans="1:93" ht="13.5" hidden="1" customHeight="1">
      <c r="A20" s="108"/>
      <c r="B20" s="486" t="s">
        <v>253</v>
      </c>
      <c r="C20" s="487"/>
      <c r="D20" s="488"/>
      <c r="E20" s="94"/>
      <c r="F20" s="94"/>
      <c r="G20" s="94"/>
      <c r="H20" s="94"/>
      <c r="I20" s="94"/>
      <c r="J20" s="94"/>
      <c r="K20" s="94"/>
      <c r="L20" s="108"/>
      <c r="M20" s="94"/>
      <c r="N20" s="94"/>
      <c r="O20" s="94"/>
      <c r="P20" s="108"/>
      <c r="Q20" s="94"/>
      <c r="R20" s="94"/>
      <c r="S20" s="95"/>
      <c r="T20" s="95">
        <f t="shared" si="31"/>
        <v>0</v>
      </c>
      <c r="U20" s="94"/>
      <c r="V20" s="94"/>
      <c r="W20" s="94"/>
      <c r="X20" s="108"/>
      <c r="Y20" s="94"/>
      <c r="Z20" s="94"/>
      <c r="AA20" s="94"/>
      <c r="AB20" s="108"/>
      <c r="AC20" s="94"/>
      <c r="AD20" s="94"/>
      <c r="AE20" s="94"/>
      <c r="AF20" s="108"/>
      <c r="AG20" s="264">
        <f t="shared" si="3"/>
        <v>0</v>
      </c>
      <c r="AH20" s="266">
        <f t="shared" si="3"/>
        <v>0</v>
      </c>
      <c r="AI20" s="266" t="e">
        <f t="shared" si="29"/>
        <v>#DIV/0!</v>
      </c>
      <c r="AJ20" s="268">
        <f t="shared" si="25"/>
        <v>0</v>
      </c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264">
        <f t="shared" si="8"/>
        <v>0</v>
      </c>
      <c r="BB20" s="266">
        <f t="shared" si="8"/>
        <v>0</v>
      </c>
      <c r="BC20" s="266"/>
      <c r="BD20" s="266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>
        <f t="shared" si="30"/>
        <v>0</v>
      </c>
      <c r="BQ20" s="94"/>
      <c r="BR20" s="94"/>
      <c r="BS20" s="94"/>
      <c r="BT20" s="108"/>
      <c r="BU20" s="94"/>
      <c r="BV20" s="139"/>
      <c r="BW20" s="96" t="e">
        <f>BV20/BU20*100</f>
        <v>#DIV/0!</v>
      </c>
      <c r="BX20" s="108">
        <f t="shared" si="20"/>
        <v>0</v>
      </c>
      <c r="BY20" s="108"/>
      <c r="BZ20" s="108"/>
      <c r="CA20" s="108"/>
      <c r="CB20" s="108"/>
      <c r="CC20" s="108"/>
      <c r="CD20" s="108"/>
      <c r="CE20" s="108"/>
      <c r="CF20" s="108"/>
      <c r="CG20" s="264">
        <f t="shared" si="32"/>
        <v>0</v>
      </c>
      <c r="CH20" s="255">
        <f t="shared" si="33"/>
        <v>0</v>
      </c>
      <c r="CI20" s="271" t="e">
        <f t="shared" si="13"/>
        <v>#DIV/0!</v>
      </c>
      <c r="CJ20" s="266">
        <f>CH20-CG20</f>
        <v>0</v>
      </c>
      <c r="CL20" s="128">
        <f t="shared" si="16"/>
        <v>0</v>
      </c>
      <c r="CM20" s="123">
        <f t="shared" si="17"/>
        <v>0</v>
      </c>
      <c r="CO20" s="132">
        <f t="shared" si="15"/>
        <v>0</v>
      </c>
    </row>
    <row r="21" spans="1:93" ht="13.5" customHeight="1">
      <c r="A21" s="108"/>
      <c r="B21" s="486" t="s">
        <v>273</v>
      </c>
      <c r="C21" s="487"/>
      <c r="D21" s="488"/>
      <c r="E21" s="94"/>
      <c r="F21" s="94"/>
      <c r="G21" s="94"/>
      <c r="H21" s="94"/>
      <c r="I21" s="94"/>
      <c r="J21" s="94"/>
      <c r="K21" s="94"/>
      <c r="L21" s="108"/>
      <c r="M21" s="94"/>
      <c r="N21" s="94"/>
      <c r="O21" s="94"/>
      <c r="P21" s="108"/>
      <c r="Q21" s="94"/>
      <c r="R21" s="94"/>
      <c r="S21" s="95"/>
      <c r="T21" s="95"/>
      <c r="U21" s="94"/>
      <c r="V21" s="94"/>
      <c r="W21" s="94"/>
      <c r="X21" s="108"/>
      <c r="Y21" s="94"/>
      <c r="Z21" s="94"/>
      <c r="AA21" s="94"/>
      <c r="AB21" s="108"/>
      <c r="AC21" s="94"/>
      <c r="AD21" s="94"/>
      <c r="AE21" s="94"/>
      <c r="AF21" s="108"/>
      <c r="AG21" s="264">
        <f t="shared" si="3"/>
        <v>0</v>
      </c>
      <c r="AH21" s="266">
        <f t="shared" si="3"/>
        <v>0</v>
      </c>
      <c r="AI21" s="266" t="e">
        <f t="shared" si="29"/>
        <v>#DIV/0!</v>
      </c>
      <c r="AJ21" s="268">
        <f t="shared" si="25"/>
        <v>0</v>
      </c>
      <c r="AK21" s="94">
        <v>15</v>
      </c>
      <c r="AL21" s="94"/>
      <c r="AM21" s="94"/>
      <c r="AN21" s="94"/>
      <c r="AO21" s="94">
        <v>5</v>
      </c>
      <c r="AP21" s="94"/>
      <c r="AQ21" s="94"/>
      <c r="AR21" s="94"/>
      <c r="AS21" s="94">
        <v>15</v>
      </c>
      <c r="AT21" s="94"/>
      <c r="AU21" s="94"/>
      <c r="AV21" s="94"/>
      <c r="AW21" s="94">
        <v>15</v>
      </c>
      <c r="AX21" s="94"/>
      <c r="AY21" s="94"/>
      <c r="AZ21" s="94"/>
      <c r="BA21" s="264">
        <f t="shared" si="8"/>
        <v>50</v>
      </c>
      <c r="BB21" s="266">
        <f t="shared" si="8"/>
        <v>0</v>
      </c>
      <c r="BC21" s="266"/>
      <c r="BD21" s="266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 t="e">
        <f>BN21/BM21*100</f>
        <v>#DIV/0!</v>
      </c>
      <c r="BP21" s="94">
        <f t="shared" si="30"/>
        <v>0</v>
      </c>
      <c r="BQ21" s="139">
        <v>0.4</v>
      </c>
      <c r="BR21" s="139"/>
      <c r="BS21" s="94"/>
      <c r="BT21" s="108"/>
      <c r="BU21" s="94"/>
      <c r="BV21" s="139"/>
      <c r="BW21" s="96"/>
      <c r="BX21" s="108"/>
      <c r="BY21" s="108"/>
      <c r="BZ21" s="108"/>
      <c r="CA21" s="108"/>
      <c r="CB21" s="108"/>
      <c r="CC21" s="108"/>
      <c r="CD21" s="108"/>
      <c r="CE21" s="108"/>
      <c r="CF21" s="108"/>
      <c r="CG21" s="264">
        <f t="shared" si="32"/>
        <v>50.4</v>
      </c>
      <c r="CH21" s="255">
        <f t="shared" si="33"/>
        <v>0</v>
      </c>
      <c r="CI21" s="271">
        <f t="shared" si="13"/>
        <v>0</v>
      </c>
      <c r="CJ21" s="266">
        <f>CH21-CG21</f>
        <v>-50.4</v>
      </c>
      <c r="CL21" s="128">
        <f t="shared" si="16"/>
        <v>0</v>
      </c>
      <c r="CM21" s="123">
        <f t="shared" si="17"/>
        <v>50.4</v>
      </c>
      <c r="CO21" s="132">
        <f t="shared" si="15"/>
        <v>0</v>
      </c>
    </row>
    <row r="22" spans="1:93" ht="12.6" customHeight="1">
      <c r="A22" s="108"/>
      <c r="B22" s="486" t="s">
        <v>251</v>
      </c>
      <c r="C22" s="487"/>
      <c r="D22" s="488"/>
      <c r="E22" s="94"/>
      <c r="F22" s="94"/>
      <c r="G22" s="94" t="e">
        <f>F22/E22*100</f>
        <v>#DIV/0!</v>
      </c>
      <c r="H22" s="94"/>
      <c r="I22" s="94"/>
      <c r="J22" s="94"/>
      <c r="K22" s="94"/>
      <c r="L22" s="108">
        <f t="shared" ref="L22:L28" si="34">J22-I22</f>
        <v>0</v>
      </c>
      <c r="M22" s="94"/>
      <c r="N22" s="94"/>
      <c r="O22" s="94"/>
      <c r="P22" s="108">
        <f t="shared" si="22"/>
        <v>0</v>
      </c>
      <c r="Q22" s="94"/>
      <c r="R22" s="94"/>
      <c r="S22" s="94" t="e">
        <f>R22/Q22*100</f>
        <v>#DIV/0!</v>
      </c>
      <c r="T22" s="94">
        <f t="shared" si="31"/>
        <v>0</v>
      </c>
      <c r="U22" s="94"/>
      <c r="V22" s="94"/>
      <c r="W22" s="94"/>
      <c r="X22" s="108">
        <f>V22-U22</f>
        <v>0</v>
      </c>
      <c r="Y22" s="94"/>
      <c r="Z22" s="94"/>
      <c r="AA22" s="94"/>
      <c r="AB22" s="108">
        <f>Z22-Y22</f>
        <v>0</v>
      </c>
      <c r="AC22" s="94"/>
      <c r="AD22" s="94"/>
      <c r="AE22" s="94" t="e">
        <f>AD22/AC22*100</f>
        <v>#DIV/0!</v>
      </c>
      <c r="AF22" s="108"/>
      <c r="AG22" s="264">
        <f t="shared" si="3"/>
        <v>0</v>
      </c>
      <c r="AH22" s="266">
        <f t="shared" si="3"/>
        <v>0</v>
      </c>
      <c r="AI22" s="266" t="e">
        <f t="shared" si="29"/>
        <v>#DIV/0!</v>
      </c>
      <c r="AJ22" s="268">
        <f t="shared" si="25"/>
        <v>0</v>
      </c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264">
        <f t="shared" si="8"/>
        <v>0</v>
      </c>
      <c r="BB22" s="266">
        <f t="shared" si="8"/>
        <v>0</v>
      </c>
      <c r="BC22" s="266"/>
      <c r="BD22" s="266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>
        <f t="shared" si="30"/>
        <v>0</v>
      </c>
      <c r="BQ22" s="94"/>
      <c r="BR22" s="94"/>
      <c r="BS22" s="94"/>
      <c r="BT22" s="108">
        <f>BR22-BQ22</f>
        <v>0</v>
      </c>
      <c r="BU22" s="94">
        <v>40</v>
      </c>
      <c r="BV22" s="139"/>
      <c r="BW22" s="96">
        <f>BV22/BU22*100</f>
        <v>0</v>
      </c>
      <c r="BX22" s="108">
        <f t="shared" si="20"/>
        <v>-40</v>
      </c>
      <c r="BY22" s="142">
        <v>1.5</v>
      </c>
      <c r="BZ22" s="108"/>
      <c r="CA22" s="108"/>
      <c r="CB22" s="108"/>
      <c r="CC22" s="142"/>
      <c r="CD22" s="108"/>
      <c r="CE22" s="108"/>
      <c r="CF22" s="108"/>
      <c r="CG22" s="264">
        <f t="shared" si="32"/>
        <v>41.5</v>
      </c>
      <c r="CH22" s="255">
        <f t="shared" si="33"/>
        <v>0</v>
      </c>
      <c r="CI22" s="271">
        <f t="shared" si="13"/>
        <v>0</v>
      </c>
      <c r="CJ22" s="266">
        <f>CH22-CG22</f>
        <v>-41.5</v>
      </c>
      <c r="CL22" s="128">
        <f t="shared" si="16"/>
        <v>0</v>
      </c>
      <c r="CM22" s="123">
        <f t="shared" si="17"/>
        <v>41.5</v>
      </c>
      <c r="CO22" s="132">
        <f t="shared" si="15"/>
        <v>0</v>
      </c>
    </row>
    <row r="23" spans="1:93" ht="12.75" hidden="1" customHeight="1">
      <c r="A23" s="108"/>
      <c r="B23" s="486" t="s">
        <v>192</v>
      </c>
      <c r="C23" s="487"/>
      <c r="D23" s="488"/>
      <c r="E23" s="94"/>
      <c r="F23" s="94"/>
      <c r="G23" s="94" t="e">
        <f>F23/E23*100</f>
        <v>#DIV/0!</v>
      </c>
      <c r="H23" s="94">
        <f t="shared" si="0"/>
        <v>0</v>
      </c>
      <c r="I23" s="94"/>
      <c r="J23" s="94"/>
      <c r="K23" s="94"/>
      <c r="L23" s="108">
        <f t="shared" si="34"/>
        <v>0</v>
      </c>
      <c r="M23" s="94"/>
      <c r="N23" s="94"/>
      <c r="O23" s="94"/>
      <c r="P23" s="108">
        <f t="shared" si="22"/>
        <v>0</v>
      </c>
      <c r="Q23" s="94"/>
      <c r="R23" s="94"/>
      <c r="S23" s="94"/>
      <c r="T23" s="94">
        <f t="shared" si="31"/>
        <v>0</v>
      </c>
      <c r="U23" s="94"/>
      <c r="V23" s="94"/>
      <c r="W23" s="94" t="e">
        <f>V23/U23*100</f>
        <v>#DIV/0!</v>
      </c>
      <c r="X23" s="108"/>
      <c r="Y23" s="94"/>
      <c r="Z23" s="94"/>
      <c r="AA23" s="94"/>
      <c r="AB23" s="108">
        <f>Z23-Y23</f>
        <v>0</v>
      </c>
      <c r="AC23" s="94"/>
      <c r="AD23" s="94"/>
      <c r="AE23" s="94" t="e">
        <f>AD23/AC23*100</f>
        <v>#DIV/0!</v>
      </c>
      <c r="AF23" s="108">
        <f>AD23-AC23</f>
        <v>0</v>
      </c>
      <c r="AG23" s="264">
        <f t="shared" si="3"/>
        <v>0</v>
      </c>
      <c r="AH23" s="266">
        <f t="shared" si="3"/>
        <v>0</v>
      </c>
      <c r="AI23" s="266" t="e">
        <f t="shared" si="29"/>
        <v>#DIV/0!</v>
      </c>
      <c r="AJ23" s="268">
        <f t="shared" si="25"/>
        <v>0</v>
      </c>
      <c r="AK23" s="94"/>
      <c r="AL23" s="94"/>
      <c r="AM23" s="94"/>
      <c r="AN23" s="94">
        <f>AL23-AK23</f>
        <v>0</v>
      </c>
      <c r="AO23" s="94"/>
      <c r="AP23" s="94"/>
      <c r="AQ23" s="94"/>
      <c r="AR23" s="94">
        <f>AP23-AO23</f>
        <v>0</v>
      </c>
      <c r="AS23" s="94"/>
      <c r="AT23" s="94"/>
      <c r="AU23" s="94"/>
      <c r="AV23" s="94">
        <f>AT23-AS23</f>
        <v>0</v>
      </c>
      <c r="AW23" s="94"/>
      <c r="AX23" s="94"/>
      <c r="AY23" s="94"/>
      <c r="AZ23" s="94">
        <f>AX23-AW23</f>
        <v>0</v>
      </c>
      <c r="BA23" s="264">
        <f t="shared" si="8"/>
        <v>0</v>
      </c>
      <c r="BB23" s="266">
        <f t="shared" si="8"/>
        <v>0</v>
      </c>
      <c r="BC23" s="266"/>
      <c r="BD23" s="266">
        <f>BB23-BA23</f>
        <v>0</v>
      </c>
      <c r="BE23" s="94"/>
      <c r="BF23" s="94"/>
      <c r="BG23" s="94"/>
      <c r="BH23" s="94">
        <f>BF23-BE23</f>
        <v>0</v>
      </c>
      <c r="BI23" s="94"/>
      <c r="BJ23" s="94"/>
      <c r="BK23" s="94"/>
      <c r="BL23" s="94">
        <f>BJ23-BI23</f>
        <v>0</v>
      </c>
      <c r="BM23" s="94"/>
      <c r="BN23" s="94"/>
      <c r="BO23" s="94"/>
      <c r="BP23" s="94">
        <f t="shared" si="30"/>
        <v>0</v>
      </c>
      <c r="BQ23" s="94"/>
      <c r="BR23" s="94"/>
      <c r="BS23" s="94"/>
      <c r="BT23" s="108"/>
      <c r="BU23" s="94"/>
      <c r="BV23" s="139"/>
      <c r="BW23" s="96"/>
      <c r="BX23" s="108"/>
      <c r="BY23" s="108"/>
      <c r="BZ23" s="108"/>
      <c r="CA23" s="108"/>
      <c r="CB23" s="108"/>
      <c r="CC23" s="108"/>
      <c r="CD23" s="108"/>
      <c r="CE23" s="108"/>
      <c r="CF23" s="108"/>
      <c r="CG23" s="264">
        <f t="shared" si="32"/>
        <v>0</v>
      </c>
      <c r="CH23" s="255">
        <f t="shared" si="33"/>
        <v>0</v>
      </c>
      <c r="CI23" s="266" t="e">
        <f t="shared" si="13"/>
        <v>#DIV/0!</v>
      </c>
      <c r="CJ23" s="266">
        <f t="shared" si="14"/>
        <v>0</v>
      </c>
      <c r="CL23" s="128">
        <f t="shared" si="16"/>
        <v>0</v>
      </c>
      <c r="CM23" s="123">
        <f t="shared" si="17"/>
        <v>0</v>
      </c>
      <c r="CO23" s="132">
        <f t="shared" si="15"/>
        <v>0</v>
      </c>
    </row>
    <row r="24" spans="1:93" ht="12.75" customHeight="1">
      <c r="A24" s="108"/>
      <c r="B24" s="468" t="s">
        <v>229</v>
      </c>
      <c r="C24" s="469"/>
      <c r="D24" s="470"/>
      <c r="E24" s="94">
        <v>11</v>
      </c>
      <c r="F24" s="94"/>
      <c r="G24" s="94">
        <f>F24/E24*100</f>
        <v>0</v>
      </c>
      <c r="H24" s="94"/>
      <c r="I24" s="94">
        <v>11</v>
      </c>
      <c r="J24" s="94"/>
      <c r="K24" s="95">
        <f>J24/I24*100</f>
        <v>0</v>
      </c>
      <c r="L24" s="94">
        <f>J24-I24</f>
        <v>-11</v>
      </c>
      <c r="M24" s="94">
        <v>20</v>
      </c>
      <c r="N24" s="94"/>
      <c r="O24" s="94"/>
      <c r="P24" s="94"/>
      <c r="Q24" s="94">
        <v>20</v>
      </c>
      <c r="R24" s="94"/>
      <c r="S24" s="94"/>
      <c r="T24" s="108"/>
      <c r="U24" s="94">
        <v>11</v>
      </c>
      <c r="V24" s="94"/>
      <c r="W24" s="94"/>
      <c r="X24" s="108"/>
      <c r="Y24" s="94">
        <v>15</v>
      </c>
      <c r="Z24" s="94"/>
      <c r="AA24" s="94"/>
      <c r="AB24" s="108"/>
      <c r="AC24" s="94">
        <v>11</v>
      </c>
      <c r="AD24" s="94"/>
      <c r="AE24" s="94"/>
      <c r="AF24" s="108"/>
      <c r="AG24" s="264">
        <f>E24+I24+M24+Q24+U24+Y24+AC24</f>
        <v>99</v>
      </c>
      <c r="AH24" s="266">
        <f>F24+J24+N24+R24+V24+Z24+AD24</f>
        <v>0</v>
      </c>
      <c r="AI24" s="266">
        <f>AH24/AG24*100</f>
        <v>0</v>
      </c>
      <c r="AJ24" s="266">
        <f>AH24-AG24</f>
        <v>-99</v>
      </c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264">
        <f>AK24+AO24+AS24+AW24</f>
        <v>0</v>
      </c>
      <c r="BB24" s="266">
        <f>AL24+AP24+AT24+AX24</f>
        <v>0</v>
      </c>
      <c r="BC24" s="266"/>
      <c r="BD24" s="266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108"/>
      <c r="BU24" s="94"/>
      <c r="BV24" s="139"/>
      <c r="BW24" s="96"/>
      <c r="BX24" s="108"/>
      <c r="BY24" s="108"/>
      <c r="BZ24" s="108"/>
      <c r="CA24" s="108"/>
      <c r="CB24" s="108"/>
      <c r="CC24" s="108"/>
      <c r="CD24" s="108"/>
      <c r="CE24" s="108"/>
      <c r="CF24" s="108"/>
      <c r="CG24" s="264">
        <f>AG24+BA24+BE24+BI24+BM24+BQ24+BU24+BY24</f>
        <v>99</v>
      </c>
      <c r="CH24" s="255">
        <f>R24+V24+Z24+AD24+BR24+BV24+F24+J24+N24+AL24+BZ24+AP24+AT24+AX24+BF24</f>
        <v>0</v>
      </c>
      <c r="CI24" s="266">
        <f>CH24/CG24*100</f>
        <v>0</v>
      </c>
      <c r="CJ24" s="266">
        <f>CH24-CG24</f>
        <v>-99</v>
      </c>
      <c r="CL24" s="128">
        <f>F24+J24+N24+R24+V24+Z24+AD24+AL24+AP24+AT24+AX24+BF24+BJ24+BN24+BR24+BV24+BZ24</f>
        <v>0</v>
      </c>
      <c r="CM24" s="123">
        <f>E24+I24+M24+Q24+U24+Y24+AC24+AG24+AK24+AO24+AS24+AW24+BE24+BI24+BM24+BQ24+BU24+BY24-AG24</f>
        <v>99</v>
      </c>
      <c r="CO24" s="132">
        <f t="shared" si="15"/>
        <v>0</v>
      </c>
    </row>
    <row r="25" spans="1:93" s="127" customFormat="1" ht="15" customHeight="1">
      <c r="A25" s="109">
        <v>226</v>
      </c>
      <c r="B25" s="480" t="s">
        <v>102</v>
      </c>
      <c r="C25" s="481"/>
      <c r="D25" s="482"/>
      <c r="E25" s="102">
        <f>SUM(E26:E44)</f>
        <v>93</v>
      </c>
      <c r="F25" s="102">
        <f>SUM(F26:F44)</f>
        <v>0</v>
      </c>
      <c r="G25" s="99">
        <f>F25/E25*100</f>
        <v>0</v>
      </c>
      <c r="H25" s="102">
        <f t="shared" si="0"/>
        <v>-93</v>
      </c>
      <c r="I25" s="102">
        <f>SUM(I26:I44)</f>
        <v>128</v>
      </c>
      <c r="J25" s="102">
        <f>SUM(J26:J44)</f>
        <v>0</v>
      </c>
      <c r="K25" s="102">
        <f>J25/I25*100</f>
        <v>0</v>
      </c>
      <c r="L25" s="109">
        <f t="shared" si="34"/>
        <v>-128</v>
      </c>
      <c r="M25" s="102">
        <f>SUM(M26:M44)</f>
        <v>193</v>
      </c>
      <c r="N25" s="102">
        <f>SUM(N26:N44)</f>
        <v>0</v>
      </c>
      <c r="O25" s="102">
        <f>N25/M25*100</f>
        <v>0</v>
      </c>
      <c r="P25" s="109">
        <f t="shared" si="22"/>
        <v>-193</v>
      </c>
      <c r="Q25" s="102">
        <f>SUM(Q26:Q44)</f>
        <v>193</v>
      </c>
      <c r="R25" s="102">
        <f>SUM(R26:R44)</f>
        <v>0</v>
      </c>
      <c r="S25" s="102">
        <f>R25/Q25*100</f>
        <v>0</v>
      </c>
      <c r="T25" s="102">
        <f t="shared" si="31"/>
        <v>-193</v>
      </c>
      <c r="U25" s="102">
        <f>SUM(U26:U44)</f>
        <v>146</v>
      </c>
      <c r="V25" s="102">
        <f>SUM(V26:V44)</f>
        <v>0</v>
      </c>
      <c r="W25" s="99">
        <f>V25/U25*100</f>
        <v>0</v>
      </c>
      <c r="X25" s="102">
        <f>V25-U25</f>
        <v>-146</v>
      </c>
      <c r="Y25" s="102">
        <f>SUM(Y26:Y44)</f>
        <v>140</v>
      </c>
      <c r="Z25" s="102">
        <f>SUM(Z26:Z44)</f>
        <v>0</v>
      </c>
      <c r="AA25" s="102">
        <f>Z25/Y25*100</f>
        <v>0</v>
      </c>
      <c r="AB25" s="109">
        <f>Z25-Y25</f>
        <v>-140</v>
      </c>
      <c r="AC25" s="102">
        <f>SUM(AC26:AC44)</f>
        <v>128</v>
      </c>
      <c r="AD25" s="102">
        <f>SUM(AD26:AD44)</f>
        <v>0</v>
      </c>
      <c r="AE25" s="99">
        <f>AD25/AC25*100</f>
        <v>0</v>
      </c>
      <c r="AF25" s="109">
        <f>AD25-AC25</f>
        <v>-128</v>
      </c>
      <c r="AG25" s="264">
        <f t="shared" si="3"/>
        <v>1021</v>
      </c>
      <c r="AH25" s="265">
        <f>SUM(AH26:AH44)</f>
        <v>0</v>
      </c>
      <c r="AI25" s="265">
        <f t="shared" si="29"/>
        <v>0</v>
      </c>
      <c r="AJ25" s="265">
        <f t="shared" si="25"/>
        <v>-1021</v>
      </c>
      <c r="AK25" s="102">
        <f>SUM(AK26:AK44)</f>
        <v>0</v>
      </c>
      <c r="AL25" s="102">
        <f>SUM(AL26:AL44)</f>
        <v>0</v>
      </c>
      <c r="AM25" s="99" t="e">
        <f>AL25/AK25*100</f>
        <v>#DIV/0!</v>
      </c>
      <c r="AN25" s="102">
        <f>AL25-AK25</f>
        <v>0</v>
      </c>
      <c r="AO25" s="102">
        <f>SUM(AO26:AO44)</f>
        <v>0</v>
      </c>
      <c r="AP25" s="102">
        <f>SUM(AP26:AP44)</f>
        <v>0</v>
      </c>
      <c r="AQ25" s="99" t="e">
        <f>AP25/AO25*100</f>
        <v>#DIV/0!</v>
      </c>
      <c r="AR25" s="102">
        <f>AP25-AO25</f>
        <v>0</v>
      </c>
      <c r="AS25" s="102">
        <f>SUM(AS26:AS44)</f>
        <v>0</v>
      </c>
      <c r="AT25" s="102">
        <f>SUM(AT26:AT44)</f>
        <v>0</v>
      </c>
      <c r="AU25" s="99" t="e">
        <f>AT25/AS25*100</f>
        <v>#DIV/0!</v>
      </c>
      <c r="AV25" s="102">
        <f>AT25-AS25</f>
        <v>0</v>
      </c>
      <c r="AW25" s="102">
        <f>SUM(AW26:AW44)</f>
        <v>0</v>
      </c>
      <c r="AX25" s="102">
        <f>SUM(AX26:AX44)</f>
        <v>0</v>
      </c>
      <c r="AY25" s="99" t="e">
        <f>AX25/AW25*100</f>
        <v>#DIV/0!</v>
      </c>
      <c r="AZ25" s="102">
        <f>AX25-AW25</f>
        <v>0</v>
      </c>
      <c r="BA25" s="264">
        <f t="shared" si="8"/>
        <v>0</v>
      </c>
      <c r="BB25" s="273">
        <f>SUM(BB26:BB44)</f>
        <v>0</v>
      </c>
      <c r="BC25" s="264" t="e">
        <f>BB25/BA25*100</f>
        <v>#DIV/0!</v>
      </c>
      <c r="BD25" s="265">
        <f>BB25-BA25</f>
        <v>0</v>
      </c>
      <c r="BE25" s="102">
        <f>SUM(BE26:BE44)</f>
        <v>0</v>
      </c>
      <c r="BF25" s="102">
        <f>SUM(BF26:BF44)</f>
        <v>0</v>
      </c>
      <c r="BG25" s="99" t="e">
        <f>BF25/BE25*100</f>
        <v>#DIV/0!</v>
      </c>
      <c r="BH25" s="102">
        <f>BF25-BE25</f>
        <v>0</v>
      </c>
      <c r="BI25" s="102">
        <f>SUM(BI26:BI44)</f>
        <v>0</v>
      </c>
      <c r="BJ25" s="102">
        <f>SUM(BJ26:BJ44)</f>
        <v>0</v>
      </c>
      <c r="BK25" s="99" t="e">
        <f>BJ25/BI25*100</f>
        <v>#DIV/0!</v>
      </c>
      <c r="BL25" s="102">
        <f>BJ25-BI25</f>
        <v>0</v>
      </c>
      <c r="BM25" s="102">
        <f>SUM(BM26:BM44)</f>
        <v>0</v>
      </c>
      <c r="BN25" s="102">
        <f>SUM(BN26:BN44)</f>
        <v>0</v>
      </c>
      <c r="BO25" s="99" t="e">
        <f>BN25/BM25*100</f>
        <v>#DIV/0!</v>
      </c>
      <c r="BP25" s="102">
        <f>BN25-BM25</f>
        <v>0</v>
      </c>
      <c r="BQ25" s="102">
        <f>SUM(BQ26:BQ44)</f>
        <v>10.6</v>
      </c>
      <c r="BR25" s="102">
        <f>SUM(BR26:BR44)</f>
        <v>0</v>
      </c>
      <c r="BS25" s="102">
        <f>BR25/BQ25*100</f>
        <v>0</v>
      </c>
      <c r="BT25" s="109">
        <f>BR25-BQ25</f>
        <v>-10.6</v>
      </c>
      <c r="BU25" s="102">
        <f>SUM(BU26:BU44)</f>
        <v>317</v>
      </c>
      <c r="BV25" s="140">
        <f>SUM(BV26:BV44)</f>
        <v>0</v>
      </c>
      <c r="BW25" s="103">
        <f>BV25/BU25*100</f>
        <v>0</v>
      </c>
      <c r="BX25" s="109">
        <f t="shared" si="20"/>
        <v>-317</v>
      </c>
      <c r="BY25" s="140">
        <f>SUM(BY26:BY44)</f>
        <v>9.5</v>
      </c>
      <c r="BZ25" s="102">
        <f>SUM(BZ26:BZ44)</f>
        <v>0</v>
      </c>
      <c r="CA25" s="103">
        <f>BZ25/BY25*100</f>
        <v>0</v>
      </c>
      <c r="CB25" s="109">
        <f>BZ25-BY25</f>
        <v>-9.5</v>
      </c>
      <c r="CC25" s="140">
        <f>SUM(CC26:CC44)</f>
        <v>53.244999999999997</v>
      </c>
      <c r="CD25" s="102">
        <f>SUM(CD26:CD44)</f>
        <v>0</v>
      </c>
      <c r="CE25" s="103">
        <f>CD25/CC25*100</f>
        <v>0</v>
      </c>
      <c r="CF25" s="109">
        <f>CD25-CC25</f>
        <v>-53.244999999999997</v>
      </c>
      <c r="CG25" s="264">
        <f t="shared" si="32"/>
        <v>1358.1</v>
      </c>
      <c r="CH25" s="273">
        <f>SUM(CH26:CH44)</f>
        <v>0</v>
      </c>
      <c r="CI25" s="265">
        <f t="shared" si="13"/>
        <v>0</v>
      </c>
      <c r="CJ25" s="265">
        <f t="shared" si="14"/>
        <v>-1358.1</v>
      </c>
      <c r="CK25" s="127">
        <v>9.6</v>
      </c>
      <c r="CL25" s="123">
        <f t="shared" si="16"/>
        <v>0</v>
      </c>
      <c r="CM25" s="123">
        <f t="shared" si="17"/>
        <v>1358.1</v>
      </c>
      <c r="CO25" s="132">
        <f t="shared" si="15"/>
        <v>0</v>
      </c>
    </row>
    <row r="26" spans="1:93" ht="22.5" hidden="1" customHeight="1">
      <c r="A26" s="108"/>
      <c r="B26" s="486" t="s">
        <v>193</v>
      </c>
      <c r="C26" s="487"/>
      <c r="D26" s="488"/>
      <c r="E26" s="94"/>
      <c r="F26" s="94"/>
      <c r="G26" s="94"/>
      <c r="H26" s="94"/>
      <c r="I26" s="94"/>
      <c r="J26" s="94"/>
      <c r="K26" s="95"/>
      <c r="L26" s="108">
        <f t="shared" si="34"/>
        <v>0</v>
      </c>
      <c r="M26" s="94"/>
      <c r="N26" s="94"/>
      <c r="O26" s="94"/>
      <c r="P26" s="108">
        <f t="shared" si="22"/>
        <v>0</v>
      </c>
      <c r="Q26" s="94"/>
      <c r="R26" s="94"/>
      <c r="S26" s="94"/>
      <c r="T26" s="108">
        <f t="shared" si="31"/>
        <v>0</v>
      </c>
      <c r="U26" s="94"/>
      <c r="V26" s="94"/>
      <c r="W26" s="94"/>
      <c r="X26" s="108">
        <f>V26-U26</f>
        <v>0</v>
      </c>
      <c r="Y26" s="94"/>
      <c r="Z26" s="94"/>
      <c r="AA26" s="94"/>
      <c r="AB26" s="108">
        <f>Z26-Y26</f>
        <v>0</v>
      </c>
      <c r="AC26" s="94"/>
      <c r="AD26" s="94"/>
      <c r="AE26" s="94"/>
      <c r="AF26" s="108"/>
      <c r="AG26" s="264">
        <f t="shared" si="3"/>
        <v>0</v>
      </c>
      <c r="AH26" s="266">
        <f t="shared" si="3"/>
        <v>0</v>
      </c>
      <c r="AI26" s="266" t="e">
        <f t="shared" si="29"/>
        <v>#DIV/0!</v>
      </c>
      <c r="AJ26" s="266">
        <f t="shared" si="25"/>
        <v>0</v>
      </c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264">
        <f t="shared" si="8"/>
        <v>0</v>
      </c>
      <c r="BB26" s="266">
        <f t="shared" si="8"/>
        <v>0</v>
      </c>
      <c r="BC26" s="266"/>
      <c r="BD26" s="266">
        <f>BB26-BA26</f>
        <v>0</v>
      </c>
      <c r="BE26" s="94"/>
      <c r="BF26" s="94"/>
      <c r="BG26" s="94"/>
      <c r="BH26" s="94"/>
      <c r="BI26" s="94"/>
      <c r="BJ26" s="94"/>
      <c r="BK26" s="99"/>
      <c r="BL26" s="94"/>
      <c r="BM26" s="94"/>
      <c r="BN26" s="94"/>
      <c r="BO26" s="94"/>
      <c r="BP26" s="94"/>
      <c r="BQ26" s="94"/>
      <c r="BR26" s="94"/>
      <c r="BS26" s="94"/>
      <c r="BT26" s="108">
        <f>BR26-BQ26</f>
        <v>0</v>
      </c>
      <c r="BU26" s="94"/>
      <c r="BV26" s="139"/>
      <c r="BW26" s="96"/>
      <c r="BX26" s="108"/>
      <c r="BY26" s="108"/>
      <c r="BZ26" s="108"/>
      <c r="CA26" s="108"/>
      <c r="CB26" s="108"/>
      <c r="CC26" s="108"/>
      <c r="CD26" s="108"/>
      <c r="CE26" s="108"/>
      <c r="CF26" s="108"/>
      <c r="CG26" s="264">
        <f t="shared" si="32"/>
        <v>0</v>
      </c>
      <c r="CH26" s="255">
        <f>R26+V26+Z26+AD26+BR26+BV26+F26+J26+N26+AL26+BZ26+AP26+AT26+AX26+BF26</f>
        <v>0</v>
      </c>
      <c r="CI26" s="266" t="e">
        <f t="shared" si="13"/>
        <v>#DIV/0!</v>
      </c>
      <c r="CJ26" s="266">
        <f>CH26-CG26</f>
        <v>0</v>
      </c>
      <c r="CL26" s="128">
        <f t="shared" si="16"/>
        <v>0</v>
      </c>
      <c r="CM26" s="123">
        <f t="shared" si="17"/>
        <v>0</v>
      </c>
      <c r="CO26" s="132">
        <f t="shared" si="15"/>
        <v>0</v>
      </c>
    </row>
    <row r="27" spans="1:93" ht="13.5" hidden="1" customHeight="1">
      <c r="A27" s="108"/>
      <c r="B27" s="486" t="s">
        <v>392</v>
      </c>
      <c r="C27" s="487"/>
      <c r="D27" s="488"/>
      <c r="E27" s="94"/>
      <c r="F27" s="94"/>
      <c r="G27" s="94"/>
      <c r="H27" s="94"/>
      <c r="I27" s="94"/>
      <c r="J27" s="94"/>
      <c r="K27" s="95"/>
      <c r="L27" s="108">
        <f t="shared" si="34"/>
        <v>0</v>
      </c>
      <c r="M27" s="94"/>
      <c r="N27" s="94"/>
      <c r="O27" s="94"/>
      <c r="P27" s="108">
        <f t="shared" si="22"/>
        <v>0</v>
      </c>
      <c r="Q27" s="94"/>
      <c r="R27" s="94"/>
      <c r="S27" s="94"/>
      <c r="T27" s="108"/>
      <c r="U27" s="94"/>
      <c r="V27" s="94"/>
      <c r="W27" s="94"/>
      <c r="X27" s="108"/>
      <c r="Y27" s="94"/>
      <c r="Z27" s="94"/>
      <c r="AA27" s="94"/>
      <c r="AB27" s="108"/>
      <c r="AC27" s="94"/>
      <c r="AD27" s="94"/>
      <c r="AE27" s="94"/>
      <c r="AF27" s="108"/>
      <c r="AG27" s="264">
        <f t="shared" si="3"/>
        <v>0</v>
      </c>
      <c r="AH27" s="266">
        <f>F27+J27+N27+R27+V27+Z27+AD27</f>
        <v>0</v>
      </c>
      <c r="AI27" s="266" t="e">
        <f>AH27/AG27*100</f>
        <v>#DIV/0!</v>
      </c>
      <c r="AJ27" s="266">
        <f>AH27-AG27</f>
        <v>0</v>
      </c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264">
        <f t="shared" si="8"/>
        <v>0</v>
      </c>
      <c r="BB27" s="255">
        <f>AL27+AP27+AT27+AX27</f>
        <v>0</v>
      </c>
      <c r="BC27" s="266" t="e">
        <f>BB27/BA27*100</f>
        <v>#DIV/0!</v>
      </c>
      <c r="BD27" s="266">
        <f>BB27-BA27</f>
        <v>0</v>
      </c>
      <c r="BE27" s="94"/>
      <c r="BF27" s="94"/>
      <c r="BG27" s="94"/>
      <c r="BH27" s="94"/>
      <c r="BI27" s="94"/>
      <c r="BJ27" s="94"/>
      <c r="BK27" s="99"/>
      <c r="BL27" s="94"/>
      <c r="BM27" s="94"/>
      <c r="BN27" s="94"/>
      <c r="BO27" s="94"/>
      <c r="BP27" s="94"/>
      <c r="BQ27" s="94"/>
      <c r="BR27" s="94"/>
      <c r="BS27" s="94"/>
      <c r="BT27" s="108"/>
      <c r="BU27" s="94"/>
      <c r="BV27" s="139"/>
      <c r="BW27" s="96"/>
      <c r="BX27" s="108"/>
      <c r="BY27" s="108"/>
      <c r="BZ27" s="108"/>
      <c r="CA27" s="108"/>
      <c r="CB27" s="108"/>
      <c r="CC27" s="108"/>
      <c r="CD27" s="108"/>
      <c r="CE27" s="108"/>
      <c r="CF27" s="108"/>
      <c r="CG27" s="264">
        <f t="shared" si="32"/>
        <v>0</v>
      </c>
      <c r="CH27" s="255">
        <f>R27+V27+Z27+AD27+BR27+BV27+F27+J27+N27+AL27+BZ27+AP27+AT27+AX27+BF27</f>
        <v>0</v>
      </c>
      <c r="CI27" s="266" t="e">
        <f>CH27/CG27*100</f>
        <v>#DIV/0!</v>
      </c>
      <c r="CJ27" s="266">
        <f>CH27-CG27</f>
        <v>0</v>
      </c>
      <c r="CL27" s="128">
        <f t="shared" si="16"/>
        <v>0</v>
      </c>
      <c r="CM27" s="123">
        <f t="shared" si="17"/>
        <v>0</v>
      </c>
      <c r="CO27" s="132">
        <f t="shared" si="15"/>
        <v>0</v>
      </c>
    </row>
    <row r="28" spans="1:93" ht="12.75" hidden="1" customHeight="1">
      <c r="A28" s="108"/>
      <c r="B28" s="468" t="s">
        <v>194</v>
      </c>
      <c r="C28" s="469"/>
      <c r="D28" s="470"/>
      <c r="E28" s="94"/>
      <c r="F28" s="94"/>
      <c r="G28" s="94"/>
      <c r="H28" s="94"/>
      <c r="I28" s="94"/>
      <c r="J28" s="94"/>
      <c r="K28" s="95"/>
      <c r="L28" s="108">
        <f t="shared" si="34"/>
        <v>0</v>
      </c>
      <c r="M28" s="94"/>
      <c r="N28" s="94"/>
      <c r="O28" s="94"/>
      <c r="P28" s="108">
        <f t="shared" si="22"/>
        <v>0</v>
      </c>
      <c r="Q28" s="94"/>
      <c r="R28" s="94"/>
      <c r="S28" s="94"/>
      <c r="T28" s="108">
        <f t="shared" si="31"/>
        <v>0</v>
      </c>
      <c r="U28" s="94"/>
      <c r="V28" s="94"/>
      <c r="W28" s="94"/>
      <c r="X28" s="108">
        <f>V28-U28</f>
        <v>0</v>
      </c>
      <c r="Y28" s="94"/>
      <c r="Z28" s="94"/>
      <c r="AA28" s="94"/>
      <c r="AB28" s="108">
        <f>Z28-Y28</f>
        <v>0</v>
      </c>
      <c r="AC28" s="94"/>
      <c r="AD28" s="94"/>
      <c r="AE28" s="94"/>
      <c r="AF28" s="108"/>
      <c r="AG28" s="264">
        <f t="shared" si="3"/>
        <v>0</v>
      </c>
      <c r="AH28" s="266">
        <f t="shared" si="3"/>
        <v>0</v>
      </c>
      <c r="AI28" s="266"/>
      <c r="AJ28" s="266">
        <f t="shared" si="25"/>
        <v>0</v>
      </c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264">
        <f t="shared" si="8"/>
        <v>0</v>
      </c>
      <c r="BB28" s="266">
        <f t="shared" si="8"/>
        <v>0</v>
      </c>
      <c r="BC28" s="266"/>
      <c r="BD28" s="266">
        <f>BB28-BA28</f>
        <v>0</v>
      </c>
      <c r="BE28" s="94"/>
      <c r="BF28" s="94"/>
      <c r="BG28" s="94"/>
      <c r="BH28" s="94"/>
      <c r="BI28" s="94"/>
      <c r="BJ28" s="94"/>
      <c r="BK28" s="99"/>
      <c r="BL28" s="94"/>
      <c r="BM28" s="94"/>
      <c r="BN28" s="94"/>
      <c r="BO28" s="94"/>
      <c r="BP28" s="94"/>
      <c r="BQ28" s="94"/>
      <c r="BR28" s="94"/>
      <c r="BS28" s="94"/>
      <c r="BT28" s="108">
        <f>BR28-BQ28</f>
        <v>0</v>
      </c>
      <c r="BU28" s="94"/>
      <c r="BV28" s="139"/>
      <c r="BW28" s="96"/>
      <c r="BX28" s="108">
        <f t="shared" si="20"/>
        <v>0</v>
      </c>
      <c r="BY28" s="108"/>
      <c r="BZ28" s="108"/>
      <c r="CA28" s="108"/>
      <c r="CB28" s="108"/>
      <c r="CC28" s="108"/>
      <c r="CD28" s="108"/>
      <c r="CE28" s="108"/>
      <c r="CF28" s="108"/>
      <c r="CG28" s="264">
        <f t="shared" si="32"/>
        <v>0</v>
      </c>
      <c r="CH28" s="255">
        <f>R28+V28+Z28+AD28+BR28+BV28+F28+J28+N28+AL28+BZ28+AP28+AT28+AX28+BF28+BN28</f>
        <v>0</v>
      </c>
      <c r="CI28" s="266"/>
      <c r="CJ28" s="266">
        <f t="shared" si="14"/>
        <v>0</v>
      </c>
      <c r="CL28" s="128">
        <f t="shared" si="16"/>
        <v>0</v>
      </c>
      <c r="CM28" s="123">
        <f t="shared" si="17"/>
        <v>0</v>
      </c>
      <c r="CO28" s="132">
        <f t="shared" si="15"/>
        <v>0</v>
      </c>
    </row>
    <row r="29" spans="1:93" ht="12.75" customHeight="1">
      <c r="A29" s="108"/>
      <c r="B29" s="468" t="s">
        <v>195</v>
      </c>
      <c r="C29" s="469"/>
      <c r="D29" s="470"/>
      <c r="E29" s="94">
        <v>5</v>
      </c>
      <c r="F29" s="94"/>
      <c r="G29" s="94"/>
      <c r="H29" s="94"/>
      <c r="I29" s="94">
        <v>10</v>
      </c>
      <c r="J29" s="94"/>
      <c r="K29" s="95"/>
      <c r="L29" s="108"/>
      <c r="M29" s="94">
        <v>15</v>
      </c>
      <c r="N29" s="94"/>
      <c r="O29" s="94"/>
      <c r="P29" s="108">
        <f t="shared" si="22"/>
        <v>-15</v>
      </c>
      <c r="Q29" s="94">
        <v>15</v>
      </c>
      <c r="R29" s="94"/>
      <c r="S29" s="94"/>
      <c r="T29" s="108"/>
      <c r="U29" s="94">
        <v>5</v>
      </c>
      <c r="V29" s="94"/>
      <c r="W29" s="94"/>
      <c r="X29" s="108"/>
      <c r="Y29" s="94">
        <v>15</v>
      </c>
      <c r="Z29" s="94"/>
      <c r="AA29" s="94"/>
      <c r="AB29" s="108"/>
      <c r="AC29" s="94">
        <v>10</v>
      </c>
      <c r="AD29" s="94"/>
      <c r="AE29" s="94"/>
      <c r="AF29" s="108"/>
      <c r="AG29" s="264">
        <f t="shared" si="3"/>
        <v>75</v>
      </c>
      <c r="AH29" s="266">
        <f t="shared" si="3"/>
        <v>0</v>
      </c>
      <c r="AI29" s="266">
        <f t="shared" si="29"/>
        <v>0</v>
      </c>
      <c r="AJ29" s="266">
        <f t="shared" si="25"/>
        <v>-75</v>
      </c>
      <c r="AK29" s="94"/>
      <c r="AL29" s="94"/>
      <c r="AM29" s="94" t="e">
        <f>AL29/AK29*100</f>
        <v>#DIV/0!</v>
      </c>
      <c r="AN29" s="94">
        <f t="shared" ref="AN29:AN43" si="35">AL29-AK29</f>
        <v>0</v>
      </c>
      <c r="AO29" s="94"/>
      <c r="AP29" s="94"/>
      <c r="AQ29" s="94" t="e">
        <f>AP29/AO29*100</f>
        <v>#DIV/0!</v>
      </c>
      <c r="AR29" s="94">
        <f t="shared" ref="AR29:AR43" si="36">AP29-AO29</f>
        <v>0</v>
      </c>
      <c r="AS29" s="94"/>
      <c r="AT29" s="94"/>
      <c r="AU29" s="94" t="e">
        <f>AT29/AS29*100</f>
        <v>#DIV/0!</v>
      </c>
      <c r="AV29" s="94">
        <f t="shared" ref="AV29:AV43" si="37">AT29-AS29</f>
        <v>0</v>
      </c>
      <c r="AW29" s="94"/>
      <c r="AX29" s="94"/>
      <c r="AY29" s="94" t="e">
        <f>AX29/AW29*100</f>
        <v>#DIV/0!</v>
      </c>
      <c r="AZ29" s="94">
        <f t="shared" ref="AZ29:AZ43" si="38">AX29-AW29</f>
        <v>0</v>
      </c>
      <c r="BA29" s="264">
        <f t="shared" si="8"/>
        <v>0</v>
      </c>
      <c r="BB29" s="266">
        <f t="shared" si="8"/>
        <v>0</v>
      </c>
      <c r="BC29" s="266" t="e">
        <f>BB29/BA29*100</f>
        <v>#DIV/0!</v>
      </c>
      <c r="BD29" s="266">
        <f t="shared" ref="BD29:BD43" si="39">BB29-BA29</f>
        <v>0</v>
      </c>
      <c r="BE29" s="94"/>
      <c r="BF29" s="94"/>
      <c r="BG29" s="94"/>
      <c r="BH29" s="94">
        <f t="shared" ref="BH29:BH43" si="40">BF29-BE29</f>
        <v>0</v>
      </c>
      <c r="BI29" s="94"/>
      <c r="BJ29" s="94"/>
      <c r="BK29" s="99"/>
      <c r="BL29" s="94">
        <f t="shared" ref="BL29:BL43" si="41">BJ29-BI29</f>
        <v>0</v>
      </c>
      <c r="BM29" s="94"/>
      <c r="BN29" s="94"/>
      <c r="BO29" s="94"/>
      <c r="BP29" s="94">
        <f t="shared" ref="BP29:BP43" si="42">BN29-BM29</f>
        <v>0</v>
      </c>
      <c r="BQ29" s="94"/>
      <c r="BR29" s="94"/>
      <c r="BS29" s="94"/>
      <c r="BT29" s="108">
        <f t="shared" ref="BT29:BT40" si="43">BR29-BQ29</f>
        <v>0</v>
      </c>
      <c r="BU29" s="94"/>
      <c r="BV29" s="139"/>
      <c r="BW29" s="96"/>
      <c r="BX29" s="108"/>
      <c r="BY29" s="108"/>
      <c r="BZ29" s="108"/>
      <c r="CA29" s="108"/>
      <c r="CB29" s="108"/>
      <c r="CC29" s="108"/>
      <c r="CD29" s="108"/>
      <c r="CE29" s="108"/>
      <c r="CF29" s="108"/>
      <c r="CG29" s="264">
        <f t="shared" si="32"/>
        <v>75</v>
      </c>
      <c r="CH29" s="255">
        <f>R29+V29+Z29+AD29+BR29+BV29+F29+J29+N29+AL29+BZ29+AP29+AT29+AX29+BF29</f>
        <v>0</v>
      </c>
      <c r="CI29" s="266">
        <f t="shared" si="13"/>
        <v>0</v>
      </c>
      <c r="CJ29" s="266">
        <f t="shared" si="14"/>
        <v>-75</v>
      </c>
      <c r="CL29" s="128">
        <f t="shared" si="16"/>
        <v>0</v>
      </c>
      <c r="CM29" s="123">
        <f t="shared" si="17"/>
        <v>75</v>
      </c>
      <c r="CO29" s="132">
        <f t="shared" si="15"/>
        <v>0</v>
      </c>
    </row>
    <row r="30" spans="1:93" ht="12.75" hidden="1" customHeight="1">
      <c r="A30" s="108"/>
      <c r="B30" s="468" t="s">
        <v>434</v>
      </c>
      <c r="C30" s="469"/>
      <c r="D30" s="470"/>
      <c r="E30" s="94"/>
      <c r="F30" s="94"/>
      <c r="G30" s="94"/>
      <c r="H30" s="94">
        <f t="shared" si="0"/>
        <v>0</v>
      </c>
      <c r="I30" s="94"/>
      <c r="J30" s="94"/>
      <c r="K30" s="95" t="e">
        <f>J30/I30*100</f>
        <v>#DIV/0!</v>
      </c>
      <c r="L30" s="94">
        <f>J30-I30</f>
        <v>0</v>
      </c>
      <c r="M30" s="94"/>
      <c r="N30" s="94"/>
      <c r="O30" s="94" t="e">
        <f>N30/M30*100</f>
        <v>#DIV/0!</v>
      </c>
      <c r="P30" s="108">
        <f t="shared" si="22"/>
        <v>0</v>
      </c>
      <c r="Q30" s="94"/>
      <c r="R30" s="94"/>
      <c r="S30" s="94" t="e">
        <f>R30/Q30*100</f>
        <v>#DIV/0!</v>
      </c>
      <c r="T30" s="108">
        <f t="shared" ref="T30:T44" si="44">R30-Q30</f>
        <v>0</v>
      </c>
      <c r="U30" s="94"/>
      <c r="V30" s="94"/>
      <c r="W30" s="94"/>
      <c r="X30" s="108">
        <f t="shared" ref="X30:X45" si="45">V30-U30</f>
        <v>0</v>
      </c>
      <c r="Y30" s="94"/>
      <c r="Z30" s="94"/>
      <c r="AA30" s="94" t="e">
        <f>Z30/Y30*100</f>
        <v>#DIV/0!</v>
      </c>
      <c r="AB30" s="108">
        <f>Z30-Y30</f>
        <v>0</v>
      </c>
      <c r="AC30" s="94"/>
      <c r="AD30" s="94"/>
      <c r="AE30" s="94"/>
      <c r="AF30" s="108">
        <f>AD30-AC30</f>
        <v>0</v>
      </c>
      <c r="AG30" s="264">
        <f t="shared" si="3"/>
        <v>0</v>
      </c>
      <c r="AH30" s="266">
        <f t="shared" si="3"/>
        <v>0</v>
      </c>
      <c r="AI30" s="266" t="e">
        <f t="shared" si="29"/>
        <v>#DIV/0!</v>
      </c>
      <c r="AJ30" s="266">
        <f t="shared" si="25"/>
        <v>0</v>
      </c>
      <c r="AK30" s="94"/>
      <c r="AL30" s="94"/>
      <c r="AM30" s="94"/>
      <c r="AN30" s="94">
        <f t="shared" si="35"/>
        <v>0</v>
      </c>
      <c r="AO30" s="94"/>
      <c r="AP30" s="94"/>
      <c r="AQ30" s="94"/>
      <c r="AR30" s="94">
        <f t="shared" si="36"/>
        <v>0</v>
      </c>
      <c r="AS30" s="94"/>
      <c r="AT30" s="94"/>
      <c r="AU30" s="94"/>
      <c r="AV30" s="94">
        <f t="shared" si="37"/>
        <v>0</v>
      </c>
      <c r="AW30" s="94"/>
      <c r="AX30" s="94"/>
      <c r="AY30" s="94"/>
      <c r="AZ30" s="94">
        <f t="shared" si="38"/>
        <v>0</v>
      </c>
      <c r="BA30" s="264">
        <f t="shared" si="8"/>
        <v>0</v>
      </c>
      <c r="BB30" s="266">
        <f t="shared" si="8"/>
        <v>0</v>
      </c>
      <c r="BC30" s="266"/>
      <c r="BD30" s="266">
        <f t="shared" si="39"/>
        <v>0</v>
      </c>
      <c r="BE30" s="94"/>
      <c r="BF30" s="94"/>
      <c r="BG30" s="94"/>
      <c r="BH30" s="94">
        <f t="shared" si="40"/>
        <v>0</v>
      </c>
      <c r="BI30" s="94"/>
      <c r="BJ30" s="94"/>
      <c r="BK30" s="99"/>
      <c r="BL30" s="94">
        <f t="shared" si="41"/>
        <v>0</v>
      </c>
      <c r="BM30" s="94"/>
      <c r="BN30" s="94"/>
      <c r="BO30" s="94"/>
      <c r="BP30" s="94">
        <f t="shared" si="42"/>
        <v>0</v>
      </c>
      <c r="BQ30" s="94"/>
      <c r="BR30" s="94"/>
      <c r="BS30" s="94"/>
      <c r="BT30" s="108">
        <f t="shared" si="43"/>
        <v>0</v>
      </c>
      <c r="BU30" s="94"/>
      <c r="BV30" s="139"/>
      <c r="BW30" s="96"/>
      <c r="BX30" s="108">
        <f t="shared" si="20"/>
        <v>0</v>
      </c>
      <c r="BY30" s="108"/>
      <c r="BZ30" s="108"/>
      <c r="CA30" s="108"/>
      <c r="CB30" s="108"/>
      <c r="CC30" s="108"/>
      <c r="CD30" s="108"/>
      <c r="CE30" s="108"/>
      <c r="CF30" s="108"/>
      <c r="CG30" s="264">
        <f t="shared" si="32"/>
        <v>0</v>
      </c>
      <c r="CH30" s="255">
        <f>R30+V30+Z30+AD30+BR30+BV30+F30+J30+N30+AL30+BZ30+AP30+AT30+AX30+BF30</f>
        <v>0</v>
      </c>
      <c r="CI30" s="266" t="e">
        <f t="shared" si="13"/>
        <v>#DIV/0!</v>
      </c>
      <c r="CJ30" s="266">
        <f t="shared" si="14"/>
        <v>0</v>
      </c>
      <c r="CL30" s="128">
        <f t="shared" si="16"/>
        <v>0</v>
      </c>
      <c r="CM30" s="123">
        <f t="shared" si="17"/>
        <v>0</v>
      </c>
      <c r="CO30" s="132">
        <f t="shared" si="15"/>
        <v>0</v>
      </c>
    </row>
    <row r="31" spans="1:93" ht="12.75" hidden="1" customHeight="1">
      <c r="A31" s="108"/>
      <c r="B31" s="489" t="s">
        <v>250</v>
      </c>
      <c r="C31" s="490"/>
      <c r="D31" s="491"/>
      <c r="E31" s="94"/>
      <c r="F31" s="94"/>
      <c r="G31" s="94"/>
      <c r="H31" s="94">
        <f t="shared" si="0"/>
        <v>0</v>
      </c>
      <c r="I31" s="94"/>
      <c r="J31" s="94"/>
      <c r="K31" s="95"/>
      <c r="L31" s="94">
        <f>J31-I31</f>
        <v>0</v>
      </c>
      <c r="M31" s="94"/>
      <c r="N31" s="94"/>
      <c r="O31" s="94"/>
      <c r="P31" s="108">
        <f t="shared" si="22"/>
        <v>0</v>
      </c>
      <c r="Q31" s="94"/>
      <c r="R31" s="94"/>
      <c r="S31" s="94"/>
      <c r="T31" s="108">
        <f t="shared" si="44"/>
        <v>0</v>
      </c>
      <c r="U31" s="94"/>
      <c r="V31" s="94"/>
      <c r="W31" s="94"/>
      <c r="X31" s="108">
        <f t="shared" si="45"/>
        <v>0</v>
      </c>
      <c r="Y31" s="94"/>
      <c r="Z31" s="94"/>
      <c r="AA31" s="94"/>
      <c r="AB31" s="108">
        <f>Z31-Y31</f>
        <v>0</v>
      </c>
      <c r="AC31" s="94"/>
      <c r="AD31" s="94"/>
      <c r="AE31" s="94"/>
      <c r="AF31" s="108"/>
      <c r="AG31" s="264">
        <f t="shared" si="3"/>
        <v>0</v>
      </c>
      <c r="AH31" s="266">
        <f t="shared" si="3"/>
        <v>0</v>
      </c>
      <c r="AI31" s="266" t="e">
        <f t="shared" si="29"/>
        <v>#DIV/0!</v>
      </c>
      <c r="AJ31" s="266">
        <f t="shared" si="25"/>
        <v>0</v>
      </c>
      <c r="AK31" s="94"/>
      <c r="AL31" s="94"/>
      <c r="AM31" s="94"/>
      <c r="AN31" s="94">
        <f t="shared" si="35"/>
        <v>0</v>
      </c>
      <c r="AO31" s="94"/>
      <c r="AP31" s="94"/>
      <c r="AQ31" s="94"/>
      <c r="AR31" s="94">
        <f t="shared" si="36"/>
        <v>0</v>
      </c>
      <c r="AS31" s="94"/>
      <c r="AT31" s="94"/>
      <c r="AU31" s="94"/>
      <c r="AV31" s="94">
        <f t="shared" si="37"/>
        <v>0</v>
      </c>
      <c r="AW31" s="94"/>
      <c r="AX31" s="94"/>
      <c r="AY31" s="94"/>
      <c r="AZ31" s="94">
        <f t="shared" si="38"/>
        <v>0</v>
      </c>
      <c r="BA31" s="264">
        <f t="shared" si="8"/>
        <v>0</v>
      </c>
      <c r="BB31" s="266">
        <f t="shared" si="8"/>
        <v>0</v>
      </c>
      <c r="BC31" s="266"/>
      <c r="BD31" s="266">
        <f t="shared" si="39"/>
        <v>0</v>
      </c>
      <c r="BE31" s="94"/>
      <c r="BF31" s="94"/>
      <c r="BG31" s="94"/>
      <c r="BH31" s="94">
        <f t="shared" si="40"/>
        <v>0</v>
      </c>
      <c r="BI31" s="94"/>
      <c r="BJ31" s="94"/>
      <c r="BK31" s="99"/>
      <c r="BL31" s="94">
        <f t="shared" si="41"/>
        <v>0</v>
      </c>
      <c r="BM31" s="94"/>
      <c r="BN31" s="94"/>
      <c r="BO31" s="94"/>
      <c r="BP31" s="94">
        <f t="shared" si="42"/>
        <v>0</v>
      </c>
      <c r="BQ31" s="94"/>
      <c r="BR31" s="94"/>
      <c r="BS31" s="94"/>
      <c r="BT31" s="108">
        <f t="shared" si="43"/>
        <v>0</v>
      </c>
      <c r="BU31" s="94"/>
      <c r="BV31" s="139"/>
      <c r="BW31" s="96"/>
      <c r="BX31" s="108">
        <f t="shared" si="20"/>
        <v>0</v>
      </c>
      <c r="BY31" s="108"/>
      <c r="BZ31" s="108"/>
      <c r="CA31" s="108"/>
      <c r="CB31" s="108"/>
      <c r="CC31" s="108"/>
      <c r="CD31" s="108"/>
      <c r="CE31" s="108"/>
      <c r="CF31" s="108"/>
      <c r="CG31" s="264">
        <f t="shared" si="32"/>
        <v>0</v>
      </c>
      <c r="CH31" s="255">
        <f>R31+V31+Z31+AD31+BR31+BV31+F31+J31+N31+AL31+BZ31+AP31+AT31+AX31+BF31</f>
        <v>0</v>
      </c>
      <c r="CI31" s="266" t="e">
        <f t="shared" si="13"/>
        <v>#DIV/0!</v>
      </c>
      <c r="CJ31" s="266">
        <f t="shared" si="14"/>
        <v>0</v>
      </c>
      <c r="CL31" s="128">
        <f t="shared" si="16"/>
        <v>0</v>
      </c>
      <c r="CM31" s="123">
        <f t="shared" si="17"/>
        <v>0</v>
      </c>
      <c r="CO31" s="132">
        <f t="shared" si="15"/>
        <v>0</v>
      </c>
    </row>
    <row r="32" spans="1:93" ht="12.75" hidden="1" customHeight="1">
      <c r="A32" s="108"/>
      <c r="B32" s="489" t="s">
        <v>402</v>
      </c>
      <c r="C32" s="490"/>
      <c r="D32" s="491"/>
      <c r="E32" s="94"/>
      <c r="F32" s="94"/>
      <c r="G32" s="94"/>
      <c r="H32" s="94">
        <f t="shared" si="0"/>
        <v>0</v>
      </c>
      <c r="I32" s="94"/>
      <c r="J32" s="94"/>
      <c r="K32" s="95"/>
      <c r="L32" s="94"/>
      <c r="M32" s="94"/>
      <c r="N32" s="94"/>
      <c r="O32" s="94"/>
      <c r="P32" s="108">
        <f t="shared" si="22"/>
        <v>0</v>
      </c>
      <c r="Q32" s="94"/>
      <c r="R32" s="94"/>
      <c r="S32" s="94"/>
      <c r="T32" s="108">
        <f t="shared" si="44"/>
        <v>0</v>
      </c>
      <c r="U32" s="94"/>
      <c r="V32" s="94"/>
      <c r="W32" s="94"/>
      <c r="X32" s="108">
        <f t="shared" si="45"/>
        <v>0</v>
      </c>
      <c r="Y32" s="94"/>
      <c r="Z32" s="94"/>
      <c r="AA32" s="94"/>
      <c r="AB32" s="108"/>
      <c r="AC32" s="94"/>
      <c r="AD32" s="94"/>
      <c r="AE32" s="94"/>
      <c r="AF32" s="108">
        <f>AD32-AC32</f>
        <v>0</v>
      </c>
      <c r="AG32" s="264">
        <f t="shared" si="3"/>
        <v>0</v>
      </c>
      <c r="AH32" s="266">
        <f t="shared" si="3"/>
        <v>0</v>
      </c>
      <c r="AI32" s="266"/>
      <c r="AJ32" s="266">
        <f t="shared" si="25"/>
        <v>0</v>
      </c>
      <c r="AK32" s="94"/>
      <c r="AL32" s="94"/>
      <c r="AM32" s="94"/>
      <c r="AN32" s="94">
        <f t="shared" si="35"/>
        <v>0</v>
      </c>
      <c r="AO32" s="94"/>
      <c r="AP32" s="94"/>
      <c r="AQ32" s="94"/>
      <c r="AR32" s="94">
        <f t="shared" si="36"/>
        <v>0</v>
      </c>
      <c r="AS32" s="94"/>
      <c r="AT32" s="94"/>
      <c r="AU32" s="94"/>
      <c r="AV32" s="94">
        <f t="shared" si="37"/>
        <v>0</v>
      </c>
      <c r="AW32" s="94"/>
      <c r="AX32" s="94"/>
      <c r="AY32" s="94"/>
      <c r="AZ32" s="94">
        <f t="shared" si="38"/>
        <v>0</v>
      </c>
      <c r="BA32" s="264">
        <f t="shared" si="8"/>
        <v>0</v>
      </c>
      <c r="BB32" s="266">
        <f t="shared" si="8"/>
        <v>0</v>
      </c>
      <c r="BC32" s="266"/>
      <c r="BD32" s="266">
        <f t="shared" si="39"/>
        <v>0</v>
      </c>
      <c r="BE32" s="94"/>
      <c r="BF32" s="94"/>
      <c r="BG32" s="94"/>
      <c r="BH32" s="94">
        <f t="shared" si="40"/>
        <v>0</v>
      </c>
      <c r="BI32" s="94"/>
      <c r="BJ32" s="94"/>
      <c r="BK32" s="99"/>
      <c r="BL32" s="94">
        <f t="shared" si="41"/>
        <v>0</v>
      </c>
      <c r="BM32" s="94"/>
      <c r="BN32" s="94"/>
      <c r="BO32" s="94"/>
      <c r="BP32" s="94">
        <f t="shared" si="42"/>
        <v>0</v>
      </c>
      <c r="BQ32" s="94"/>
      <c r="BR32" s="94"/>
      <c r="BS32" s="94"/>
      <c r="BT32" s="108">
        <f t="shared" si="43"/>
        <v>0</v>
      </c>
      <c r="BU32" s="139"/>
      <c r="BV32" s="139"/>
      <c r="BW32" s="96"/>
      <c r="BX32" s="108"/>
      <c r="BY32" s="108"/>
      <c r="BZ32" s="108"/>
      <c r="CA32" s="108"/>
      <c r="CB32" s="108"/>
      <c r="CC32" s="108"/>
      <c r="CD32" s="108"/>
      <c r="CE32" s="108"/>
      <c r="CF32" s="108"/>
      <c r="CG32" s="264">
        <f t="shared" si="32"/>
        <v>0</v>
      </c>
      <c r="CH32" s="255">
        <f>R32+V32+Z32+AD32+BR32+BV32+F32+J32+N32+AL32+BZ32+AP32+AT32+AX32+BF32+BJ32</f>
        <v>0</v>
      </c>
      <c r="CI32" s="266" t="e">
        <f t="shared" si="13"/>
        <v>#DIV/0!</v>
      </c>
      <c r="CJ32" s="266">
        <f t="shared" si="14"/>
        <v>0</v>
      </c>
      <c r="CL32" s="128">
        <f t="shared" si="16"/>
        <v>0</v>
      </c>
      <c r="CM32" s="123">
        <f t="shared" si="17"/>
        <v>0</v>
      </c>
      <c r="CO32" s="132">
        <f t="shared" si="15"/>
        <v>0</v>
      </c>
    </row>
    <row r="33" spans="1:93" hidden="1">
      <c r="A33" s="108"/>
      <c r="B33" s="489" t="s">
        <v>226</v>
      </c>
      <c r="C33" s="490"/>
      <c r="D33" s="491"/>
      <c r="E33" s="94"/>
      <c r="F33" s="94"/>
      <c r="G33" s="94"/>
      <c r="H33" s="94">
        <f t="shared" si="0"/>
        <v>0</v>
      </c>
      <c r="I33" s="94"/>
      <c r="J33" s="94"/>
      <c r="K33" s="95" t="e">
        <f>J33/I33*100</f>
        <v>#DIV/0!</v>
      </c>
      <c r="L33" s="94"/>
      <c r="M33" s="94"/>
      <c r="N33" s="94"/>
      <c r="O33" s="94"/>
      <c r="P33" s="108">
        <f>N33-M33</f>
        <v>0</v>
      </c>
      <c r="Q33" s="94"/>
      <c r="R33" s="94"/>
      <c r="S33" s="94" t="e">
        <f>R33/Q33*100</f>
        <v>#DIV/0!</v>
      </c>
      <c r="T33" s="108">
        <f t="shared" si="44"/>
        <v>0</v>
      </c>
      <c r="U33" s="94"/>
      <c r="V33" s="94"/>
      <c r="W33" s="94"/>
      <c r="X33" s="108">
        <f t="shared" si="45"/>
        <v>0</v>
      </c>
      <c r="Y33" s="94"/>
      <c r="Z33" s="94"/>
      <c r="AA33" s="94"/>
      <c r="AB33" s="108">
        <f t="shared" ref="AB33:AB46" si="46">Z33-Y33</f>
        <v>0</v>
      </c>
      <c r="AC33" s="94"/>
      <c r="AD33" s="94"/>
      <c r="AE33" s="94"/>
      <c r="AF33" s="108"/>
      <c r="AG33" s="264">
        <f t="shared" si="3"/>
        <v>0</v>
      </c>
      <c r="AH33" s="266">
        <f t="shared" si="3"/>
        <v>0</v>
      </c>
      <c r="AI33" s="266" t="e">
        <f t="shared" si="29"/>
        <v>#DIV/0!</v>
      </c>
      <c r="AJ33" s="266">
        <f t="shared" si="25"/>
        <v>0</v>
      </c>
      <c r="AK33" s="94"/>
      <c r="AL33" s="94"/>
      <c r="AM33" s="94"/>
      <c r="AN33" s="94">
        <f t="shared" si="35"/>
        <v>0</v>
      </c>
      <c r="AO33" s="94"/>
      <c r="AP33" s="94"/>
      <c r="AQ33" s="94"/>
      <c r="AR33" s="94">
        <f t="shared" si="36"/>
        <v>0</v>
      </c>
      <c r="AS33" s="94"/>
      <c r="AT33" s="94"/>
      <c r="AU33" s="94"/>
      <c r="AV33" s="94">
        <f t="shared" si="37"/>
        <v>0</v>
      </c>
      <c r="AW33" s="94"/>
      <c r="AX33" s="94"/>
      <c r="AY33" s="94"/>
      <c r="AZ33" s="94">
        <f t="shared" si="38"/>
        <v>0</v>
      </c>
      <c r="BA33" s="264">
        <f t="shared" si="8"/>
        <v>0</v>
      </c>
      <c r="BB33" s="266">
        <f t="shared" si="8"/>
        <v>0</v>
      </c>
      <c r="BC33" s="266"/>
      <c r="BD33" s="266">
        <f t="shared" si="39"/>
        <v>0</v>
      </c>
      <c r="BE33" s="94"/>
      <c r="BF33" s="94"/>
      <c r="BG33" s="94"/>
      <c r="BH33" s="94">
        <f t="shared" si="40"/>
        <v>0</v>
      </c>
      <c r="BI33" s="94"/>
      <c r="BJ33" s="94"/>
      <c r="BK33" s="99"/>
      <c r="BL33" s="94">
        <f t="shared" si="41"/>
        <v>0</v>
      </c>
      <c r="BM33" s="94"/>
      <c r="BN33" s="94"/>
      <c r="BO33" s="94"/>
      <c r="BP33" s="94">
        <f t="shared" si="42"/>
        <v>0</v>
      </c>
      <c r="BQ33" s="94"/>
      <c r="BR33" s="94"/>
      <c r="BS33" s="94"/>
      <c r="BT33" s="108">
        <f t="shared" si="43"/>
        <v>0</v>
      </c>
      <c r="BU33" s="94"/>
      <c r="BV33" s="139"/>
      <c r="BW33" s="96"/>
      <c r="BX33" s="108"/>
      <c r="BY33" s="108"/>
      <c r="BZ33" s="108"/>
      <c r="CA33" s="108"/>
      <c r="CB33" s="108"/>
      <c r="CC33" s="108"/>
      <c r="CD33" s="108"/>
      <c r="CE33" s="108"/>
      <c r="CF33" s="108"/>
      <c r="CG33" s="264">
        <f t="shared" si="32"/>
        <v>0</v>
      </c>
      <c r="CH33" s="255">
        <f>R33+V33+Z33+AD33+BR33+BV33+F33+J33+N33+AL33+BZ33+AP33+AT33+AX33+BF33</f>
        <v>0</v>
      </c>
      <c r="CI33" s="266" t="e">
        <f t="shared" si="13"/>
        <v>#DIV/0!</v>
      </c>
      <c r="CJ33" s="266">
        <f t="shared" si="14"/>
        <v>0</v>
      </c>
      <c r="CL33" s="128">
        <f t="shared" si="16"/>
        <v>0</v>
      </c>
      <c r="CM33" s="123">
        <f t="shared" si="17"/>
        <v>0</v>
      </c>
      <c r="CO33" s="132">
        <f t="shared" si="15"/>
        <v>0</v>
      </c>
    </row>
    <row r="34" spans="1:93">
      <c r="A34" s="108"/>
      <c r="B34" s="489" t="s">
        <v>435</v>
      </c>
      <c r="C34" s="490"/>
      <c r="D34" s="491"/>
      <c r="E34" s="94">
        <v>10</v>
      </c>
      <c r="F34" s="94"/>
      <c r="G34" s="94"/>
      <c r="H34" s="94">
        <f t="shared" si="0"/>
        <v>-10</v>
      </c>
      <c r="I34" s="94">
        <v>15</v>
      </c>
      <c r="J34" s="94"/>
      <c r="K34" s="95"/>
      <c r="L34" s="94">
        <f>J34-I34</f>
        <v>-15</v>
      </c>
      <c r="M34" s="94">
        <v>25</v>
      </c>
      <c r="N34" s="94"/>
      <c r="O34" s="94"/>
      <c r="P34" s="108">
        <f>N34-M34</f>
        <v>-25</v>
      </c>
      <c r="Q34" s="94">
        <v>25</v>
      </c>
      <c r="R34" s="94"/>
      <c r="S34" s="94"/>
      <c r="T34" s="108">
        <f t="shared" si="44"/>
        <v>-25</v>
      </c>
      <c r="U34" s="94">
        <v>10</v>
      </c>
      <c r="V34" s="94"/>
      <c r="W34" s="94"/>
      <c r="X34" s="108">
        <f t="shared" si="45"/>
        <v>-10</v>
      </c>
      <c r="Y34" s="94">
        <v>15</v>
      </c>
      <c r="Z34" s="94"/>
      <c r="AA34" s="94"/>
      <c r="AB34" s="108">
        <f t="shared" si="46"/>
        <v>-15</v>
      </c>
      <c r="AC34" s="94">
        <v>15</v>
      </c>
      <c r="AD34" s="94"/>
      <c r="AE34" s="94"/>
      <c r="AF34" s="108">
        <f>AD34-AC34</f>
        <v>-15</v>
      </c>
      <c r="AG34" s="264">
        <f t="shared" si="3"/>
        <v>115</v>
      </c>
      <c r="AH34" s="266">
        <f t="shared" si="3"/>
        <v>0</v>
      </c>
      <c r="AI34" s="266">
        <f t="shared" si="29"/>
        <v>0</v>
      </c>
      <c r="AJ34" s="266">
        <f t="shared" si="25"/>
        <v>-115</v>
      </c>
      <c r="AK34" s="94"/>
      <c r="AL34" s="94"/>
      <c r="AM34" s="94"/>
      <c r="AN34" s="94">
        <f t="shared" si="35"/>
        <v>0</v>
      </c>
      <c r="AO34" s="94"/>
      <c r="AP34" s="94"/>
      <c r="AQ34" s="94"/>
      <c r="AR34" s="94">
        <f t="shared" si="36"/>
        <v>0</v>
      </c>
      <c r="AS34" s="94"/>
      <c r="AT34" s="94"/>
      <c r="AU34" s="94"/>
      <c r="AV34" s="94">
        <f t="shared" si="37"/>
        <v>0</v>
      </c>
      <c r="AW34" s="94"/>
      <c r="AX34" s="94"/>
      <c r="AY34" s="94"/>
      <c r="AZ34" s="94">
        <f t="shared" si="38"/>
        <v>0</v>
      </c>
      <c r="BA34" s="264">
        <f t="shared" si="8"/>
        <v>0</v>
      </c>
      <c r="BB34" s="266">
        <f t="shared" si="8"/>
        <v>0</v>
      </c>
      <c r="BC34" s="266"/>
      <c r="BD34" s="266">
        <f t="shared" si="39"/>
        <v>0</v>
      </c>
      <c r="BE34" s="94"/>
      <c r="BF34" s="94"/>
      <c r="BG34" s="94"/>
      <c r="BH34" s="94">
        <f t="shared" si="40"/>
        <v>0</v>
      </c>
      <c r="BI34" s="94"/>
      <c r="BJ34" s="94"/>
      <c r="BK34" s="99"/>
      <c r="BL34" s="94">
        <f t="shared" si="41"/>
        <v>0</v>
      </c>
      <c r="BM34" s="94"/>
      <c r="BN34" s="94"/>
      <c r="BO34" s="94"/>
      <c r="BP34" s="94">
        <f t="shared" si="42"/>
        <v>0</v>
      </c>
      <c r="BQ34" s="94"/>
      <c r="BR34" s="94"/>
      <c r="BS34" s="94"/>
      <c r="BT34" s="108">
        <f t="shared" si="43"/>
        <v>0</v>
      </c>
      <c r="BU34" s="94"/>
      <c r="BV34" s="139"/>
      <c r="BW34" s="96"/>
      <c r="BX34" s="108">
        <f t="shared" si="20"/>
        <v>0</v>
      </c>
      <c r="BY34" s="108"/>
      <c r="BZ34" s="108"/>
      <c r="CA34" s="108"/>
      <c r="CB34" s="108"/>
      <c r="CC34" s="108"/>
      <c r="CD34" s="108"/>
      <c r="CE34" s="108"/>
      <c r="CF34" s="108"/>
      <c r="CG34" s="264">
        <f t="shared" si="32"/>
        <v>115</v>
      </c>
      <c r="CH34" s="255">
        <f>R34+V34+Z34+AD34+BR34+BV34+F34+J34+N34+AL34+BZ34+AP34+AT34+AX34+BF34</f>
        <v>0</v>
      </c>
      <c r="CI34" s="266">
        <f t="shared" si="13"/>
        <v>0</v>
      </c>
      <c r="CJ34" s="266">
        <f t="shared" si="14"/>
        <v>-115</v>
      </c>
      <c r="CL34" s="128">
        <f t="shared" si="16"/>
        <v>0</v>
      </c>
      <c r="CM34" s="123">
        <f t="shared" si="17"/>
        <v>115</v>
      </c>
      <c r="CO34" s="132">
        <f t="shared" si="15"/>
        <v>0</v>
      </c>
    </row>
    <row r="35" spans="1:93">
      <c r="A35" s="108"/>
      <c r="B35" s="489" t="s">
        <v>196</v>
      </c>
      <c r="C35" s="490"/>
      <c r="D35" s="491"/>
      <c r="E35" s="94"/>
      <c r="F35" s="94"/>
      <c r="G35" s="94" t="e">
        <f>F35/E35*100</f>
        <v>#DIV/0!</v>
      </c>
      <c r="H35" s="94">
        <f t="shared" si="0"/>
        <v>0</v>
      </c>
      <c r="I35" s="94"/>
      <c r="J35" s="94"/>
      <c r="K35" s="95" t="e">
        <f>J35/I35*100</f>
        <v>#DIV/0!</v>
      </c>
      <c r="L35" s="94">
        <f>J35-I35</f>
        <v>0</v>
      </c>
      <c r="M35" s="94"/>
      <c r="N35" s="94"/>
      <c r="O35" s="94"/>
      <c r="P35" s="108">
        <f t="shared" si="22"/>
        <v>0</v>
      </c>
      <c r="Q35" s="94"/>
      <c r="R35" s="94"/>
      <c r="S35" s="94" t="e">
        <f>R35/Q35*100</f>
        <v>#DIV/0!</v>
      </c>
      <c r="T35" s="108">
        <f t="shared" si="44"/>
        <v>0</v>
      </c>
      <c r="U35" s="94"/>
      <c r="V35" s="94"/>
      <c r="W35" s="94"/>
      <c r="X35" s="108">
        <f t="shared" si="45"/>
        <v>0</v>
      </c>
      <c r="Y35" s="94"/>
      <c r="Z35" s="94"/>
      <c r="AA35" s="94"/>
      <c r="AB35" s="108">
        <f t="shared" si="46"/>
        <v>0</v>
      </c>
      <c r="AC35" s="94"/>
      <c r="AD35" s="94"/>
      <c r="AE35" s="94" t="e">
        <f>AD35/AC35*100</f>
        <v>#DIV/0!</v>
      </c>
      <c r="AF35" s="108">
        <f>AD35-AC35</f>
        <v>0</v>
      </c>
      <c r="AG35" s="264">
        <f t="shared" si="3"/>
        <v>0</v>
      </c>
      <c r="AH35" s="266">
        <f t="shared" si="3"/>
        <v>0</v>
      </c>
      <c r="AI35" s="266" t="e">
        <f>AH35/AG35*100</f>
        <v>#DIV/0!</v>
      </c>
      <c r="AJ35" s="266">
        <f t="shared" si="25"/>
        <v>0</v>
      </c>
      <c r="AK35" s="94"/>
      <c r="AL35" s="94"/>
      <c r="AM35" s="94"/>
      <c r="AN35" s="94">
        <f t="shared" si="35"/>
        <v>0</v>
      </c>
      <c r="AO35" s="94"/>
      <c r="AP35" s="94"/>
      <c r="AQ35" s="94"/>
      <c r="AR35" s="94">
        <f t="shared" si="36"/>
        <v>0</v>
      </c>
      <c r="AS35" s="94"/>
      <c r="AT35" s="94"/>
      <c r="AU35" s="94"/>
      <c r="AV35" s="94">
        <f t="shared" si="37"/>
        <v>0</v>
      </c>
      <c r="AW35" s="94"/>
      <c r="AX35" s="94"/>
      <c r="AY35" s="94"/>
      <c r="AZ35" s="94">
        <f t="shared" si="38"/>
        <v>0</v>
      </c>
      <c r="BA35" s="264">
        <f t="shared" si="8"/>
        <v>0</v>
      </c>
      <c r="BB35" s="255">
        <f t="shared" si="8"/>
        <v>0</v>
      </c>
      <c r="BC35" s="266"/>
      <c r="BD35" s="266">
        <f t="shared" si="39"/>
        <v>0</v>
      </c>
      <c r="BE35" s="94"/>
      <c r="BF35" s="94"/>
      <c r="BG35" s="94"/>
      <c r="BH35" s="94">
        <f t="shared" si="40"/>
        <v>0</v>
      </c>
      <c r="BI35" s="94"/>
      <c r="BJ35" s="94"/>
      <c r="BK35" s="99" t="e">
        <f>BJ35/BI35*100</f>
        <v>#DIV/0!</v>
      </c>
      <c r="BL35" s="94">
        <f t="shared" si="41"/>
        <v>0</v>
      </c>
      <c r="BM35" s="94"/>
      <c r="BN35" s="94"/>
      <c r="BO35" s="94"/>
      <c r="BP35" s="94">
        <f t="shared" si="42"/>
        <v>0</v>
      </c>
      <c r="BQ35" s="94">
        <v>10.6</v>
      </c>
      <c r="BR35" s="94"/>
      <c r="BS35" s="95"/>
      <c r="BT35" s="108">
        <f t="shared" si="43"/>
        <v>-10.6</v>
      </c>
      <c r="BU35" s="139">
        <v>38</v>
      </c>
      <c r="BV35" s="139"/>
      <c r="BW35" s="94">
        <f>BV35/BU35*100</f>
        <v>0</v>
      </c>
      <c r="BX35" s="108">
        <f t="shared" si="20"/>
        <v>-38</v>
      </c>
      <c r="BY35" s="142">
        <v>9.5</v>
      </c>
      <c r="BZ35" s="108"/>
      <c r="CA35" s="108"/>
      <c r="CB35" s="108"/>
      <c r="CC35" s="142">
        <v>18</v>
      </c>
      <c r="CD35" s="108"/>
      <c r="CE35" s="108"/>
      <c r="CF35" s="108"/>
      <c r="CG35" s="264">
        <f t="shared" si="32"/>
        <v>58.1</v>
      </c>
      <c r="CH35" s="255">
        <f>R35+V35+Z35+AD35+BR35+BV35+F35+J35+N35+AL35+BZ35+AP35+AT35+AX35+BF35+BN35+BJ35</f>
        <v>0</v>
      </c>
      <c r="CI35" s="266">
        <f t="shared" si="13"/>
        <v>0</v>
      </c>
      <c r="CJ35" s="266">
        <f t="shared" si="14"/>
        <v>-58.1</v>
      </c>
      <c r="CL35" s="128">
        <f t="shared" si="16"/>
        <v>0</v>
      </c>
      <c r="CM35" s="123">
        <f t="shared" si="17"/>
        <v>58.1</v>
      </c>
      <c r="CO35" s="132">
        <f t="shared" si="15"/>
        <v>0</v>
      </c>
    </row>
    <row r="36" spans="1:93" hidden="1">
      <c r="A36" s="108"/>
      <c r="B36" s="489" t="s">
        <v>254</v>
      </c>
      <c r="C36" s="490"/>
      <c r="D36" s="491"/>
      <c r="E36" s="94"/>
      <c r="F36" s="94"/>
      <c r="G36" s="94" t="e">
        <f t="shared" ref="G36:G46" si="47">F36/E36*100</f>
        <v>#DIV/0!</v>
      </c>
      <c r="H36" s="94">
        <f t="shared" si="0"/>
        <v>0</v>
      </c>
      <c r="I36" s="94"/>
      <c r="J36" s="94"/>
      <c r="K36" s="95"/>
      <c r="L36" s="94"/>
      <c r="M36" s="94"/>
      <c r="N36" s="94"/>
      <c r="O36" s="94"/>
      <c r="P36" s="108"/>
      <c r="Q36" s="94"/>
      <c r="R36" s="94"/>
      <c r="S36" s="94"/>
      <c r="T36" s="108"/>
      <c r="U36" s="94"/>
      <c r="V36" s="94"/>
      <c r="W36" s="94"/>
      <c r="X36" s="108">
        <f t="shared" si="45"/>
        <v>0</v>
      </c>
      <c r="Y36" s="94"/>
      <c r="Z36" s="94"/>
      <c r="AA36" s="94"/>
      <c r="AB36" s="108">
        <f t="shared" si="46"/>
        <v>0</v>
      </c>
      <c r="AC36" s="94"/>
      <c r="AD36" s="94"/>
      <c r="AE36" s="94"/>
      <c r="AF36" s="108"/>
      <c r="AG36" s="264">
        <f t="shared" si="3"/>
        <v>0</v>
      </c>
      <c r="AH36" s="266">
        <f t="shared" si="3"/>
        <v>0</v>
      </c>
      <c r="AI36" s="266" t="e">
        <f>AH36/AG36*100</f>
        <v>#DIV/0!</v>
      </c>
      <c r="AJ36" s="266">
        <f t="shared" si="25"/>
        <v>0</v>
      </c>
      <c r="AK36" s="94"/>
      <c r="AL36" s="94"/>
      <c r="AM36" s="94"/>
      <c r="AN36" s="94">
        <f t="shared" si="35"/>
        <v>0</v>
      </c>
      <c r="AO36" s="94"/>
      <c r="AP36" s="94"/>
      <c r="AQ36" s="94"/>
      <c r="AR36" s="94">
        <f t="shared" si="36"/>
        <v>0</v>
      </c>
      <c r="AS36" s="94"/>
      <c r="AT36" s="94"/>
      <c r="AU36" s="94"/>
      <c r="AV36" s="94">
        <f t="shared" si="37"/>
        <v>0</v>
      </c>
      <c r="AW36" s="94"/>
      <c r="AX36" s="94"/>
      <c r="AY36" s="94"/>
      <c r="AZ36" s="94">
        <f t="shared" si="38"/>
        <v>0</v>
      </c>
      <c r="BA36" s="264">
        <f t="shared" si="8"/>
        <v>0</v>
      </c>
      <c r="BB36" s="266">
        <f t="shared" si="8"/>
        <v>0</v>
      </c>
      <c r="BC36" s="266"/>
      <c r="BD36" s="266">
        <f t="shared" si="39"/>
        <v>0</v>
      </c>
      <c r="BE36" s="94"/>
      <c r="BF36" s="94"/>
      <c r="BG36" s="94"/>
      <c r="BH36" s="94">
        <f t="shared" si="40"/>
        <v>0</v>
      </c>
      <c r="BI36" s="94"/>
      <c r="BJ36" s="94"/>
      <c r="BK36" s="99" t="e">
        <f>BJ36/BI36*100</f>
        <v>#DIV/0!</v>
      </c>
      <c r="BL36" s="94">
        <f t="shared" si="41"/>
        <v>0</v>
      </c>
      <c r="BM36" s="94"/>
      <c r="BN36" s="94"/>
      <c r="BO36" s="94"/>
      <c r="BP36" s="94">
        <f t="shared" si="42"/>
        <v>0</v>
      </c>
      <c r="BQ36" s="94"/>
      <c r="BR36" s="94"/>
      <c r="BS36" s="94"/>
      <c r="BT36" s="108">
        <f t="shared" si="43"/>
        <v>0</v>
      </c>
      <c r="BU36" s="94"/>
      <c r="BV36" s="139"/>
      <c r="BW36" s="94"/>
      <c r="BX36" s="108"/>
      <c r="BY36" s="108"/>
      <c r="BZ36" s="108"/>
      <c r="CA36" s="108"/>
      <c r="CB36" s="108"/>
      <c r="CC36" s="108"/>
      <c r="CD36" s="108"/>
      <c r="CE36" s="108"/>
      <c r="CF36" s="108"/>
      <c r="CG36" s="264">
        <f t="shared" si="32"/>
        <v>0</v>
      </c>
      <c r="CH36" s="255">
        <f>R36+V36+Z36+AD36+BR36+BV36+F36+J36+N36+AL36+BZ36+AP36+AT36+AX36+BF36</f>
        <v>0</v>
      </c>
      <c r="CI36" s="266" t="e">
        <f t="shared" si="13"/>
        <v>#DIV/0!</v>
      </c>
      <c r="CJ36" s="266">
        <f t="shared" si="14"/>
        <v>0</v>
      </c>
      <c r="CL36" s="128">
        <f t="shared" si="16"/>
        <v>0</v>
      </c>
      <c r="CM36" s="123">
        <f t="shared" si="17"/>
        <v>0</v>
      </c>
      <c r="CO36" s="132">
        <f t="shared" si="15"/>
        <v>0</v>
      </c>
    </row>
    <row r="37" spans="1:93" hidden="1">
      <c r="A37" s="108"/>
      <c r="B37" s="489" t="s">
        <v>197</v>
      </c>
      <c r="C37" s="490"/>
      <c r="D37" s="491"/>
      <c r="E37" s="94"/>
      <c r="F37" s="94"/>
      <c r="G37" s="94"/>
      <c r="H37" s="94">
        <f t="shared" si="0"/>
        <v>0</v>
      </c>
      <c r="I37" s="94"/>
      <c r="J37" s="94"/>
      <c r="K37" s="95"/>
      <c r="L37" s="94">
        <f>J37-I37</f>
        <v>0</v>
      </c>
      <c r="M37" s="94"/>
      <c r="N37" s="94"/>
      <c r="O37" s="94"/>
      <c r="P37" s="108">
        <f t="shared" si="22"/>
        <v>0</v>
      </c>
      <c r="Q37" s="94"/>
      <c r="R37" s="94"/>
      <c r="S37" s="94"/>
      <c r="T37" s="108">
        <f t="shared" si="44"/>
        <v>0</v>
      </c>
      <c r="U37" s="94"/>
      <c r="V37" s="94"/>
      <c r="W37" s="94"/>
      <c r="X37" s="108">
        <f t="shared" si="45"/>
        <v>0</v>
      </c>
      <c r="Y37" s="94"/>
      <c r="Z37" s="94"/>
      <c r="AA37" s="94"/>
      <c r="AB37" s="108">
        <f t="shared" si="46"/>
        <v>0</v>
      </c>
      <c r="AC37" s="94"/>
      <c r="AD37" s="94"/>
      <c r="AE37" s="94"/>
      <c r="AF37" s="108"/>
      <c r="AG37" s="264">
        <f t="shared" si="3"/>
        <v>0</v>
      </c>
      <c r="AH37" s="266">
        <f t="shared" si="3"/>
        <v>0</v>
      </c>
      <c r="AI37" s="266"/>
      <c r="AJ37" s="266">
        <f t="shared" si="25"/>
        <v>0</v>
      </c>
      <c r="AK37" s="94"/>
      <c r="AL37" s="94"/>
      <c r="AM37" s="94"/>
      <c r="AN37" s="94">
        <f t="shared" si="35"/>
        <v>0</v>
      </c>
      <c r="AO37" s="94"/>
      <c r="AP37" s="94"/>
      <c r="AQ37" s="94"/>
      <c r="AR37" s="94">
        <f t="shared" si="36"/>
        <v>0</v>
      </c>
      <c r="AS37" s="94"/>
      <c r="AT37" s="94"/>
      <c r="AU37" s="94"/>
      <c r="AV37" s="94">
        <f t="shared" si="37"/>
        <v>0</v>
      </c>
      <c r="AW37" s="94"/>
      <c r="AX37" s="94"/>
      <c r="AY37" s="94"/>
      <c r="AZ37" s="94">
        <f t="shared" si="38"/>
        <v>0</v>
      </c>
      <c r="BA37" s="264">
        <f t="shared" si="8"/>
        <v>0</v>
      </c>
      <c r="BB37" s="266">
        <f t="shared" si="8"/>
        <v>0</v>
      </c>
      <c r="BC37" s="266"/>
      <c r="BD37" s="266">
        <f t="shared" si="39"/>
        <v>0</v>
      </c>
      <c r="BE37" s="94"/>
      <c r="BF37" s="94"/>
      <c r="BG37" s="94"/>
      <c r="BH37" s="94">
        <f t="shared" si="40"/>
        <v>0</v>
      </c>
      <c r="BI37" s="94"/>
      <c r="BJ37" s="94"/>
      <c r="BK37" s="99"/>
      <c r="BL37" s="94">
        <f t="shared" si="41"/>
        <v>0</v>
      </c>
      <c r="BM37" s="94"/>
      <c r="BN37" s="94"/>
      <c r="BO37" s="94"/>
      <c r="BP37" s="94">
        <f t="shared" si="42"/>
        <v>0</v>
      </c>
      <c r="BQ37" s="94"/>
      <c r="BR37" s="94"/>
      <c r="BS37" s="94"/>
      <c r="BT37" s="108">
        <f t="shared" si="43"/>
        <v>0</v>
      </c>
      <c r="BU37" s="94"/>
      <c r="BV37" s="139"/>
      <c r="BW37" s="94" t="e">
        <f>BV37/BU37*100</f>
        <v>#DIV/0!</v>
      </c>
      <c r="BX37" s="108">
        <f t="shared" si="20"/>
        <v>0</v>
      </c>
      <c r="BY37" s="108"/>
      <c r="BZ37" s="108"/>
      <c r="CA37" s="108"/>
      <c r="CB37" s="108"/>
      <c r="CC37" s="108"/>
      <c r="CD37" s="108"/>
      <c r="CE37" s="108"/>
      <c r="CF37" s="108"/>
      <c r="CG37" s="264">
        <f t="shared" si="32"/>
        <v>0</v>
      </c>
      <c r="CH37" s="255">
        <f>R37+V37+Z37+AD37+BR37+BV37+F37+J37+N37+AL37+BZ37+AP37+AT37+AX37+BF37</f>
        <v>0</v>
      </c>
      <c r="CI37" s="266" t="e">
        <f t="shared" si="13"/>
        <v>#DIV/0!</v>
      </c>
      <c r="CJ37" s="266">
        <f t="shared" si="14"/>
        <v>0</v>
      </c>
      <c r="CL37" s="128">
        <f t="shared" si="16"/>
        <v>0</v>
      </c>
      <c r="CM37" s="123">
        <f t="shared" si="17"/>
        <v>0</v>
      </c>
      <c r="CO37" s="132">
        <f t="shared" si="15"/>
        <v>0</v>
      </c>
    </row>
    <row r="38" spans="1:93" ht="12.75" hidden="1" customHeight="1">
      <c r="A38" s="108"/>
      <c r="B38" s="468" t="s">
        <v>391</v>
      </c>
      <c r="C38" s="469"/>
      <c r="D38" s="470"/>
      <c r="E38" s="94"/>
      <c r="F38" s="94"/>
      <c r="G38" s="94"/>
      <c r="H38" s="94">
        <f t="shared" si="0"/>
        <v>0</v>
      </c>
      <c r="I38" s="94"/>
      <c r="J38" s="94"/>
      <c r="K38" s="95"/>
      <c r="L38" s="94">
        <f>J38-I38</f>
        <v>0</v>
      </c>
      <c r="M38" s="94"/>
      <c r="N38" s="94"/>
      <c r="O38" s="94"/>
      <c r="P38" s="108">
        <f t="shared" si="22"/>
        <v>0</v>
      </c>
      <c r="Q38" s="94"/>
      <c r="R38" s="94"/>
      <c r="S38" s="94"/>
      <c r="T38" s="108">
        <f t="shared" si="44"/>
        <v>0</v>
      </c>
      <c r="U38" s="94"/>
      <c r="V38" s="94"/>
      <c r="W38" s="94"/>
      <c r="X38" s="108">
        <f t="shared" si="45"/>
        <v>0</v>
      </c>
      <c r="Y38" s="94"/>
      <c r="Z38" s="94"/>
      <c r="AA38" s="94"/>
      <c r="AB38" s="108">
        <f t="shared" si="46"/>
        <v>0</v>
      </c>
      <c r="AC38" s="94"/>
      <c r="AD38" s="94"/>
      <c r="AE38" s="94"/>
      <c r="AF38" s="108"/>
      <c r="AG38" s="264">
        <f t="shared" si="3"/>
        <v>0</v>
      </c>
      <c r="AH38" s="266">
        <f t="shared" si="3"/>
        <v>0</v>
      </c>
      <c r="AI38" s="266"/>
      <c r="AJ38" s="266">
        <f t="shared" si="25"/>
        <v>0</v>
      </c>
      <c r="AK38" s="94"/>
      <c r="AL38" s="94"/>
      <c r="AM38" s="94"/>
      <c r="AN38" s="94">
        <f t="shared" si="35"/>
        <v>0</v>
      </c>
      <c r="AO38" s="94"/>
      <c r="AP38" s="94"/>
      <c r="AQ38" s="94"/>
      <c r="AR38" s="94">
        <f t="shared" si="36"/>
        <v>0</v>
      </c>
      <c r="AS38" s="94"/>
      <c r="AT38" s="94"/>
      <c r="AU38" s="94"/>
      <c r="AV38" s="94">
        <f t="shared" si="37"/>
        <v>0</v>
      </c>
      <c r="AW38" s="94"/>
      <c r="AX38" s="94"/>
      <c r="AY38" s="94"/>
      <c r="AZ38" s="94">
        <f t="shared" si="38"/>
        <v>0</v>
      </c>
      <c r="BA38" s="264">
        <f t="shared" si="8"/>
        <v>0</v>
      </c>
      <c r="BB38" s="266">
        <f t="shared" si="8"/>
        <v>0</v>
      </c>
      <c r="BC38" s="266"/>
      <c r="BD38" s="266">
        <f t="shared" si="39"/>
        <v>0</v>
      </c>
      <c r="BE38" s="94"/>
      <c r="BF38" s="94"/>
      <c r="BG38" s="94"/>
      <c r="BH38" s="94">
        <f t="shared" si="40"/>
        <v>0</v>
      </c>
      <c r="BI38" s="94"/>
      <c r="BJ38" s="94"/>
      <c r="BK38" s="99"/>
      <c r="BL38" s="94">
        <f t="shared" si="41"/>
        <v>0</v>
      </c>
      <c r="BM38" s="94"/>
      <c r="BN38" s="94"/>
      <c r="BO38" s="94"/>
      <c r="BP38" s="94">
        <f t="shared" si="42"/>
        <v>0</v>
      </c>
      <c r="BQ38" s="94"/>
      <c r="BR38" s="94"/>
      <c r="BS38" s="94"/>
      <c r="BT38" s="108">
        <f t="shared" si="43"/>
        <v>0</v>
      </c>
      <c r="BU38" s="94"/>
      <c r="BV38" s="139"/>
      <c r="BW38" s="94"/>
      <c r="BX38" s="108">
        <f t="shared" si="20"/>
        <v>0</v>
      </c>
      <c r="BY38" s="108"/>
      <c r="BZ38" s="108"/>
      <c r="CA38" s="108"/>
      <c r="CB38" s="108"/>
      <c r="CC38" s="108"/>
      <c r="CD38" s="108"/>
      <c r="CE38" s="108"/>
      <c r="CF38" s="108"/>
      <c r="CG38" s="264">
        <f t="shared" si="32"/>
        <v>0</v>
      </c>
      <c r="CH38" s="255">
        <f>R38+V38+Z38+AD38+BR38+BV38+F38+J38+N38+AL38+BZ38+AP38+AT38+AX38+BF38+BN38</f>
        <v>0</v>
      </c>
      <c r="CI38" s="266"/>
      <c r="CJ38" s="266">
        <f t="shared" si="14"/>
        <v>0</v>
      </c>
      <c r="CL38" s="128">
        <f t="shared" si="16"/>
        <v>0</v>
      </c>
      <c r="CM38" s="123">
        <f t="shared" si="17"/>
        <v>0</v>
      </c>
      <c r="CO38" s="132">
        <f t="shared" si="15"/>
        <v>0</v>
      </c>
    </row>
    <row r="39" spans="1:93" ht="12.75" customHeight="1">
      <c r="A39" s="108"/>
      <c r="B39" s="468" t="s">
        <v>255</v>
      </c>
      <c r="C39" s="469"/>
      <c r="D39" s="470"/>
      <c r="E39" s="94">
        <v>53</v>
      </c>
      <c r="F39" s="94"/>
      <c r="G39" s="94">
        <f t="shared" si="47"/>
        <v>0</v>
      </c>
      <c r="H39" s="94">
        <f t="shared" si="0"/>
        <v>-53</v>
      </c>
      <c r="I39" s="94">
        <v>53</v>
      </c>
      <c r="J39" s="94"/>
      <c r="K39" s="95"/>
      <c r="L39" s="94"/>
      <c r="M39" s="94">
        <v>53</v>
      </c>
      <c r="N39" s="94"/>
      <c r="O39" s="94"/>
      <c r="P39" s="108"/>
      <c r="Q39" s="94">
        <v>53</v>
      </c>
      <c r="R39" s="94"/>
      <c r="S39" s="94"/>
      <c r="T39" s="108">
        <f t="shared" si="44"/>
        <v>-53</v>
      </c>
      <c r="U39" s="94">
        <v>106</v>
      </c>
      <c r="V39" s="94"/>
      <c r="W39" s="94"/>
      <c r="X39" s="108">
        <f t="shared" si="45"/>
        <v>-106</v>
      </c>
      <c r="Y39" s="94">
        <v>53</v>
      </c>
      <c r="Z39" s="94"/>
      <c r="AA39" s="94"/>
      <c r="AB39" s="108">
        <f t="shared" si="46"/>
        <v>-53</v>
      </c>
      <c r="AC39" s="94">
        <v>53</v>
      </c>
      <c r="AD39" s="94"/>
      <c r="AE39" s="94"/>
      <c r="AF39" s="108"/>
      <c r="AG39" s="264">
        <f t="shared" si="3"/>
        <v>424</v>
      </c>
      <c r="AH39" s="266">
        <f t="shared" si="3"/>
        <v>0</v>
      </c>
      <c r="AI39" s="266"/>
      <c r="AJ39" s="266">
        <f t="shared" si="25"/>
        <v>-424</v>
      </c>
      <c r="AK39" s="94"/>
      <c r="AL39" s="94"/>
      <c r="AM39" s="94"/>
      <c r="AN39" s="94">
        <f t="shared" si="35"/>
        <v>0</v>
      </c>
      <c r="AO39" s="94"/>
      <c r="AP39" s="94"/>
      <c r="AQ39" s="94"/>
      <c r="AR39" s="94">
        <f t="shared" si="36"/>
        <v>0</v>
      </c>
      <c r="AS39" s="94"/>
      <c r="AT39" s="94"/>
      <c r="AU39" s="94"/>
      <c r="AV39" s="94">
        <f t="shared" si="37"/>
        <v>0</v>
      </c>
      <c r="AW39" s="94"/>
      <c r="AX39" s="94"/>
      <c r="AY39" s="94"/>
      <c r="AZ39" s="94">
        <f t="shared" si="38"/>
        <v>0</v>
      </c>
      <c r="BA39" s="264">
        <f t="shared" si="8"/>
        <v>0</v>
      </c>
      <c r="BB39" s="266">
        <f t="shared" si="8"/>
        <v>0</v>
      </c>
      <c r="BC39" s="266"/>
      <c r="BD39" s="266">
        <f t="shared" si="39"/>
        <v>0</v>
      </c>
      <c r="BE39" s="94"/>
      <c r="BF39" s="94"/>
      <c r="BG39" s="94"/>
      <c r="BH39" s="94">
        <f t="shared" si="40"/>
        <v>0</v>
      </c>
      <c r="BI39" s="94"/>
      <c r="BJ39" s="94"/>
      <c r="BK39" s="99"/>
      <c r="BL39" s="94">
        <f t="shared" si="41"/>
        <v>0</v>
      </c>
      <c r="BM39" s="94"/>
      <c r="BN39" s="94"/>
      <c r="BO39" s="94"/>
      <c r="BP39" s="94">
        <f t="shared" si="42"/>
        <v>0</v>
      </c>
      <c r="BQ39" s="94"/>
      <c r="BR39" s="94"/>
      <c r="BS39" s="94"/>
      <c r="BT39" s="108">
        <f t="shared" si="43"/>
        <v>0</v>
      </c>
      <c r="BU39" s="94">
        <v>32</v>
      </c>
      <c r="BV39" s="139"/>
      <c r="BW39" s="94"/>
      <c r="BX39" s="108">
        <f t="shared" si="20"/>
        <v>-32</v>
      </c>
      <c r="BY39" s="108"/>
      <c r="BZ39" s="108"/>
      <c r="CA39" s="108"/>
      <c r="CB39" s="108"/>
      <c r="CC39" s="108"/>
      <c r="CD39" s="108"/>
      <c r="CE39" s="108"/>
      <c r="CF39" s="108"/>
      <c r="CG39" s="264">
        <f t="shared" si="32"/>
        <v>456</v>
      </c>
      <c r="CH39" s="255">
        <f t="shared" ref="CH39:CH44" si="48">R39+V39+Z39+AD39+BR39+BV39+F39+J39+N39+AL39+BZ39+AP39+AT39+AX39+BF39</f>
        <v>0</v>
      </c>
      <c r="CI39" s="266">
        <f t="shared" si="13"/>
        <v>0</v>
      </c>
      <c r="CJ39" s="266">
        <f t="shared" si="14"/>
        <v>-456</v>
      </c>
      <c r="CL39" s="128">
        <f t="shared" si="16"/>
        <v>0</v>
      </c>
      <c r="CM39" s="123">
        <f t="shared" si="17"/>
        <v>456</v>
      </c>
      <c r="CO39" s="132">
        <f t="shared" si="15"/>
        <v>0</v>
      </c>
    </row>
    <row r="40" spans="1:93" ht="12.75" customHeight="1">
      <c r="A40" s="108"/>
      <c r="B40" s="468" t="s">
        <v>198</v>
      </c>
      <c r="C40" s="469"/>
      <c r="D40" s="470"/>
      <c r="E40" s="94">
        <v>25</v>
      </c>
      <c r="F40" s="94"/>
      <c r="G40" s="94">
        <f t="shared" si="47"/>
        <v>0</v>
      </c>
      <c r="H40" s="94">
        <f t="shared" si="0"/>
        <v>-25</v>
      </c>
      <c r="I40" s="94">
        <v>50</v>
      </c>
      <c r="J40" s="94"/>
      <c r="K40" s="95">
        <f>J40/I40*100</f>
        <v>0</v>
      </c>
      <c r="L40" s="94">
        <f t="shared" ref="L40:L46" si="49">J40-I40</f>
        <v>-50</v>
      </c>
      <c r="M40" s="94">
        <v>100</v>
      </c>
      <c r="N40" s="94"/>
      <c r="O40" s="94"/>
      <c r="P40" s="108"/>
      <c r="Q40" s="94">
        <v>100</v>
      </c>
      <c r="R40" s="94"/>
      <c r="S40" s="94">
        <f>R40/Q40*100</f>
        <v>0</v>
      </c>
      <c r="T40" s="108">
        <f t="shared" si="44"/>
        <v>-100</v>
      </c>
      <c r="U40" s="94">
        <v>25</v>
      </c>
      <c r="V40" s="94"/>
      <c r="W40" s="94"/>
      <c r="X40" s="108">
        <f t="shared" si="45"/>
        <v>-25</v>
      </c>
      <c r="Y40" s="94">
        <v>57</v>
      </c>
      <c r="Z40" s="94"/>
      <c r="AA40" s="94">
        <f>Z40/Y40*100</f>
        <v>0</v>
      </c>
      <c r="AB40" s="108">
        <f t="shared" si="46"/>
        <v>-57</v>
      </c>
      <c r="AC40" s="94">
        <v>50</v>
      </c>
      <c r="AD40" s="94"/>
      <c r="AE40" s="94">
        <f>AD40/AC40*100</f>
        <v>0</v>
      </c>
      <c r="AF40" s="108">
        <f>AD40-AC40</f>
        <v>-50</v>
      </c>
      <c r="AG40" s="264">
        <f t="shared" si="3"/>
        <v>407</v>
      </c>
      <c r="AH40" s="266">
        <f t="shared" si="3"/>
        <v>0</v>
      </c>
      <c r="AI40" s="266">
        <f>AH40/AG40*100</f>
        <v>0</v>
      </c>
      <c r="AJ40" s="266">
        <f t="shared" si="25"/>
        <v>-407</v>
      </c>
      <c r="AK40" s="94"/>
      <c r="AL40" s="94"/>
      <c r="AM40" s="94"/>
      <c r="AN40" s="94">
        <f t="shared" si="35"/>
        <v>0</v>
      </c>
      <c r="AO40" s="94"/>
      <c r="AP40" s="94"/>
      <c r="AQ40" s="94"/>
      <c r="AR40" s="94">
        <f t="shared" si="36"/>
        <v>0</v>
      </c>
      <c r="AS40" s="94"/>
      <c r="AT40" s="94"/>
      <c r="AU40" s="94"/>
      <c r="AV40" s="94">
        <f t="shared" si="37"/>
        <v>0</v>
      </c>
      <c r="AW40" s="94"/>
      <c r="AX40" s="94"/>
      <c r="AY40" s="94"/>
      <c r="AZ40" s="94">
        <f t="shared" si="38"/>
        <v>0</v>
      </c>
      <c r="BA40" s="264">
        <f t="shared" si="8"/>
        <v>0</v>
      </c>
      <c r="BB40" s="266">
        <f t="shared" si="8"/>
        <v>0</v>
      </c>
      <c r="BC40" s="266"/>
      <c r="BD40" s="266">
        <f t="shared" si="39"/>
        <v>0</v>
      </c>
      <c r="BE40" s="94"/>
      <c r="BF40" s="94"/>
      <c r="BG40" s="94"/>
      <c r="BH40" s="94">
        <f t="shared" si="40"/>
        <v>0</v>
      </c>
      <c r="BI40" s="94"/>
      <c r="BJ40" s="94"/>
      <c r="BK40" s="99"/>
      <c r="BL40" s="94">
        <f t="shared" si="41"/>
        <v>0</v>
      </c>
      <c r="BM40" s="94"/>
      <c r="BN40" s="94"/>
      <c r="BO40" s="94"/>
      <c r="BP40" s="94">
        <f t="shared" si="42"/>
        <v>0</v>
      </c>
      <c r="BQ40" s="94"/>
      <c r="BR40" s="94"/>
      <c r="BS40" s="94"/>
      <c r="BT40" s="108">
        <f t="shared" si="43"/>
        <v>0</v>
      </c>
      <c r="BU40" s="94"/>
      <c r="BV40" s="139"/>
      <c r="BW40" s="94"/>
      <c r="BX40" s="108">
        <f t="shared" si="20"/>
        <v>0</v>
      </c>
      <c r="BY40" s="108"/>
      <c r="BZ40" s="108"/>
      <c r="CA40" s="108"/>
      <c r="CB40" s="108"/>
      <c r="CC40" s="108"/>
      <c r="CD40" s="108"/>
      <c r="CE40" s="108"/>
      <c r="CF40" s="108"/>
      <c r="CG40" s="264">
        <f t="shared" si="32"/>
        <v>407</v>
      </c>
      <c r="CH40" s="255">
        <f t="shared" si="48"/>
        <v>0</v>
      </c>
      <c r="CI40" s="266">
        <f t="shared" si="13"/>
        <v>0</v>
      </c>
      <c r="CJ40" s="266">
        <f t="shared" si="14"/>
        <v>-407</v>
      </c>
      <c r="CL40" s="128">
        <f t="shared" si="16"/>
        <v>0</v>
      </c>
      <c r="CM40" s="123">
        <f t="shared" si="17"/>
        <v>407</v>
      </c>
      <c r="CO40" s="132">
        <f t="shared" si="15"/>
        <v>0</v>
      </c>
    </row>
    <row r="41" spans="1:93" hidden="1">
      <c r="A41" s="108"/>
      <c r="B41" s="468" t="s">
        <v>479</v>
      </c>
      <c r="C41" s="469"/>
      <c r="D41" s="470"/>
      <c r="E41" s="94"/>
      <c r="F41" s="94"/>
      <c r="G41" s="94" t="e">
        <f t="shared" si="47"/>
        <v>#DIV/0!</v>
      </c>
      <c r="H41" s="94">
        <f>F41-E41</f>
        <v>0</v>
      </c>
      <c r="I41" s="94"/>
      <c r="J41" s="94"/>
      <c r="K41" s="95"/>
      <c r="L41" s="94">
        <f t="shared" si="49"/>
        <v>0</v>
      </c>
      <c r="M41" s="94"/>
      <c r="N41" s="94"/>
      <c r="O41" s="94"/>
      <c r="P41" s="108">
        <f t="shared" ref="P41:P46" si="50">N41-M41</f>
        <v>0</v>
      </c>
      <c r="Q41" s="94"/>
      <c r="R41" s="94"/>
      <c r="S41" s="94"/>
      <c r="T41" s="108">
        <f>R41-Q41</f>
        <v>0</v>
      </c>
      <c r="U41" s="94"/>
      <c r="V41" s="94"/>
      <c r="W41" s="94"/>
      <c r="X41" s="108">
        <f>V41-U41</f>
        <v>0</v>
      </c>
      <c r="Y41" s="94"/>
      <c r="Z41" s="94"/>
      <c r="AA41" s="94"/>
      <c r="AB41" s="108">
        <f t="shared" si="46"/>
        <v>0</v>
      </c>
      <c r="AC41" s="94"/>
      <c r="AD41" s="94"/>
      <c r="AE41" s="94"/>
      <c r="AF41" s="108">
        <f>AD41-AC41</f>
        <v>0</v>
      </c>
      <c r="AG41" s="264">
        <f>E41+I41+M41+Q41+U41+Y41+AC41</f>
        <v>0</v>
      </c>
      <c r="AH41" s="266">
        <f>F41+J41+N41+R41+V41+Z41+AD41</f>
        <v>0</v>
      </c>
      <c r="AI41" s="266"/>
      <c r="AJ41" s="266">
        <f t="shared" si="25"/>
        <v>0</v>
      </c>
      <c r="AK41" s="94"/>
      <c r="AL41" s="94"/>
      <c r="AM41" s="94"/>
      <c r="AN41" s="94">
        <f>AL41-AK41</f>
        <v>0</v>
      </c>
      <c r="AO41" s="94"/>
      <c r="AP41" s="94"/>
      <c r="AQ41" s="94"/>
      <c r="AR41" s="94">
        <f>AP41-AO41</f>
        <v>0</v>
      </c>
      <c r="AS41" s="94"/>
      <c r="AT41" s="94"/>
      <c r="AU41" s="94"/>
      <c r="AV41" s="94">
        <f>AT41-AS41</f>
        <v>0</v>
      </c>
      <c r="AW41" s="94"/>
      <c r="AX41" s="94"/>
      <c r="AY41" s="94"/>
      <c r="AZ41" s="94">
        <f>AX41-AW41</f>
        <v>0</v>
      </c>
      <c r="BA41" s="264">
        <f>AK41+AO41+AS41+AW41</f>
        <v>0</v>
      </c>
      <c r="BB41" s="266">
        <f>AL41+AP41+AT41+AX41</f>
        <v>0</v>
      </c>
      <c r="BC41" s="266"/>
      <c r="BD41" s="266">
        <f>BB41-BA41</f>
        <v>0</v>
      </c>
      <c r="BE41" s="94"/>
      <c r="BF41" s="94"/>
      <c r="BG41" s="94"/>
      <c r="BH41" s="94">
        <f>BF41-BE41</f>
        <v>0</v>
      </c>
      <c r="BI41" s="94"/>
      <c r="BJ41" s="94"/>
      <c r="BK41" s="99"/>
      <c r="BL41" s="94">
        <f>BJ41-BI41</f>
        <v>0</v>
      </c>
      <c r="BM41" s="94"/>
      <c r="BN41" s="94"/>
      <c r="BO41" s="94"/>
      <c r="BP41" s="94">
        <f>BN41-BM41</f>
        <v>0</v>
      </c>
      <c r="BQ41" s="94"/>
      <c r="BR41" s="94"/>
      <c r="BS41" s="94"/>
      <c r="BT41" s="108">
        <f>BR41-BQ41</f>
        <v>0</v>
      </c>
      <c r="BU41" s="94"/>
      <c r="BV41" s="139"/>
      <c r="BW41" s="96"/>
      <c r="BX41" s="108">
        <f t="shared" si="20"/>
        <v>0</v>
      </c>
      <c r="BY41" s="108"/>
      <c r="BZ41" s="108"/>
      <c r="CA41" s="108"/>
      <c r="CB41" s="108"/>
      <c r="CC41" s="108"/>
      <c r="CD41" s="108"/>
      <c r="CE41" s="108"/>
      <c r="CF41" s="108"/>
      <c r="CG41" s="264">
        <f>AG41+BA41+BE41+BI41+BM41+BQ41+BU41+BY41</f>
        <v>0</v>
      </c>
      <c r="CH41" s="255">
        <f t="shared" si="48"/>
        <v>0</v>
      </c>
      <c r="CI41" s="266"/>
      <c r="CJ41" s="266">
        <f>CH41-CG41</f>
        <v>0</v>
      </c>
      <c r="CL41" s="128">
        <f>F41+J41+N41+R41+V41+Z41+AD41+AL41+AP41+AT41+AX41+BF41+BJ41+BN41+BR41+BV41+BZ41</f>
        <v>0</v>
      </c>
      <c r="CM41" s="123">
        <f>E41+I41+M41+Q41+U41+Y41+AC41+AG41+AK41+AO41+AS41+AW41+BE41+BI41+BM41+BQ41+BU41+BY41-AG41</f>
        <v>0</v>
      </c>
      <c r="CO41" s="132">
        <f t="shared" si="15"/>
        <v>0</v>
      </c>
    </row>
    <row r="42" spans="1:93">
      <c r="A42" s="108"/>
      <c r="B42" s="468" t="s">
        <v>604</v>
      </c>
      <c r="C42" s="469"/>
      <c r="D42" s="470"/>
      <c r="E42" s="94"/>
      <c r="F42" s="94"/>
      <c r="G42" s="94" t="e">
        <f t="shared" si="47"/>
        <v>#DIV/0!</v>
      </c>
      <c r="H42" s="94">
        <f>F42-E42</f>
        <v>0</v>
      </c>
      <c r="I42" s="94"/>
      <c r="J42" s="94"/>
      <c r="K42" s="95"/>
      <c r="L42" s="94">
        <f t="shared" si="49"/>
        <v>0</v>
      </c>
      <c r="M42" s="94"/>
      <c r="N42" s="94"/>
      <c r="O42" s="94"/>
      <c r="P42" s="108">
        <f t="shared" si="50"/>
        <v>0</v>
      </c>
      <c r="Q42" s="94"/>
      <c r="R42" s="94"/>
      <c r="S42" s="94"/>
      <c r="T42" s="108">
        <f>R42-Q42</f>
        <v>0</v>
      </c>
      <c r="U42" s="94"/>
      <c r="V42" s="94"/>
      <c r="W42" s="94"/>
      <c r="X42" s="108">
        <f>V42-U42</f>
        <v>0</v>
      </c>
      <c r="Y42" s="94"/>
      <c r="Z42" s="94"/>
      <c r="AA42" s="94"/>
      <c r="AB42" s="108">
        <f t="shared" si="46"/>
        <v>0</v>
      </c>
      <c r="AC42" s="94"/>
      <c r="AD42" s="94"/>
      <c r="AE42" s="94"/>
      <c r="AF42" s="108">
        <f>AD42-AC42</f>
        <v>0</v>
      </c>
      <c r="AG42" s="264">
        <f>E42+I42+M42+Q42+U42+Y42+AC42</f>
        <v>0</v>
      </c>
      <c r="AH42" s="266">
        <f>F42+J42+N42+R42+V42+Z42+AD42</f>
        <v>0</v>
      </c>
      <c r="AI42" s="266"/>
      <c r="AJ42" s="266">
        <f t="shared" si="25"/>
        <v>0</v>
      </c>
      <c r="AK42" s="94"/>
      <c r="AL42" s="94"/>
      <c r="AM42" s="94"/>
      <c r="AN42" s="94">
        <f>AL42-AK42</f>
        <v>0</v>
      </c>
      <c r="AO42" s="94"/>
      <c r="AP42" s="94"/>
      <c r="AQ42" s="94"/>
      <c r="AR42" s="94">
        <f>AP42-AO42</f>
        <v>0</v>
      </c>
      <c r="AS42" s="94"/>
      <c r="AT42" s="94"/>
      <c r="AU42" s="94"/>
      <c r="AV42" s="94">
        <f>AT42-AS42</f>
        <v>0</v>
      </c>
      <c r="AW42" s="94"/>
      <c r="AX42" s="94"/>
      <c r="AY42" s="94"/>
      <c r="AZ42" s="94">
        <f>AX42-AW42</f>
        <v>0</v>
      </c>
      <c r="BA42" s="264">
        <f>AK42+AO42+AS42+AW42</f>
        <v>0</v>
      </c>
      <c r="BB42" s="266">
        <f>AL42+AP42+AT42+AX42</f>
        <v>0</v>
      </c>
      <c r="BC42" s="266"/>
      <c r="BD42" s="266">
        <f>BB42-BA42</f>
        <v>0</v>
      </c>
      <c r="BE42" s="94"/>
      <c r="BF42" s="94"/>
      <c r="BG42" s="94"/>
      <c r="BH42" s="94">
        <f>BF42-BE42</f>
        <v>0</v>
      </c>
      <c r="BI42" s="94"/>
      <c r="BJ42" s="94"/>
      <c r="BK42" s="99"/>
      <c r="BL42" s="94">
        <f>BJ42-BI42</f>
        <v>0</v>
      </c>
      <c r="BM42" s="94"/>
      <c r="BN42" s="94"/>
      <c r="BO42" s="94"/>
      <c r="BP42" s="94">
        <f>BN42-BM42</f>
        <v>0</v>
      </c>
      <c r="BQ42" s="94"/>
      <c r="BR42" s="94"/>
      <c r="BS42" s="94"/>
      <c r="BT42" s="108">
        <f>BR42-BQ42</f>
        <v>0</v>
      </c>
      <c r="BU42" s="94">
        <v>247</v>
      </c>
      <c r="BV42" s="139"/>
      <c r="BW42" s="96"/>
      <c r="BX42" s="108">
        <f t="shared" si="20"/>
        <v>-247</v>
      </c>
      <c r="BY42" s="108"/>
      <c r="BZ42" s="108"/>
      <c r="CA42" s="108"/>
      <c r="CB42" s="108"/>
      <c r="CC42" s="108"/>
      <c r="CD42" s="108"/>
      <c r="CE42" s="108"/>
      <c r="CF42" s="108"/>
      <c r="CG42" s="264">
        <f>AG42+BA42+BE42+BI42+BM42+BQ42+BU42+BY42</f>
        <v>247</v>
      </c>
      <c r="CH42" s="255">
        <f t="shared" si="48"/>
        <v>0</v>
      </c>
      <c r="CI42" s="266"/>
      <c r="CJ42" s="266">
        <f>CH42-CG42</f>
        <v>-247</v>
      </c>
      <c r="CL42" s="128">
        <f>F42+J42+N42+R42+V42+Z42+AD42+AL42+AP42+AT42+AX42+BF42+BJ42+BN42+BR42+BV42+BZ42</f>
        <v>0</v>
      </c>
      <c r="CM42" s="123">
        <f>E42+I42+M42+Q42+U42+Y42+AC42+AG42+AK42+AO42+AS42+AW42+BE42+BI42+BM42+BQ42+BU42+BY42-AG42</f>
        <v>247</v>
      </c>
      <c r="CO42" s="132">
        <f t="shared" si="15"/>
        <v>0</v>
      </c>
    </row>
    <row r="43" spans="1:93" ht="12.75" customHeight="1">
      <c r="A43" s="108"/>
      <c r="B43" s="468" t="s">
        <v>558</v>
      </c>
      <c r="C43" s="469"/>
      <c r="D43" s="470"/>
      <c r="E43" s="94"/>
      <c r="F43" s="94"/>
      <c r="G43" s="94"/>
      <c r="H43" s="94">
        <f t="shared" si="0"/>
        <v>0</v>
      </c>
      <c r="I43" s="94"/>
      <c r="J43" s="94"/>
      <c r="K43" s="95"/>
      <c r="L43" s="94">
        <f t="shared" si="49"/>
        <v>0</v>
      </c>
      <c r="M43" s="94"/>
      <c r="N43" s="94"/>
      <c r="O43" s="94"/>
      <c r="P43" s="94">
        <f t="shared" si="50"/>
        <v>0</v>
      </c>
      <c r="Q43" s="94"/>
      <c r="R43" s="94"/>
      <c r="S43" s="94" t="e">
        <f>R43/Q43*100</f>
        <v>#DIV/0!</v>
      </c>
      <c r="T43" s="108">
        <f t="shared" si="44"/>
        <v>0</v>
      </c>
      <c r="U43" s="94"/>
      <c r="V43" s="94"/>
      <c r="W43" s="94"/>
      <c r="X43" s="108">
        <f t="shared" si="45"/>
        <v>0</v>
      </c>
      <c r="Y43" s="94"/>
      <c r="Z43" s="94"/>
      <c r="AA43" s="94"/>
      <c r="AB43" s="108">
        <f t="shared" si="46"/>
        <v>0</v>
      </c>
      <c r="AC43" s="94"/>
      <c r="AD43" s="94"/>
      <c r="AE43" s="94"/>
      <c r="AF43" s="108"/>
      <c r="AG43" s="264">
        <f t="shared" si="3"/>
        <v>0</v>
      </c>
      <c r="AH43" s="266">
        <f t="shared" si="3"/>
        <v>0</v>
      </c>
      <c r="AI43" s="266" t="e">
        <f>AH43/AG43*100</f>
        <v>#DIV/0!</v>
      </c>
      <c r="AJ43" s="266">
        <f t="shared" si="25"/>
        <v>0</v>
      </c>
      <c r="AK43" s="94"/>
      <c r="AL43" s="94"/>
      <c r="AM43" s="94"/>
      <c r="AN43" s="94">
        <f t="shared" si="35"/>
        <v>0</v>
      </c>
      <c r="AO43" s="94"/>
      <c r="AP43" s="94"/>
      <c r="AQ43" s="94"/>
      <c r="AR43" s="94">
        <f t="shared" si="36"/>
        <v>0</v>
      </c>
      <c r="AS43" s="94"/>
      <c r="AT43" s="94"/>
      <c r="AU43" s="94"/>
      <c r="AV43" s="94">
        <f t="shared" si="37"/>
        <v>0</v>
      </c>
      <c r="AW43" s="94"/>
      <c r="AX43" s="94"/>
      <c r="AY43" s="94"/>
      <c r="AZ43" s="94">
        <f t="shared" si="38"/>
        <v>0</v>
      </c>
      <c r="BA43" s="264">
        <f t="shared" si="8"/>
        <v>0</v>
      </c>
      <c r="BB43" s="266">
        <f t="shared" si="8"/>
        <v>0</v>
      </c>
      <c r="BC43" s="266"/>
      <c r="BD43" s="266">
        <f t="shared" si="39"/>
        <v>0</v>
      </c>
      <c r="BE43" s="94"/>
      <c r="BF43" s="94"/>
      <c r="BG43" s="94"/>
      <c r="BH43" s="94">
        <f t="shared" si="40"/>
        <v>0</v>
      </c>
      <c r="BI43" s="94"/>
      <c r="BJ43" s="94"/>
      <c r="BK43" s="94"/>
      <c r="BL43" s="94">
        <f t="shared" si="41"/>
        <v>0</v>
      </c>
      <c r="BM43" s="94"/>
      <c r="BN43" s="94"/>
      <c r="BO43" s="94"/>
      <c r="BP43" s="94">
        <f t="shared" si="42"/>
        <v>0</v>
      </c>
      <c r="BQ43" s="94"/>
      <c r="BR43" s="94"/>
      <c r="BS43" s="94"/>
      <c r="BT43" s="108"/>
      <c r="BU43" s="94"/>
      <c r="BV43" s="139"/>
      <c r="BW43" s="94"/>
      <c r="BX43" s="108">
        <f t="shared" si="20"/>
        <v>0</v>
      </c>
      <c r="BY43" s="108"/>
      <c r="BZ43" s="108"/>
      <c r="CA43" s="108"/>
      <c r="CB43" s="108"/>
      <c r="CC43" s="108">
        <v>35.244999999999997</v>
      </c>
      <c r="CD43" s="108"/>
      <c r="CE43" s="108"/>
      <c r="CF43" s="108"/>
      <c r="CG43" s="264">
        <f t="shared" si="32"/>
        <v>0</v>
      </c>
      <c r="CH43" s="255">
        <f t="shared" si="48"/>
        <v>0</v>
      </c>
      <c r="CI43" s="266" t="e">
        <f t="shared" si="13"/>
        <v>#DIV/0!</v>
      </c>
      <c r="CJ43" s="266">
        <f t="shared" si="14"/>
        <v>0</v>
      </c>
      <c r="CL43" s="128">
        <f t="shared" si="16"/>
        <v>0</v>
      </c>
      <c r="CM43" s="123">
        <f t="shared" si="17"/>
        <v>0</v>
      </c>
      <c r="CO43" s="132">
        <f t="shared" si="15"/>
        <v>0</v>
      </c>
    </row>
    <row r="44" spans="1:93" hidden="1">
      <c r="A44" s="108"/>
      <c r="B44" s="468" t="s">
        <v>252</v>
      </c>
      <c r="C44" s="469"/>
      <c r="D44" s="470"/>
      <c r="E44" s="94"/>
      <c r="F44" s="94"/>
      <c r="G44" s="94" t="e">
        <f t="shared" si="47"/>
        <v>#DIV/0!</v>
      </c>
      <c r="H44" s="94">
        <f t="shared" si="0"/>
        <v>0</v>
      </c>
      <c r="I44" s="94"/>
      <c r="J44" s="94"/>
      <c r="K44" s="95"/>
      <c r="L44" s="94">
        <f t="shared" si="49"/>
        <v>0</v>
      </c>
      <c r="M44" s="94"/>
      <c r="N44" s="94"/>
      <c r="O44" s="94"/>
      <c r="P44" s="108">
        <f t="shared" si="50"/>
        <v>0</v>
      </c>
      <c r="Q44" s="94"/>
      <c r="R44" s="94"/>
      <c r="S44" s="94"/>
      <c r="T44" s="108">
        <f t="shared" si="44"/>
        <v>0</v>
      </c>
      <c r="U44" s="94"/>
      <c r="V44" s="94"/>
      <c r="W44" s="94"/>
      <c r="X44" s="108">
        <f t="shared" si="45"/>
        <v>0</v>
      </c>
      <c r="Y44" s="94"/>
      <c r="Z44" s="94"/>
      <c r="AA44" s="94"/>
      <c r="AB44" s="108">
        <f t="shared" si="46"/>
        <v>0</v>
      </c>
      <c r="AC44" s="94"/>
      <c r="AD44" s="94"/>
      <c r="AE44" s="94"/>
      <c r="AF44" s="108">
        <f>AD44-AC44</f>
        <v>0</v>
      </c>
      <c r="AG44" s="264">
        <f t="shared" si="3"/>
        <v>0</v>
      </c>
      <c r="AH44" s="266">
        <f t="shared" si="3"/>
        <v>0</v>
      </c>
      <c r="AI44" s="266"/>
      <c r="AJ44" s="266">
        <f t="shared" si="25"/>
        <v>0</v>
      </c>
      <c r="AK44" s="94"/>
      <c r="AL44" s="94"/>
      <c r="AM44" s="94"/>
      <c r="AN44" s="94">
        <f>AL44-AK44</f>
        <v>0</v>
      </c>
      <c r="AO44" s="94"/>
      <c r="AP44" s="94"/>
      <c r="AQ44" s="94"/>
      <c r="AR44" s="94">
        <f>AP44-AO44</f>
        <v>0</v>
      </c>
      <c r="AS44" s="94"/>
      <c r="AT44" s="94"/>
      <c r="AU44" s="94"/>
      <c r="AV44" s="94">
        <f>AT44-AS44</f>
        <v>0</v>
      </c>
      <c r="AW44" s="94"/>
      <c r="AX44" s="94"/>
      <c r="AY44" s="94"/>
      <c r="AZ44" s="94">
        <f>AX44-AW44</f>
        <v>0</v>
      </c>
      <c r="BA44" s="264">
        <f t="shared" si="8"/>
        <v>0</v>
      </c>
      <c r="BB44" s="266">
        <f t="shared" si="8"/>
        <v>0</v>
      </c>
      <c r="BC44" s="266"/>
      <c r="BD44" s="266">
        <f>BB44-BA44</f>
        <v>0</v>
      </c>
      <c r="BE44" s="94"/>
      <c r="BF44" s="94"/>
      <c r="BG44" s="94"/>
      <c r="BH44" s="94">
        <f>BF44-BE44</f>
        <v>0</v>
      </c>
      <c r="BI44" s="94"/>
      <c r="BJ44" s="94"/>
      <c r="BK44" s="94"/>
      <c r="BL44" s="94">
        <f>BJ44-BI44</f>
        <v>0</v>
      </c>
      <c r="BM44" s="94"/>
      <c r="BN44" s="94"/>
      <c r="BO44" s="94"/>
      <c r="BP44" s="94">
        <f>BN44-BM44</f>
        <v>0</v>
      </c>
      <c r="BQ44" s="94"/>
      <c r="BR44" s="94"/>
      <c r="BS44" s="94"/>
      <c r="BT44" s="108">
        <f>BR44-BQ44</f>
        <v>0</v>
      </c>
      <c r="BU44" s="94"/>
      <c r="BV44" s="139"/>
      <c r="BW44" s="96"/>
      <c r="BX44" s="108">
        <f t="shared" si="20"/>
        <v>0</v>
      </c>
      <c r="BY44" s="108"/>
      <c r="BZ44" s="108"/>
      <c r="CA44" s="108"/>
      <c r="CB44" s="108"/>
      <c r="CC44" s="108"/>
      <c r="CD44" s="108"/>
      <c r="CE44" s="108"/>
      <c r="CF44" s="108"/>
      <c r="CG44" s="264">
        <f t="shared" si="32"/>
        <v>0</v>
      </c>
      <c r="CH44" s="255">
        <f t="shared" si="48"/>
        <v>0</v>
      </c>
      <c r="CI44" s="266"/>
      <c r="CJ44" s="266">
        <f t="shared" si="14"/>
        <v>0</v>
      </c>
      <c r="CL44" s="128">
        <f t="shared" si="16"/>
        <v>0</v>
      </c>
      <c r="CM44" s="123">
        <f t="shared" si="17"/>
        <v>0</v>
      </c>
      <c r="CO44" s="132">
        <f t="shared" si="15"/>
        <v>0</v>
      </c>
    </row>
    <row r="45" spans="1:93" s="127" customFormat="1" ht="13.8">
      <c r="A45" s="109">
        <v>290</v>
      </c>
      <c r="B45" s="480" t="s">
        <v>67</v>
      </c>
      <c r="C45" s="481"/>
      <c r="D45" s="482"/>
      <c r="E45" s="102">
        <f>E46+E50+E47</f>
        <v>0</v>
      </c>
      <c r="F45" s="102">
        <f>F46+F50</f>
        <v>0</v>
      </c>
      <c r="G45" s="94" t="e">
        <f t="shared" si="47"/>
        <v>#DIV/0!</v>
      </c>
      <c r="H45" s="102">
        <f t="shared" si="0"/>
        <v>0</v>
      </c>
      <c r="I45" s="102">
        <f>I46+I50</f>
        <v>0</v>
      </c>
      <c r="J45" s="102">
        <f>J46+J50</f>
        <v>0</v>
      </c>
      <c r="K45" s="102"/>
      <c r="L45" s="102">
        <f t="shared" si="49"/>
        <v>0</v>
      </c>
      <c r="M45" s="102">
        <f>M46+M50</f>
        <v>0</v>
      </c>
      <c r="N45" s="102">
        <f>N46+N50</f>
        <v>0</v>
      </c>
      <c r="O45" s="102"/>
      <c r="P45" s="109">
        <f t="shared" si="50"/>
        <v>0</v>
      </c>
      <c r="Q45" s="102">
        <f>Q46+Q50+Q47</f>
        <v>0</v>
      </c>
      <c r="R45" s="102">
        <f>R46+R50</f>
        <v>0</v>
      </c>
      <c r="S45" s="102"/>
      <c r="T45" s="102">
        <f>R45-Q45</f>
        <v>0</v>
      </c>
      <c r="U45" s="102">
        <f>U46+U50+U47</f>
        <v>0</v>
      </c>
      <c r="V45" s="102">
        <f>V46+V50</f>
        <v>0</v>
      </c>
      <c r="W45" s="109"/>
      <c r="X45" s="100">
        <f t="shared" si="45"/>
        <v>0</v>
      </c>
      <c r="Y45" s="102">
        <f>Y46+Y50+Y47</f>
        <v>0</v>
      </c>
      <c r="Z45" s="102">
        <f>Z46+Z50</f>
        <v>0</v>
      </c>
      <c r="AA45" s="102"/>
      <c r="AB45" s="109">
        <f t="shared" si="46"/>
        <v>0</v>
      </c>
      <c r="AC45" s="102">
        <f>AC46+AC50+AC47</f>
        <v>0</v>
      </c>
      <c r="AD45" s="102">
        <f>AD46+AD50</f>
        <v>0</v>
      </c>
      <c r="AE45" s="102"/>
      <c r="AF45" s="102">
        <f>AF46+AF47+AF48+AF50</f>
        <v>0</v>
      </c>
      <c r="AG45" s="264">
        <f t="shared" si="3"/>
        <v>0</v>
      </c>
      <c r="AH45" s="265">
        <f>AH46+AH47+AH48+AH50+AH49</f>
        <v>0</v>
      </c>
      <c r="AI45" s="265" t="e">
        <f>AH45/AG45*100</f>
        <v>#DIV/0!</v>
      </c>
      <c r="AJ45" s="265">
        <f t="shared" si="25"/>
        <v>0</v>
      </c>
      <c r="AK45" s="102">
        <f>AK46+AK50+AK47</f>
        <v>0</v>
      </c>
      <c r="AL45" s="102">
        <f>AL46+AL50</f>
        <v>0</v>
      </c>
      <c r="AM45" s="99"/>
      <c r="AN45" s="102">
        <f>AL45-AK45</f>
        <v>0</v>
      </c>
      <c r="AO45" s="102">
        <f>AO46+AO50</f>
        <v>0</v>
      </c>
      <c r="AP45" s="102">
        <f>AP46+AP50</f>
        <v>0</v>
      </c>
      <c r="AQ45" s="99"/>
      <c r="AR45" s="102">
        <f>AP45-AO45</f>
        <v>0</v>
      </c>
      <c r="AS45" s="102">
        <f>AS46+AS50+AS47</f>
        <v>0</v>
      </c>
      <c r="AT45" s="102">
        <f t="shared" ref="AT45:CB45" si="51">AT46+AT50+AT47</f>
        <v>0</v>
      </c>
      <c r="AU45" s="102">
        <f t="shared" si="51"/>
        <v>0</v>
      </c>
      <c r="AV45" s="102">
        <f t="shared" si="51"/>
        <v>0</v>
      </c>
      <c r="AW45" s="102">
        <f t="shared" si="51"/>
        <v>0</v>
      </c>
      <c r="AX45" s="102">
        <f t="shared" si="51"/>
        <v>0</v>
      </c>
      <c r="AY45" s="102">
        <f t="shared" si="51"/>
        <v>0</v>
      </c>
      <c r="AZ45" s="102">
        <f t="shared" si="51"/>
        <v>0</v>
      </c>
      <c r="BA45" s="264">
        <f t="shared" si="8"/>
        <v>0</v>
      </c>
      <c r="BB45" s="265">
        <f t="shared" si="51"/>
        <v>0</v>
      </c>
      <c r="BC45" s="265">
        <f t="shared" si="51"/>
        <v>0</v>
      </c>
      <c r="BD45" s="265">
        <f t="shared" si="51"/>
        <v>0</v>
      </c>
      <c r="BE45" s="102">
        <f t="shared" si="51"/>
        <v>0</v>
      </c>
      <c r="BF45" s="102">
        <f t="shared" si="51"/>
        <v>3.6999999999999998E-2</v>
      </c>
      <c r="BG45" s="102">
        <f t="shared" si="51"/>
        <v>0</v>
      </c>
      <c r="BH45" s="102">
        <f t="shared" si="51"/>
        <v>3.6999999999999998E-2</v>
      </c>
      <c r="BI45" s="102">
        <f t="shared" si="51"/>
        <v>0</v>
      </c>
      <c r="BJ45" s="102">
        <f t="shared" si="51"/>
        <v>0</v>
      </c>
      <c r="BK45" s="102">
        <f t="shared" si="51"/>
        <v>0</v>
      </c>
      <c r="BL45" s="102">
        <f t="shared" si="51"/>
        <v>0</v>
      </c>
      <c r="BM45" s="102">
        <f t="shared" si="51"/>
        <v>0</v>
      </c>
      <c r="BN45" s="102">
        <f t="shared" si="51"/>
        <v>0</v>
      </c>
      <c r="BO45" s="102">
        <f t="shared" si="51"/>
        <v>0</v>
      </c>
      <c r="BP45" s="102">
        <f t="shared" si="51"/>
        <v>0</v>
      </c>
      <c r="BQ45" s="102">
        <f t="shared" si="51"/>
        <v>8</v>
      </c>
      <c r="BR45" s="102">
        <f t="shared" si="51"/>
        <v>0</v>
      </c>
      <c r="BS45" s="102">
        <f t="shared" si="51"/>
        <v>0</v>
      </c>
      <c r="BT45" s="102">
        <f t="shared" si="51"/>
        <v>-8</v>
      </c>
      <c r="BU45" s="102">
        <f t="shared" si="51"/>
        <v>321</v>
      </c>
      <c r="BV45" s="140">
        <f>BV46+BV50+BV47+BV48</f>
        <v>0</v>
      </c>
      <c r="BW45" s="102">
        <f t="shared" si="51"/>
        <v>0</v>
      </c>
      <c r="BX45" s="102">
        <f t="shared" si="51"/>
        <v>-321</v>
      </c>
      <c r="BY45" s="102">
        <f t="shared" si="51"/>
        <v>0</v>
      </c>
      <c r="BZ45" s="140">
        <f t="shared" si="51"/>
        <v>0</v>
      </c>
      <c r="CA45" s="102">
        <f t="shared" si="51"/>
        <v>0</v>
      </c>
      <c r="CB45" s="102">
        <f t="shared" si="51"/>
        <v>0</v>
      </c>
      <c r="CC45" s="102">
        <f>CC46+CC50+CC47</f>
        <v>0</v>
      </c>
      <c r="CD45" s="140">
        <f>CD46+CD50+CD47</f>
        <v>0</v>
      </c>
      <c r="CE45" s="102">
        <f>CE46+CE50+CE47</f>
        <v>0</v>
      </c>
      <c r="CF45" s="102">
        <f>CF46+CF50+CF47</f>
        <v>0</v>
      </c>
      <c r="CG45" s="264">
        <f t="shared" si="32"/>
        <v>329</v>
      </c>
      <c r="CH45" s="273">
        <f>CH46+CH50+CH47</f>
        <v>3.6999999999999998E-2</v>
      </c>
      <c r="CI45" s="265" t="e">
        <f>CI46+CI50+CI47</f>
        <v>#DIV/0!</v>
      </c>
      <c r="CJ45" s="265">
        <f>CJ46+CJ50+CJ47</f>
        <v>-328.96300000000002</v>
      </c>
      <c r="CK45" s="102">
        <f>CK46+CK50+CK47</f>
        <v>0</v>
      </c>
      <c r="CL45" s="123">
        <f t="shared" si="16"/>
        <v>3.6999999999999998E-2</v>
      </c>
      <c r="CM45" s="123">
        <f t="shared" si="17"/>
        <v>329</v>
      </c>
      <c r="CO45" s="132">
        <f t="shared" si="15"/>
        <v>3.6999999999999998E-2</v>
      </c>
    </row>
    <row r="46" spans="1:93" hidden="1">
      <c r="A46" s="108"/>
      <c r="B46" s="483" t="s">
        <v>228</v>
      </c>
      <c r="C46" s="484"/>
      <c r="D46" s="485"/>
      <c r="E46" s="94"/>
      <c r="F46" s="94"/>
      <c r="G46" s="94" t="e">
        <f t="shared" si="47"/>
        <v>#DIV/0!</v>
      </c>
      <c r="H46" s="94">
        <f t="shared" si="0"/>
        <v>0</v>
      </c>
      <c r="I46" s="94"/>
      <c r="J46" s="94"/>
      <c r="K46" s="94"/>
      <c r="L46" s="94">
        <f t="shared" si="49"/>
        <v>0</v>
      </c>
      <c r="M46" s="94"/>
      <c r="N46" s="94"/>
      <c r="O46" s="94"/>
      <c r="P46" s="108">
        <f t="shared" si="50"/>
        <v>0</v>
      </c>
      <c r="Q46" s="94"/>
      <c r="R46" s="94"/>
      <c r="S46" s="94"/>
      <c r="T46" s="94">
        <f>R46-Q46</f>
        <v>0</v>
      </c>
      <c r="U46" s="94"/>
      <c r="V46" s="94"/>
      <c r="W46" s="108"/>
      <c r="X46" s="108"/>
      <c r="Y46" s="94"/>
      <c r="Z46" s="94"/>
      <c r="AA46" s="94"/>
      <c r="AB46" s="108">
        <f t="shared" si="46"/>
        <v>0</v>
      </c>
      <c r="AC46" s="94"/>
      <c r="AD46" s="94"/>
      <c r="AE46" s="94"/>
      <c r="AF46" s="108"/>
      <c r="AG46" s="264">
        <f t="shared" si="3"/>
        <v>0</v>
      </c>
      <c r="AH46" s="266">
        <f>F46+J46+N46+R46+V46+Z46+AD46</f>
        <v>0</v>
      </c>
      <c r="AI46" s="266"/>
      <c r="AJ46" s="266">
        <f t="shared" si="25"/>
        <v>0</v>
      </c>
      <c r="AK46" s="94"/>
      <c r="AL46" s="94"/>
      <c r="AM46" s="94"/>
      <c r="AN46" s="94">
        <f>AL46-AK46</f>
        <v>0</v>
      </c>
      <c r="AO46" s="94"/>
      <c r="AP46" s="94"/>
      <c r="AQ46" s="94"/>
      <c r="AR46" s="94">
        <f>AP46-AO46</f>
        <v>0</v>
      </c>
      <c r="AS46" s="94"/>
      <c r="AT46" s="94"/>
      <c r="AU46" s="94"/>
      <c r="AV46" s="94">
        <f>AT46-AS46</f>
        <v>0</v>
      </c>
      <c r="AW46" s="94"/>
      <c r="AX46" s="94"/>
      <c r="AY46" s="94"/>
      <c r="AZ46" s="94">
        <f>AX46-AW46</f>
        <v>0</v>
      </c>
      <c r="BA46" s="264">
        <f t="shared" si="8"/>
        <v>0</v>
      </c>
      <c r="BB46" s="266">
        <f>AL46+AP46+AT46+AX46</f>
        <v>0</v>
      </c>
      <c r="BC46" s="266"/>
      <c r="BD46" s="266">
        <f>BB46-BA46</f>
        <v>0</v>
      </c>
      <c r="BE46" s="94"/>
      <c r="BF46" s="94">
        <v>3.6999999999999998E-2</v>
      </c>
      <c r="BG46" s="94"/>
      <c r="BH46" s="94">
        <f>BF46-BE46</f>
        <v>3.6999999999999998E-2</v>
      </c>
      <c r="BI46" s="94"/>
      <c r="BJ46" s="94"/>
      <c r="BK46" s="94"/>
      <c r="BL46" s="94">
        <f>BJ46-BI46</f>
        <v>0</v>
      </c>
      <c r="BM46" s="94"/>
      <c r="BN46" s="139"/>
      <c r="BO46" s="94"/>
      <c r="BP46" s="94">
        <f>BN46-BM46</f>
        <v>0</v>
      </c>
      <c r="BQ46" s="94"/>
      <c r="BR46" s="94"/>
      <c r="BS46" s="94"/>
      <c r="BT46" s="108"/>
      <c r="BU46" s="94"/>
      <c r="BV46" s="139"/>
      <c r="BW46" s="96"/>
      <c r="BX46" s="108">
        <f t="shared" si="20"/>
        <v>0</v>
      </c>
      <c r="BY46" s="108"/>
      <c r="BZ46" s="178"/>
      <c r="CA46" s="108"/>
      <c r="CB46" s="108"/>
      <c r="CC46" s="108"/>
      <c r="CD46" s="178"/>
      <c r="CE46" s="108"/>
      <c r="CF46" s="108"/>
      <c r="CG46" s="264">
        <f t="shared" si="32"/>
        <v>0</v>
      </c>
      <c r="CH46" s="255">
        <f>R46+V46+Z46+AD46+BR46+BV46+F46+J46+N46+AL46+BZ46+AP46+AT46+AX46+BF46</f>
        <v>3.6999999999999998E-2</v>
      </c>
      <c r="CI46" s="266" t="e">
        <f t="shared" si="13"/>
        <v>#DIV/0!</v>
      </c>
      <c r="CJ46" s="266">
        <f t="shared" si="14"/>
        <v>3.6999999999999998E-2</v>
      </c>
      <c r="CL46" s="128">
        <f t="shared" si="16"/>
        <v>3.6999999999999998E-2</v>
      </c>
      <c r="CM46" s="123">
        <f t="shared" si="17"/>
        <v>0</v>
      </c>
      <c r="CO46" s="132">
        <f t="shared" si="15"/>
        <v>3.6999999999999998E-2</v>
      </c>
    </row>
    <row r="47" spans="1:93">
      <c r="A47" s="108"/>
      <c r="B47" s="468" t="s">
        <v>199</v>
      </c>
      <c r="C47" s="469"/>
      <c r="D47" s="470"/>
      <c r="E47" s="94"/>
      <c r="F47" s="94"/>
      <c r="G47" s="94"/>
      <c r="H47" s="94"/>
      <c r="I47" s="94"/>
      <c r="J47" s="94"/>
      <c r="K47" s="108"/>
      <c r="L47" s="108"/>
      <c r="M47" s="94"/>
      <c r="N47" s="94"/>
      <c r="O47" s="94"/>
      <c r="P47" s="108"/>
      <c r="Q47" s="94"/>
      <c r="R47" s="94"/>
      <c r="S47" s="94"/>
      <c r="T47" s="94">
        <f>R47-Q47</f>
        <v>0</v>
      </c>
      <c r="U47" s="94"/>
      <c r="V47" s="94"/>
      <c r="W47" s="108"/>
      <c r="X47" s="108"/>
      <c r="Y47" s="94"/>
      <c r="Z47" s="94"/>
      <c r="AA47" s="94"/>
      <c r="AB47" s="108"/>
      <c r="AC47" s="94"/>
      <c r="AD47" s="94"/>
      <c r="AE47" s="94"/>
      <c r="AF47" s="108"/>
      <c r="AG47" s="264">
        <f t="shared" si="3"/>
        <v>0</v>
      </c>
      <c r="AH47" s="266">
        <f>F47+J47+N47+R47+V47+Z47+AD47</f>
        <v>0</v>
      </c>
      <c r="AI47" s="266" t="e">
        <f>AH47/AG47*100</f>
        <v>#DIV/0!</v>
      </c>
      <c r="AJ47" s="266">
        <f t="shared" si="25"/>
        <v>0</v>
      </c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264">
        <f t="shared" si="8"/>
        <v>0</v>
      </c>
      <c r="BB47" s="266">
        <f>AL47+AP47+AT47+AX47</f>
        <v>0</v>
      </c>
      <c r="BC47" s="266"/>
      <c r="BD47" s="266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108"/>
      <c r="BU47" s="94">
        <v>21</v>
      </c>
      <c r="BV47" s="139"/>
      <c r="BW47" s="96"/>
      <c r="BX47" s="108">
        <f t="shared" si="20"/>
        <v>-21</v>
      </c>
      <c r="BY47" s="108"/>
      <c r="BZ47" s="108"/>
      <c r="CA47" s="108"/>
      <c r="CB47" s="108"/>
      <c r="CC47" s="108"/>
      <c r="CD47" s="108"/>
      <c r="CE47" s="108"/>
      <c r="CF47" s="108"/>
      <c r="CG47" s="264">
        <f t="shared" si="32"/>
        <v>21</v>
      </c>
      <c r="CH47" s="255">
        <f>R47+V47+Z47+AD47+BR47+BV47+F47+J47+N47+AL47+BZ47+AP47+AT47+AX47+BF47</f>
        <v>0</v>
      </c>
      <c r="CI47" s="266">
        <f t="shared" si="13"/>
        <v>0</v>
      </c>
      <c r="CJ47" s="266">
        <f t="shared" si="14"/>
        <v>-21</v>
      </c>
      <c r="CL47" s="128">
        <f t="shared" si="16"/>
        <v>0</v>
      </c>
      <c r="CM47" s="123">
        <f t="shared" si="17"/>
        <v>21</v>
      </c>
      <c r="CO47" s="132">
        <f t="shared" si="15"/>
        <v>0</v>
      </c>
    </row>
    <row r="48" spans="1:93" hidden="1">
      <c r="A48" s="108"/>
      <c r="B48" s="468" t="s">
        <v>200</v>
      </c>
      <c r="C48" s="469"/>
      <c r="D48" s="470"/>
      <c r="E48" s="94"/>
      <c r="F48" s="94"/>
      <c r="G48" s="94"/>
      <c r="H48" s="94"/>
      <c r="I48" s="94"/>
      <c r="J48" s="94"/>
      <c r="K48" s="108"/>
      <c r="L48" s="108"/>
      <c r="M48" s="94"/>
      <c r="N48" s="94"/>
      <c r="O48" s="94"/>
      <c r="P48" s="108"/>
      <c r="Q48" s="94"/>
      <c r="R48" s="94"/>
      <c r="S48" s="94"/>
      <c r="T48" s="108"/>
      <c r="U48" s="94"/>
      <c r="V48" s="94"/>
      <c r="W48" s="108"/>
      <c r="X48" s="108"/>
      <c r="Y48" s="94"/>
      <c r="Z48" s="94"/>
      <c r="AA48" s="94"/>
      <c r="AB48" s="108"/>
      <c r="AC48" s="94"/>
      <c r="AD48" s="94"/>
      <c r="AE48" s="94"/>
      <c r="AF48" s="108"/>
      <c r="AG48" s="264">
        <f t="shared" si="3"/>
        <v>0</v>
      </c>
      <c r="AH48" s="266">
        <f>F48+J48+N48+R48+V48+Z48+AD48</f>
        <v>0</v>
      </c>
      <c r="AI48" s="266" t="e">
        <f>AH48/AG48*100</f>
        <v>#DIV/0!</v>
      </c>
      <c r="AJ48" s="266">
        <f t="shared" si="25"/>
        <v>0</v>
      </c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264">
        <f t="shared" si="8"/>
        <v>0</v>
      </c>
      <c r="BB48" s="266">
        <f>AL48+AP48+AT48+AX48</f>
        <v>0</v>
      </c>
      <c r="BC48" s="266"/>
      <c r="BD48" s="266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108"/>
      <c r="BU48" s="94"/>
      <c r="BV48" s="139"/>
      <c r="BW48" s="96"/>
      <c r="BX48" s="108">
        <f t="shared" si="20"/>
        <v>0</v>
      </c>
      <c r="BY48" s="108"/>
      <c r="BZ48" s="108"/>
      <c r="CA48" s="108"/>
      <c r="CB48" s="108"/>
      <c r="CC48" s="108"/>
      <c r="CD48" s="108"/>
      <c r="CE48" s="108"/>
      <c r="CF48" s="108"/>
      <c r="CG48" s="264">
        <f t="shared" si="32"/>
        <v>0</v>
      </c>
      <c r="CH48" s="255">
        <f>R48+V48+Z48+AD48+BR48+BV48+F48+J48+N48+AL48+BZ48+AP48+AT48+AX48+BF48</f>
        <v>0</v>
      </c>
      <c r="CI48" s="266" t="e">
        <f t="shared" si="13"/>
        <v>#DIV/0!</v>
      </c>
      <c r="CJ48" s="266">
        <f t="shared" si="14"/>
        <v>0</v>
      </c>
      <c r="CL48" s="128">
        <f t="shared" si="16"/>
        <v>0</v>
      </c>
      <c r="CM48" s="123">
        <f t="shared" si="17"/>
        <v>0</v>
      </c>
      <c r="CO48" s="132">
        <f t="shared" si="15"/>
        <v>0</v>
      </c>
    </row>
    <row r="49" spans="1:93" hidden="1">
      <c r="A49" s="108"/>
      <c r="B49" s="468" t="s">
        <v>224</v>
      </c>
      <c r="C49" s="469"/>
      <c r="D49" s="470"/>
      <c r="E49" s="94"/>
      <c r="F49" s="94"/>
      <c r="G49" s="94"/>
      <c r="H49" s="94"/>
      <c r="I49" s="94"/>
      <c r="J49" s="94"/>
      <c r="K49" s="108"/>
      <c r="L49" s="108"/>
      <c r="M49" s="94"/>
      <c r="N49" s="94"/>
      <c r="O49" s="94"/>
      <c r="P49" s="108"/>
      <c r="Q49" s="94"/>
      <c r="R49" s="94"/>
      <c r="S49" s="94"/>
      <c r="T49" s="108"/>
      <c r="U49" s="94"/>
      <c r="V49" s="94"/>
      <c r="W49" s="108"/>
      <c r="X49" s="108"/>
      <c r="Y49" s="94"/>
      <c r="Z49" s="94"/>
      <c r="AA49" s="94"/>
      <c r="AB49" s="108"/>
      <c r="AC49" s="94"/>
      <c r="AD49" s="94"/>
      <c r="AE49" s="94"/>
      <c r="AF49" s="108"/>
      <c r="AG49" s="264">
        <f t="shared" si="3"/>
        <v>0</v>
      </c>
      <c r="AH49" s="266">
        <f>F49+J49+N49+R49+V49+Z49+AD49</f>
        <v>0</v>
      </c>
      <c r="AI49" s="266" t="e">
        <f>AH49/AG49*100</f>
        <v>#DIV/0!</v>
      </c>
      <c r="AJ49" s="266">
        <f t="shared" si="25"/>
        <v>0</v>
      </c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264">
        <f t="shared" si="8"/>
        <v>0</v>
      </c>
      <c r="BB49" s="266">
        <f>AL49+AP49+AT49+AX49</f>
        <v>0</v>
      </c>
      <c r="BC49" s="266"/>
      <c r="BD49" s="266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108"/>
      <c r="BU49" s="94"/>
      <c r="BV49" s="139"/>
      <c r="BW49" s="96"/>
      <c r="BX49" s="108"/>
      <c r="BY49" s="108"/>
      <c r="BZ49" s="108"/>
      <c r="CA49" s="108"/>
      <c r="CB49" s="108"/>
      <c r="CC49" s="108"/>
      <c r="CD49" s="108"/>
      <c r="CE49" s="108"/>
      <c r="CF49" s="108"/>
      <c r="CG49" s="264">
        <f t="shared" si="32"/>
        <v>0</v>
      </c>
      <c r="CH49" s="255">
        <f>R49+V49+Z49+AD49+BR49+BV49+F49+J49+N49+AL49+BZ49+AP49+AT49+AX49+BF49</f>
        <v>0</v>
      </c>
      <c r="CI49" s="266"/>
      <c r="CJ49" s="266">
        <f>CH49-CG49</f>
        <v>0</v>
      </c>
      <c r="CL49" s="128">
        <f t="shared" si="16"/>
        <v>0</v>
      </c>
      <c r="CM49" s="123">
        <f t="shared" si="17"/>
        <v>0</v>
      </c>
      <c r="CO49" s="132">
        <f t="shared" si="15"/>
        <v>0</v>
      </c>
    </row>
    <row r="50" spans="1:93" ht="16.5" customHeight="1">
      <c r="A50" s="108"/>
      <c r="B50" s="486" t="s">
        <v>194</v>
      </c>
      <c r="C50" s="487"/>
      <c r="D50" s="488"/>
      <c r="E50" s="94"/>
      <c r="F50" s="94"/>
      <c r="G50" s="94"/>
      <c r="H50" s="94"/>
      <c r="I50" s="94"/>
      <c r="J50" s="94"/>
      <c r="K50" s="108"/>
      <c r="L50" s="108"/>
      <c r="M50" s="94"/>
      <c r="N50" s="94"/>
      <c r="O50" s="94"/>
      <c r="P50" s="108">
        <f t="shared" si="22"/>
        <v>0</v>
      </c>
      <c r="Q50" s="94"/>
      <c r="R50" s="94"/>
      <c r="S50" s="94"/>
      <c r="T50" s="94">
        <f>R50-Q50</f>
        <v>0</v>
      </c>
      <c r="U50" s="94"/>
      <c r="V50" s="94"/>
      <c r="W50" s="108"/>
      <c r="X50" s="108">
        <f>V50-U50</f>
        <v>0</v>
      </c>
      <c r="Y50" s="94"/>
      <c r="Z50" s="94"/>
      <c r="AA50" s="94"/>
      <c r="AB50" s="108">
        <f t="shared" ref="AB50:AB65" si="52">Z50-Y50</f>
        <v>0</v>
      </c>
      <c r="AC50" s="94"/>
      <c r="AD50" s="94"/>
      <c r="AE50" s="94"/>
      <c r="AF50" s="108">
        <f>AD50-AC50</f>
        <v>0</v>
      </c>
      <c r="AG50" s="264">
        <f t="shared" si="3"/>
        <v>0</v>
      </c>
      <c r="AH50" s="266">
        <f>F50+J50+N50+R50+V50+Z50+AD50</f>
        <v>0</v>
      </c>
      <c r="AI50" s="266"/>
      <c r="AJ50" s="266">
        <f t="shared" si="25"/>
        <v>0</v>
      </c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264">
        <f t="shared" si="8"/>
        <v>0</v>
      </c>
      <c r="BB50" s="266">
        <f>AL50+AP50+AT50+AX50</f>
        <v>0</v>
      </c>
      <c r="BC50" s="266"/>
      <c r="BD50" s="266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>
        <v>8</v>
      </c>
      <c r="BR50" s="94"/>
      <c r="BS50" s="94"/>
      <c r="BT50" s="108">
        <f t="shared" ref="BT50:BT57" si="53">BR50-BQ50</f>
        <v>-8</v>
      </c>
      <c r="BU50" s="94">
        <v>300</v>
      </c>
      <c r="BV50" s="139"/>
      <c r="BW50" s="94"/>
      <c r="BX50" s="108">
        <f t="shared" si="20"/>
        <v>-300</v>
      </c>
      <c r="BY50" s="108"/>
      <c r="BZ50" s="108"/>
      <c r="CA50" s="108"/>
      <c r="CB50" s="108"/>
      <c r="CC50" s="108"/>
      <c r="CD50" s="108"/>
      <c r="CE50" s="108"/>
      <c r="CF50" s="108"/>
      <c r="CG50" s="264">
        <f t="shared" si="32"/>
        <v>308</v>
      </c>
      <c r="CH50" s="255">
        <f>R50+V50+Z50+AD50+BR50+BV50+F50+J50+N50+AL50+BZ50+AP50+AT50+AX50+BF50</f>
        <v>0</v>
      </c>
      <c r="CI50" s="266">
        <f t="shared" si="13"/>
        <v>0</v>
      </c>
      <c r="CJ50" s="266">
        <f t="shared" si="14"/>
        <v>-308</v>
      </c>
      <c r="CL50" s="128">
        <f t="shared" si="16"/>
        <v>0</v>
      </c>
      <c r="CM50" s="123">
        <f t="shared" si="17"/>
        <v>308</v>
      </c>
      <c r="CO50" s="132">
        <f t="shared" si="15"/>
        <v>0</v>
      </c>
    </row>
    <row r="51" spans="1:93" s="119" customFormat="1" ht="19.5" customHeight="1">
      <c r="A51" s="112">
        <v>300</v>
      </c>
      <c r="B51" s="477" t="s">
        <v>201</v>
      </c>
      <c r="C51" s="478"/>
      <c r="D51" s="479"/>
      <c r="E51" s="99">
        <f>E52+E55</f>
        <v>1525</v>
      </c>
      <c r="F51" s="99">
        <f>F52+F55</f>
        <v>0</v>
      </c>
      <c r="G51" s="99">
        <f>F51/E51*100</f>
        <v>0</v>
      </c>
      <c r="H51" s="261">
        <f>F51-E51</f>
        <v>-1525</v>
      </c>
      <c r="I51" s="99">
        <f>I52+I55</f>
        <v>3460</v>
      </c>
      <c r="J51" s="99">
        <f>J52+J55</f>
        <v>0</v>
      </c>
      <c r="K51" s="99">
        <f>J51/I51*100</f>
        <v>0</v>
      </c>
      <c r="L51" s="120">
        <f t="shared" ref="L51:L65" si="54">J51-I51</f>
        <v>-3460</v>
      </c>
      <c r="M51" s="99">
        <f>M52+M55</f>
        <v>6915</v>
      </c>
      <c r="N51" s="99">
        <f>N52+N55</f>
        <v>0</v>
      </c>
      <c r="O51" s="99">
        <f t="shared" ref="O51:O60" si="55">N51/M51*100</f>
        <v>0</v>
      </c>
      <c r="P51" s="120">
        <f t="shared" si="22"/>
        <v>-6915</v>
      </c>
      <c r="Q51" s="99">
        <f>Q52+Q55</f>
        <v>5500</v>
      </c>
      <c r="R51" s="99">
        <f>R52+R55</f>
        <v>0</v>
      </c>
      <c r="S51" s="99">
        <f t="shared" ref="S51:S57" si="56">R51/Q51*100</f>
        <v>0</v>
      </c>
      <c r="T51" s="99">
        <f>R51-Q51</f>
        <v>-5500</v>
      </c>
      <c r="U51" s="99">
        <f>U52+U55</f>
        <v>1355</v>
      </c>
      <c r="V51" s="99">
        <f>V52+V55</f>
        <v>0</v>
      </c>
      <c r="W51" s="99">
        <f>V51/U51*100</f>
        <v>0</v>
      </c>
      <c r="X51" s="120">
        <f>V51-U51</f>
        <v>-1355</v>
      </c>
      <c r="Y51" s="99">
        <f>Y52+Y55</f>
        <v>4555</v>
      </c>
      <c r="Z51" s="99">
        <f>Z52+Z55</f>
        <v>0</v>
      </c>
      <c r="AA51" s="99">
        <f t="shared" ref="AA51:AA60" si="57">Z51/Y51*100</f>
        <v>0</v>
      </c>
      <c r="AB51" s="120">
        <f t="shared" si="52"/>
        <v>-4555</v>
      </c>
      <c r="AC51" s="99">
        <f>AC52+AC55</f>
        <v>3460</v>
      </c>
      <c r="AD51" s="99">
        <f>AD52+AD55</f>
        <v>0</v>
      </c>
      <c r="AE51" s="99">
        <f t="shared" ref="AE51:AE58" si="58">AD51/AC51*100</f>
        <v>0</v>
      </c>
      <c r="AF51" s="120">
        <f>AD51-AC51</f>
        <v>-3460</v>
      </c>
      <c r="AG51" s="270">
        <f t="shared" si="3"/>
        <v>26770</v>
      </c>
      <c r="AH51" s="270">
        <f>AH52+AH55</f>
        <v>0</v>
      </c>
      <c r="AI51" s="264">
        <f t="shared" ref="AI51:AI66" si="59">AH51/AG51*100</f>
        <v>0</v>
      </c>
      <c r="AJ51" s="268">
        <f t="shared" si="25"/>
        <v>-26770</v>
      </c>
      <c r="AK51" s="99">
        <f>AK52+AK55</f>
        <v>490</v>
      </c>
      <c r="AL51" s="99">
        <f>AL52+AL55</f>
        <v>0</v>
      </c>
      <c r="AM51" s="99">
        <f>AL51/AK51*100</f>
        <v>0</v>
      </c>
      <c r="AN51" s="261">
        <f>AL51-AK51</f>
        <v>-490</v>
      </c>
      <c r="AO51" s="99">
        <f>AO52+AO55</f>
        <v>130</v>
      </c>
      <c r="AP51" s="99">
        <f>AP52+AP55</f>
        <v>0</v>
      </c>
      <c r="AQ51" s="99">
        <f>AP51/AO51*100</f>
        <v>0</v>
      </c>
      <c r="AR51" s="261">
        <f>AP51-AO51</f>
        <v>-130</v>
      </c>
      <c r="AS51" s="99">
        <f>AS52+AS55</f>
        <v>425</v>
      </c>
      <c r="AT51" s="99">
        <f>AT52+AT55</f>
        <v>0</v>
      </c>
      <c r="AU51" s="99">
        <f t="shared" ref="AU51:AU57" si="60">AT51/AS51*100</f>
        <v>0</v>
      </c>
      <c r="AV51" s="261">
        <f t="shared" ref="AV51:AV65" si="61">AT51-AS51</f>
        <v>-425</v>
      </c>
      <c r="AW51" s="99">
        <f>AW52+AW55</f>
        <v>425</v>
      </c>
      <c r="AX51" s="99">
        <f>AX52+AX55</f>
        <v>0</v>
      </c>
      <c r="AY51" s="99">
        <f>AX51/AW51*100</f>
        <v>0</v>
      </c>
      <c r="AZ51" s="261">
        <f>AX51-AW51</f>
        <v>-425</v>
      </c>
      <c r="BA51" s="264">
        <f t="shared" si="8"/>
        <v>1470</v>
      </c>
      <c r="BB51" s="264">
        <f>BB52+BB55</f>
        <v>0</v>
      </c>
      <c r="BC51" s="264">
        <f>BB51/BA51*100</f>
        <v>0</v>
      </c>
      <c r="BD51" s="266">
        <f>BB51-BA51</f>
        <v>-1470</v>
      </c>
      <c r="BE51" s="99">
        <f>BE52+BE55</f>
        <v>40</v>
      </c>
      <c r="BF51" s="99">
        <f>BF52+BF55</f>
        <v>0</v>
      </c>
      <c r="BG51" s="99">
        <f>BF51/BE51*100</f>
        <v>0</v>
      </c>
      <c r="BH51" s="261">
        <f>BF51-BE51</f>
        <v>-40</v>
      </c>
      <c r="BI51" s="99">
        <f>BI52+BI55</f>
        <v>40</v>
      </c>
      <c r="BJ51" s="99">
        <f>BJ52+BJ55</f>
        <v>0</v>
      </c>
      <c r="BK51" s="99">
        <f>BJ51/BI51*100</f>
        <v>0</v>
      </c>
      <c r="BL51" s="261">
        <f>BJ51-BI51</f>
        <v>-40</v>
      </c>
      <c r="BM51" s="99">
        <f>BM52+BM55</f>
        <v>40</v>
      </c>
      <c r="BN51" s="99">
        <f>BN52+BN55</f>
        <v>0</v>
      </c>
      <c r="BO51" s="99">
        <f>BN51/BM51*100</f>
        <v>0</v>
      </c>
      <c r="BP51" s="261">
        <f t="shared" ref="BP51:BP65" si="62">BN51-BM51</f>
        <v>-40</v>
      </c>
      <c r="BQ51" s="99">
        <f>BQ52+BQ55</f>
        <v>33.799999999999997</v>
      </c>
      <c r="BR51" s="99">
        <f>BR52+BR55</f>
        <v>0</v>
      </c>
      <c r="BS51" s="99">
        <f t="shared" ref="BS51:BS57" si="63">BR51/BQ51*100</f>
        <v>0</v>
      </c>
      <c r="BT51" s="120">
        <f t="shared" si="53"/>
        <v>-33.799999999999997</v>
      </c>
      <c r="BU51" s="99">
        <f>BU52+BU55</f>
        <v>600</v>
      </c>
      <c r="BV51" s="64">
        <f>BV52+BV55</f>
        <v>0</v>
      </c>
      <c r="BW51" s="101">
        <f>BV51/BU51*100</f>
        <v>0</v>
      </c>
      <c r="BX51" s="100">
        <f t="shared" si="20"/>
        <v>-600</v>
      </c>
      <c r="BY51" s="99">
        <f>BY52+BY55</f>
        <v>14.5</v>
      </c>
      <c r="BZ51" s="99">
        <f>BZ52+BZ55</f>
        <v>0</v>
      </c>
      <c r="CA51" s="101">
        <f>BZ51/BY51*100</f>
        <v>0</v>
      </c>
      <c r="CB51" s="100">
        <f>BZ51-BY51</f>
        <v>-14.5</v>
      </c>
      <c r="CC51" s="99">
        <f>CC52+CC55</f>
        <v>736.24199999999996</v>
      </c>
      <c r="CD51" s="99">
        <f>CD52+CD55</f>
        <v>0</v>
      </c>
      <c r="CE51" s="101">
        <f>CD51/CC51*100</f>
        <v>0</v>
      </c>
      <c r="CF51" s="100">
        <f>CD51-CC51</f>
        <v>-736.24199999999996</v>
      </c>
      <c r="CG51" s="264">
        <f t="shared" si="32"/>
        <v>29008.3</v>
      </c>
      <c r="CH51" s="270">
        <f>CH52+CH55</f>
        <v>0</v>
      </c>
      <c r="CI51" s="264">
        <f t="shared" si="13"/>
        <v>0</v>
      </c>
      <c r="CJ51" s="264">
        <f t="shared" si="14"/>
        <v>-29008.3</v>
      </c>
      <c r="CL51" s="123">
        <f t="shared" si="16"/>
        <v>0</v>
      </c>
      <c r="CM51" s="123">
        <f t="shared" si="17"/>
        <v>29008.300000000003</v>
      </c>
      <c r="CO51" s="132">
        <f t="shared" si="15"/>
        <v>0</v>
      </c>
    </row>
    <row r="52" spans="1:93" s="131" customFormat="1">
      <c r="A52" s="113">
        <v>310</v>
      </c>
      <c r="B52" s="465" t="s">
        <v>202</v>
      </c>
      <c r="C52" s="466"/>
      <c r="D52" s="467"/>
      <c r="E52" s="104">
        <f>E53+E54</f>
        <v>150</v>
      </c>
      <c r="F52" s="104">
        <f>F53+F54</f>
        <v>0</v>
      </c>
      <c r="G52" s="104">
        <f>F52/E52*100</f>
        <v>0</v>
      </c>
      <c r="H52" s="104">
        <f>F52-E52</f>
        <v>-150</v>
      </c>
      <c r="I52" s="104">
        <f>I53+I54</f>
        <v>200</v>
      </c>
      <c r="J52" s="104">
        <f>J53+J54</f>
        <v>0</v>
      </c>
      <c r="K52" s="104"/>
      <c r="L52" s="120">
        <f t="shared" si="54"/>
        <v>-200</v>
      </c>
      <c r="M52" s="104">
        <f>M53+M54</f>
        <v>300</v>
      </c>
      <c r="N52" s="104">
        <f>N53+N54</f>
        <v>0</v>
      </c>
      <c r="O52" s="104">
        <f t="shared" si="55"/>
        <v>0</v>
      </c>
      <c r="P52" s="104">
        <f t="shared" si="22"/>
        <v>-300</v>
      </c>
      <c r="Q52" s="104">
        <f>Q53+Q54</f>
        <v>200</v>
      </c>
      <c r="R52" s="104">
        <f>R53+R54</f>
        <v>0</v>
      </c>
      <c r="S52" s="104">
        <f t="shared" si="56"/>
        <v>0</v>
      </c>
      <c r="T52" s="104">
        <f>R52-Q52</f>
        <v>-200</v>
      </c>
      <c r="U52" s="104">
        <f>U53+U54</f>
        <v>150</v>
      </c>
      <c r="V52" s="104">
        <f>V53+V54</f>
        <v>0</v>
      </c>
      <c r="W52" s="104"/>
      <c r="X52" s="104">
        <f>V52-U52</f>
        <v>-150</v>
      </c>
      <c r="Y52" s="104">
        <f>Y53+Y54</f>
        <v>200</v>
      </c>
      <c r="Z52" s="104">
        <f>Z53+Z54</f>
        <v>0</v>
      </c>
      <c r="AA52" s="261">
        <f t="shared" si="57"/>
        <v>0</v>
      </c>
      <c r="AB52" s="120">
        <f t="shared" si="52"/>
        <v>-200</v>
      </c>
      <c r="AC52" s="104">
        <f>AC53+AC54</f>
        <v>100</v>
      </c>
      <c r="AD52" s="104">
        <f>AD53+AD54</f>
        <v>0</v>
      </c>
      <c r="AE52" s="104"/>
      <c r="AF52" s="104">
        <f>AD52-AC52</f>
        <v>-100</v>
      </c>
      <c r="AG52" s="264">
        <f t="shared" si="3"/>
        <v>1300</v>
      </c>
      <c r="AH52" s="271">
        <f>AH53+AH54</f>
        <v>0</v>
      </c>
      <c r="AI52" s="271">
        <f t="shared" si="59"/>
        <v>0</v>
      </c>
      <c r="AJ52" s="272">
        <f t="shared" si="25"/>
        <v>-1300</v>
      </c>
      <c r="AK52" s="104">
        <f>AK53+AK54</f>
        <v>20</v>
      </c>
      <c r="AL52" s="104">
        <f>AL53+AL54</f>
        <v>0</v>
      </c>
      <c r="AM52" s="104">
        <f>AL52/AK52*100</f>
        <v>0</v>
      </c>
      <c r="AN52" s="104">
        <f>AL52-AK52</f>
        <v>-20</v>
      </c>
      <c r="AO52" s="104">
        <f>AO53+AO54</f>
        <v>0</v>
      </c>
      <c r="AP52" s="104">
        <f>AP53+AP54</f>
        <v>0</v>
      </c>
      <c r="AQ52" s="104"/>
      <c r="AR52" s="104">
        <f>AP52-AO52</f>
        <v>0</v>
      </c>
      <c r="AS52" s="104">
        <f>AS53+AS54</f>
        <v>0</v>
      </c>
      <c r="AT52" s="104">
        <f>AT53+AT54</f>
        <v>0</v>
      </c>
      <c r="AU52" s="104" t="e">
        <f t="shared" si="60"/>
        <v>#DIV/0!</v>
      </c>
      <c r="AV52" s="104">
        <f t="shared" si="61"/>
        <v>0</v>
      </c>
      <c r="AW52" s="104">
        <f>AW53+AW54</f>
        <v>0</v>
      </c>
      <c r="AX52" s="104">
        <f>AX53+AX54</f>
        <v>0</v>
      </c>
      <c r="AY52" s="104" t="e">
        <f>AX52/AW52*100</f>
        <v>#DIV/0!</v>
      </c>
      <c r="AZ52" s="104">
        <f>AX52-AW52</f>
        <v>0</v>
      </c>
      <c r="BA52" s="264">
        <f t="shared" si="8"/>
        <v>20</v>
      </c>
      <c r="BB52" s="271">
        <f>BB53+BB54</f>
        <v>0</v>
      </c>
      <c r="BC52" s="271">
        <f>BB52/BA52*100</f>
        <v>0</v>
      </c>
      <c r="BD52" s="271">
        <f>BB52-BA52</f>
        <v>-20</v>
      </c>
      <c r="BE52" s="104">
        <f>BE53+BE54</f>
        <v>0</v>
      </c>
      <c r="BF52" s="104">
        <f>BF53+BF54</f>
        <v>0</v>
      </c>
      <c r="BG52" s="104"/>
      <c r="BH52" s="104">
        <f>BF52-BE52</f>
        <v>0</v>
      </c>
      <c r="BI52" s="104">
        <f>BI53+BI54</f>
        <v>0</v>
      </c>
      <c r="BJ52" s="104">
        <f>BJ53+BJ54</f>
        <v>0</v>
      </c>
      <c r="BK52" s="104" t="e">
        <f>BJ52/BI52*100</f>
        <v>#DIV/0!</v>
      </c>
      <c r="BL52" s="104">
        <f>BJ52-BI52</f>
        <v>0</v>
      </c>
      <c r="BM52" s="104">
        <f>BM53+BM54</f>
        <v>0</v>
      </c>
      <c r="BN52" s="104">
        <f>BN53+BN54</f>
        <v>0</v>
      </c>
      <c r="BO52" s="104" t="e">
        <f>BN52/BM52*100</f>
        <v>#DIV/0!</v>
      </c>
      <c r="BP52" s="104">
        <f t="shared" si="62"/>
        <v>0</v>
      </c>
      <c r="BQ52" s="104">
        <f>BQ53+BQ54</f>
        <v>16</v>
      </c>
      <c r="BR52" s="104">
        <f>BR53+BR54</f>
        <v>0</v>
      </c>
      <c r="BS52" s="104"/>
      <c r="BT52" s="113">
        <f t="shared" si="53"/>
        <v>-16</v>
      </c>
      <c r="BU52" s="104">
        <f>BU53+BU54</f>
        <v>160</v>
      </c>
      <c r="BV52" s="180">
        <f>BV53+BV54</f>
        <v>0</v>
      </c>
      <c r="BW52" s="106">
        <f>BV52/BU52*100</f>
        <v>0</v>
      </c>
      <c r="BX52" s="113">
        <f t="shared" si="20"/>
        <v>-160</v>
      </c>
      <c r="BY52" s="104">
        <f>BY53+BY54</f>
        <v>8</v>
      </c>
      <c r="BZ52" s="104">
        <f>BZ53+BZ54</f>
        <v>0</v>
      </c>
      <c r="CA52" s="106">
        <f>BZ52/BY52*100</f>
        <v>0</v>
      </c>
      <c r="CB52" s="113">
        <f>BZ52-BY52</f>
        <v>-8</v>
      </c>
      <c r="CC52" s="104">
        <f>CC53+CC54</f>
        <v>123.48699999999999</v>
      </c>
      <c r="CD52" s="104">
        <f>CD53+CD54</f>
        <v>0</v>
      </c>
      <c r="CE52" s="106">
        <f>CD52/CC52*100</f>
        <v>0</v>
      </c>
      <c r="CF52" s="113">
        <f>CD52-CC52</f>
        <v>-123.48699999999999</v>
      </c>
      <c r="CG52" s="264">
        <f t="shared" si="32"/>
        <v>1504</v>
      </c>
      <c r="CH52" s="275">
        <f>CH53+CH54</f>
        <v>0</v>
      </c>
      <c r="CI52" s="271">
        <f t="shared" si="13"/>
        <v>0</v>
      </c>
      <c r="CJ52" s="271">
        <f t="shared" si="14"/>
        <v>-1504</v>
      </c>
      <c r="CL52" s="123">
        <f t="shared" si="16"/>
        <v>0</v>
      </c>
      <c r="CM52" s="123">
        <f t="shared" si="17"/>
        <v>1504</v>
      </c>
      <c r="CO52" s="132">
        <f t="shared" si="15"/>
        <v>0</v>
      </c>
    </row>
    <row r="53" spans="1:93">
      <c r="A53" s="108"/>
      <c r="B53" s="471" t="s">
        <v>203</v>
      </c>
      <c r="C53" s="472"/>
      <c r="D53" s="473"/>
      <c r="E53" s="94">
        <v>150</v>
      </c>
      <c r="F53" s="94"/>
      <c r="G53" s="104">
        <f>F53/E53*100</f>
        <v>0</v>
      </c>
      <c r="H53" s="94">
        <f>F53-E53</f>
        <v>-150</v>
      </c>
      <c r="I53" s="94">
        <v>200</v>
      </c>
      <c r="J53" s="94"/>
      <c r="K53" s="94"/>
      <c r="L53" s="108">
        <f t="shared" si="54"/>
        <v>-200</v>
      </c>
      <c r="M53" s="94">
        <v>300</v>
      </c>
      <c r="N53" s="94"/>
      <c r="O53" s="95">
        <f t="shared" si="55"/>
        <v>0</v>
      </c>
      <c r="P53" s="95">
        <f t="shared" si="22"/>
        <v>-300</v>
      </c>
      <c r="Q53" s="94">
        <v>200</v>
      </c>
      <c r="R53" s="94"/>
      <c r="S53" s="94">
        <f t="shared" si="56"/>
        <v>0</v>
      </c>
      <c r="T53" s="95">
        <f>R53-Q53</f>
        <v>-200</v>
      </c>
      <c r="U53" s="94">
        <v>150</v>
      </c>
      <c r="V53" s="94"/>
      <c r="W53" s="94"/>
      <c r="X53" s="108">
        <f>V53-U53</f>
        <v>-150</v>
      </c>
      <c r="Y53" s="94">
        <v>200</v>
      </c>
      <c r="Z53" s="94"/>
      <c r="AA53" s="94">
        <f t="shared" si="57"/>
        <v>0</v>
      </c>
      <c r="AB53" s="108">
        <f t="shared" si="52"/>
        <v>-200</v>
      </c>
      <c r="AC53" s="94">
        <v>100</v>
      </c>
      <c r="AD53" s="94"/>
      <c r="AE53" s="94"/>
      <c r="AF53" s="108">
        <f>AD53-AC53</f>
        <v>-100</v>
      </c>
      <c r="AG53" s="264">
        <f t="shared" si="3"/>
        <v>1300</v>
      </c>
      <c r="AH53" s="266">
        <f>F53+J53+N53+R53+V53+Z53+AD53</f>
        <v>0</v>
      </c>
      <c r="AI53" s="271">
        <f t="shared" si="59"/>
        <v>0</v>
      </c>
      <c r="AJ53" s="268">
        <f t="shared" si="25"/>
        <v>-1300</v>
      </c>
      <c r="AK53" s="94"/>
      <c r="AL53" s="94"/>
      <c r="AM53" s="94" t="e">
        <f>AL53/AK53*100</f>
        <v>#DIV/0!</v>
      </c>
      <c r="AN53" s="94">
        <f>AL53-AK53</f>
        <v>0</v>
      </c>
      <c r="AO53" s="94"/>
      <c r="AP53" s="94"/>
      <c r="AQ53" s="94"/>
      <c r="AR53" s="94">
        <f>AP53-AO53</f>
        <v>0</v>
      </c>
      <c r="AS53" s="94"/>
      <c r="AT53" s="94"/>
      <c r="AU53" s="94" t="e">
        <f t="shared" si="60"/>
        <v>#DIV/0!</v>
      </c>
      <c r="AV53" s="94">
        <f t="shared" si="61"/>
        <v>0</v>
      </c>
      <c r="AW53" s="94"/>
      <c r="AX53" s="94"/>
      <c r="AY53" s="94" t="e">
        <f>AX53/AW53*100</f>
        <v>#DIV/0!</v>
      </c>
      <c r="AZ53" s="94">
        <f>AX53-AW53</f>
        <v>0</v>
      </c>
      <c r="BA53" s="264">
        <f t="shared" si="8"/>
        <v>0</v>
      </c>
      <c r="BB53" s="266">
        <f>AL53+AP53+AT53+AX53</f>
        <v>0</v>
      </c>
      <c r="BC53" s="266" t="e">
        <f>BB53/BA53*100</f>
        <v>#DIV/0!</v>
      </c>
      <c r="BD53" s="266">
        <f>BB53-BA53</f>
        <v>0</v>
      </c>
      <c r="BE53" s="94"/>
      <c r="BF53" s="94"/>
      <c r="BG53" s="94"/>
      <c r="BH53" s="94">
        <f>BF53-BE53</f>
        <v>0</v>
      </c>
      <c r="BI53" s="94"/>
      <c r="BJ53" s="94"/>
      <c r="BK53" s="94"/>
      <c r="BL53" s="94">
        <f>BJ53-BI53</f>
        <v>0</v>
      </c>
      <c r="BM53" s="94"/>
      <c r="BN53" s="94"/>
      <c r="BO53" s="104" t="e">
        <f>BN53/BM53*100</f>
        <v>#DIV/0!</v>
      </c>
      <c r="BP53" s="94">
        <f t="shared" si="62"/>
        <v>0</v>
      </c>
      <c r="BQ53" s="94">
        <v>16</v>
      </c>
      <c r="BR53" s="94"/>
      <c r="BS53" s="94"/>
      <c r="BT53" s="108">
        <f t="shared" si="53"/>
        <v>-16</v>
      </c>
      <c r="BU53" s="94">
        <v>100</v>
      </c>
      <c r="BV53" s="139"/>
      <c r="BW53" s="96">
        <f>BV53/BU53*100</f>
        <v>0</v>
      </c>
      <c r="BX53" s="108">
        <f t="shared" si="20"/>
        <v>-100</v>
      </c>
      <c r="BY53" s="108">
        <v>8</v>
      </c>
      <c r="BZ53" s="108"/>
      <c r="CA53" s="108"/>
      <c r="CB53" s="108"/>
      <c r="CC53" s="108">
        <v>12.487</v>
      </c>
      <c r="CD53" s="108"/>
      <c r="CE53" s="108"/>
      <c r="CF53" s="108"/>
      <c r="CG53" s="264">
        <f t="shared" si="32"/>
        <v>1424</v>
      </c>
      <c r="CH53" s="255">
        <f>R53+V53+Z53+AD53+BR53+BV53+F53+J53+N53+AL53+BZ53+AP53+AT53+AX53+BF53</f>
        <v>0</v>
      </c>
      <c r="CI53" s="266">
        <f t="shared" si="13"/>
        <v>0</v>
      </c>
      <c r="CJ53" s="266">
        <f t="shared" si="14"/>
        <v>-1424</v>
      </c>
      <c r="CK53" s="98">
        <v>60</v>
      </c>
      <c r="CL53" s="128">
        <f t="shared" si="16"/>
        <v>0</v>
      </c>
      <c r="CM53" s="123">
        <f t="shared" si="17"/>
        <v>1424</v>
      </c>
      <c r="CO53" s="132">
        <f t="shared" si="15"/>
        <v>0</v>
      </c>
    </row>
    <row r="54" spans="1:93">
      <c r="A54" s="108"/>
      <c r="B54" s="471" t="s">
        <v>204</v>
      </c>
      <c r="C54" s="472"/>
      <c r="D54" s="473"/>
      <c r="E54" s="94"/>
      <c r="F54" s="94"/>
      <c r="G54" s="94"/>
      <c r="H54" s="94"/>
      <c r="I54" s="94"/>
      <c r="J54" s="94"/>
      <c r="K54" s="94"/>
      <c r="L54" s="108">
        <f t="shared" si="54"/>
        <v>0</v>
      </c>
      <c r="M54" s="94"/>
      <c r="N54" s="94"/>
      <c r="O54" s="95" t="e">
        <f t="shared" si="55"/>
        <v>#DIV/0!</v>
      </c>
      <c r="P54" s="95">
        <f t="shared" si="22"/>
        <v>0</v>
      </c>
      <c r="Q54" s="94"/>
      <c r="R54" s="94"/>
      <c r="S54" s="94"/>
      <c r="T54" s="94"/>
      <c r="U54" s="94"/>
      <c r="V54" s="94"/>
      <c r="W54" s="94"/>
      <c r="X54" s="108"/>
      <c r="Y54" s="94"/>
      <c r="Z54" s="94"/>
      <c r="AA54" s="94"/>
      <c r="AB54" s="108">
        <f t="shared" si="52"/>
        <v>0</v>
      </c>
      <c r="AC54" s="94"/>
      <c r="AD54" s="94"/>
      <c r="AE54" s="94"/>
      <c r="AF54" s="108"/>
      <c r="AG54" s="264">
        <f t="shared" si="3"/>
        <v>0</v>
      </c>
      <c r="AH54" s="266">
        <f>F54+J54+N54+R54+V54+Z54+AD54</f>
        <v>0</v>
      </c>
      <c r="AI54" s="271" t="e">
        <f t="shared" si="59"/>
        <v>#DIV/0!</v>
      </c>
      <c r="AJ54" s="268">
        <f t="shared" si="25"/>
        <v>0</v>
      </c>
      <c r="AK54" s="94">
        <v>20</v>
      </c>
      <c r="AL54" s="94"/>
      <c r="AM54" s="94"/>
      <c r="AN54" s="94"/>
      <c r="AO54" s="94"/>
      <c r="AP54" s="94"/>
      <c r="AQ54" s="94"/>
      <c r="AR54" s="94"/>
      <c r="AS54" s="94"/>
      <c r="AT54" s="94"/>
      <c r="AU54" s="94" t="e">
        <f t="shared" si="60"/>
        <v>#DIV/0!</v>
      </c>
      <c r="AV54" s="94">
        <f t="shared" si="61"/>
        <v>0</v>
      </c>
      <c r="AW54" s="94"/>
      <c r="AX54" s="94"/>
      <c r="AY54" s="94"/>
      <c r="AZ54" s="94"/>
      <c r="BA54" s="264">
        <f t="shared" si="8"/>
        <v>20</v>
      </c>
      <c r="BB54" s="266">
        <f>AL54+AP54+AT54+AX54</f>
        <v>0</v>
      </c>
      <c r="BC54" s="266"/>
      <c r="BD54" s="266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104" t="e">
        <f>BN54/BM54*100</f>
        <v>#DIV/0!</v>
      </c>
      <c r="BP54" s="94">
        <f t="shared" si="62"/>
        <v>0</v>
      </c>
      <c r="BQ54" s="94"/>
      <c r="BR54" s="94"/>
      <c r="BS54" s="92"/>
      <c r="BT54" s="108">
        <f t="shared" si="53"/>
        <v>0</v>
      </c>
      <c r="BU54" s="94">
        <v>60</v>
      </c>
      <c r="BV54" s="139"/>
      <c r="BW54" s="96"/>
      <c r="BX54" s="108"/>
      <c r="BY54" s="108"/>
      <c r="BZ54" s="108"/>
      <c r="CA54" s="108"/>
      <c r="CB54" s="108"/>
      <c r="CC54" s="108">
        <v>111</v>
      </c>
      <c r="CD54" s="108"/>
      <c r="CE54" s="108"/>
      <c r="CF54" s="108"/>
      <c r="CG54" s="264">
        <f t="shared" si="32"/>
        <v>80</v>
      </c>
      <c r="CH54" s="255">
        <f>R54+V54+Z54+AD54+BR54+BV54+F54+J54+N54+BJ54+BB54</f>
        <v>0</v>
      </c>
      <c r="CI54" s="266">
        <f>CH54/CG54*100</f>
        <v>0</v>
      </c>
      <c r="CJ54" s="266">
        <f>CH54-CG54</f>
        <v>-80</v>
      </c>
      <c r="CL54" s="128">
        <f t="shared" si="16"/>
        <v>0</v>
      </c>
      <c r="CM54" s="123">
        <f t="shared" si="17"/>
        <v>80</v>
      </c>
      <c r="CO54" s="132">
        <f t="shared" si="15"/>
        <v>0</v>
      </c>
    </row>
    <row r="55" spans="1:93" s="127" customFormat="1" ht="24.75" customHeight="1">
      <c r="A55" s="109">
        <v>340</v>
      </c>
      <c r="B55" s="474" t="s">
        <v>125</v>
      </c>
      <c r="C55" s="475"/>
      <c r="D55" s="476"/>
      <c r="E55" s="140">
        <f>SUM(E56:E65)</f>
        <v>1375</v>
      </c>
      <c r="F55" s="140">
        <f>SUM(F56:F65)</f>
        <v>0</v>
      </c>
      <c r="G55" s="102">
        <f t="shared" ref="G55:G60" si="64">F55/E55*100</f>
        <v>0</v>
      </c>
      <c r="H55" s="102">
        <f>F55-E55</f>
        <v>-1375</v>
      </c>
      <c r="I55" s="102">
        <f>SUM(I56:I65)</f>
        <v>3260</v>
      </c>
      <c r="J55" s="102">
        <f>SUM(J56:J65)</f>
        <v>0</v>
      </c>
      <c r="K55" s="102">
        <f t="shared" ref="K55:K60" si="65">J55/I55*100</f>
        <v>0</v>
      </c>
      <c r="L55" s="120">
        <f t="shared" si="54"/>
        <v>-3260</v>
      </c>
      <c r="M55" s="102">
        <f>SUM(M56:M65)</f>
        <v>6615</v>
      </c>
      <c r="N55" s="102">
        <f>SUM(N56:N65)</f>
        <v>0</v>
      </c>
      <c r="O55" s="102">
        <f t="shared" si="55"/>
        <v>0</v>
      </c>
      <c r="P55" s="102">
        <f>N55-M55</f>
        <v>-6615</v>
      </c>
      <c r="Q55" s="102">
        <f>SUM(Q56:Q65)</f>
        <v>5300</v>
      </c>
      <c r="R55" s="102">
        <f>SUM(R56:R65)</f>
        <v>0</v>
      </c>
      <c r="S55" s="102">
        <f>R55/Q55*100</f>
        <v>0</v>
      </c>
      <c r="T55" s="102">
        <f>R55-Q55</f>
        <v>-5300</v>
      </c>
      <c r="U55" s="102">
        <f>SUM(U56:U65)</f>
        <v>1205</v>
      </c>
      <c r="V55" s="102">
        <f>SUM(V56:V65)</f>
        <v>0</v>
      </c>
      <c r="W55" s="102">
        <f t="shared" ref="W55:W60" si="66">V55/U55*100</f>
        <v>0</v>
      </c>
      <c r="X55" s="102">
        <f>V55-U55</f>
        <v>-1205</v>
      </c>
      <c r="Y55" s="102">
        <f>SUM(Y56:Y65)</f>
        <v>4355</v>
      </c>
      <c r="Z55" s="102">
        <f>SUM(Z56:Z65)</f>
        <v>0</v>
      </c>
      <c r="AA55" s="99">
        <f t="shared" si="57"/>
        <v>0</v>
      </c>
      <c r="AB55" s="100">
        <f t="shared" si="52"/>
        <v>-4355</v>
      </c>
      <c r="AC55" s="102">
        <f>SUM(AC56:AC65)</f>
        <v>3360</v>
      </c>
      <c r="AD55" s="102">
        <f>SUM(AD56:AD65)</f>
        <v>0</v>
      </c>
      <c r="AE55" s="102">
        <f>AD55/AC55*100</f>
        <v>0</v>
      </c>
      <c r="AF55" s="102">
        <f>AD55-AC55</f>
        <v>-3360</v>
      </c>
      <c r="AG55" s="270">
        <f t="shared" si="3"/>
        <v>25470</v>
      </c>
      <c r="AH55" s="273">
        <f>AH56+AH57+AH58+AH59+AH60+AH61+AH62+AH63+AH64+AH65</f>
        <v>0</v>
      </c>
      <c r="AI55" s="265">
        <f t="shared" si="59"/>
        <v>0</v>
      </c>
      <c r="AJ55" s="267">
        <f t="shared" si="25"/>
        <v>-25470</v>
      </c>
      <c r="AK55" s="102">
        <f>SUM(AK56:AK65)</f>
        <v>470</v>
      </c>
      <c r="AL55" s="102">
        <f>SUM(AL56:AL65)</f>
        <v>0</v>
      </c>
      <c r="AM55" s="102">
        <f>AL55/AK55*100</f>
        <v>0</v>
      </c>
      <c r="AN55" s="102">
        <f>AL55-AK55</f>
        <v>-470</v>
      </c>
      <c r="AO55" s="102">
        <f>SUM(AO56:AO65)</f>
        <v>130</v>
      </c>
      <c r="AP55" s="102">
        <f>SUM(AP56:AP65)</f>
        <v>0</v>
      </c>
      <c r="AQ55" s="102">
        <f>AP55/AO55*100</f>
        <v>0</v>
      </c>
      <c r="AR55" s="102">
        <f>AP55-AO55</f>
        <v>-130</v>
      </c>
      <c r="AS55" s="102">
        <f>SUM(AS56:AS65)</f>
        <v>425</v>
      </c>
      <c r="AT55" s="102">
        <f>SUM(AT56:AT65)</f>
        <v>0</v>
      </c>
      <c r="AU55" s="102">
        <f t="shared" si="60"/>
        <v>0</v>
      </c>
      <c r="AV55" s="102">
        <f t="shared" si="61"/>
        <v>-425</v>
      </c>
      <c r="AW55" s="140">
        <f>SUM(AW56:AW65)</f>
        <v>425</v>
      </c>
      <c r="AX55" s="140">
        <f>SUM(AX56:AX65)</f>
        <v>0</v>
      </c>
      <c r="AY55" s="102">
        <f>AX55/AW55*100</f>
        <v>0</v>
      </c>
      <c r="AZ55" s="102">
        <f>AX55-AW55</f>
        <v>-425</v>
      </c>
      <c r="BA55" s="264">
        <f t="shared" si="8"/>
        <v>1450</v>
      </c>
      <c r="BB55" s="273">
        <f>SUM(BB56:BB65)</f>
        <v>0</v>
      </c>
      <c r="BC55" s="265">
        <f>BB55/BA55*100</f>
        <v>0</v>
      </c>
      <c r="BD55" s="265">
        <f>BB55-BA55</f>
        <v>-1450</v>
      </c>
      <c r="BE55" s="140">
        <f>SUM(BE56:BE65)</f>
        <v>40</v>
      </c>
      <c r="BF55" s="140">
        <f>SUM(BF56:BF65)</f>
        <v>0</v>
      </c>
      <c r="BG55" s="102">
        <f>BF55/BE55*100</f>
        <v>0</v>
      </c>
      <c r="BH55" s="102">
        <f>BF55-BE55</f>
        <v>-40</v>
      </c>
      <c r="BI55" s="102">
        <f>SUM(BI56:BI65)</f>
        <v>40</v>
      </c>
      <c r="BJ55" s="102">
        <f>SUM(BJ56:BJ65)</f>
        <v>0</v>
      </c>
      <c r="BK55" s="102">
        <f>BJ55/BI55*100</f>
        <v>0</v>
      </c>
      <c r="BL55" s="102">
        <f>BJ55-BI55</f>
        <v>-40</v>
      </c>
      <c r="BM55" s="102">
        <f>SUM(BM56:BM65)</f>
        <v>40</v>
      </c>
      <c r="BN55" s="102">
        <f>SUM(BN56:BN65)</f>
        <v>0</v>
      </c>
      <c r="BO55" s="102"/>
      <c r="BP55" s="102">
        <f t="shared" si="62"/>
        <v>-40</v>
      </c>
      <c r="BQ55" s="102">
        <f>SUM(BQ56:BQ65)</f>
        <v>17.8</v>
      </c>
      <c r="BR55" s="140">
        <f>SUM(BR56:BR65)</f>
        <v>0</v>
      </c>
      <c r="BS55" s="102">
        <f t="shared" si="63"/>
        <v>0</v>
      </c>
      <c r="BT55" s="109">
        <f t="shared" si="53"/>
        <v>-17.8</v>
      </c>
      <c r="BU55" s="102">
        <f>SUM(BU56:BU65)</f>
        <v>440</v>
      </c>
      <c r="BV55" s="140">
        <f>SUM(BV56:BV65)</f>
        <v>0</v>
      </c>
      <c r="BW55" s="103">
        <f>BV55/BU55*100</f>
        <v>0</v>
      </c>
      <c r="BX55" s="109">
        <f t="shared" si="20"/>
        <v>-440</v>
      </c>
      <c r="BY55" s="102">
        <f>SUM(BY56:BY65)</f>
        <v>6.5</v>
      </c>
      <c r="BZ55" s="140">
        <f>SUM(BZ56:BZ65)</f>
        <v>0</v>
      </c>
      <c r="CA55" s="103">
        <f>BZ55/BY55*100</f>
        <v>0</v>
      </c>
      <c r="CB55" s="109">
        <f>BZ55-BY55</f>
        <v>-6.5</v>
      </c>
      <c r="CC55" s="102">
        <f>SUM(CC56:CC65)</f>
        <v>612.755</v>
      </c>
      <c r="CD55" s="140">
        <f>SUM(CD56:CD65)</f>
        <v>0</v>
      </c>
      <c r="CE55" s="103">
        <f>CD55/CC55*100</f>
        <v>0</v>
      </c>
      <c r="CF55" s="109">
        <f>CD55-CC55</f>
        <v>-612.755</v>
      </c>
      <c r="CG55" s="264">
        <f t="shared" si="32"/>
        <v>27504.3</v>
      </c>
      <c r="CH55" s="273">
        <f>CH56+CH57+CH58+CH59+CH60+CH61+CH62+CH63+CH64+CH65</f>
        <v>0</v>
      </c>
      <c r="CI55" s="265">
        <f t="shared" si="13"/>
        <v>0</v>
      </c>
      <c r="CJ55" s="265">
        <f t="shared" si="14"/>
        <v>-27504.3</v>
      </c>
      <c r="CK55" s="127">
        <v>32.200000000000003</v>
      </c>
      <c r="CL55" s="123">
        <f t="shared" si="16"/>
        <v>0</v>
      </c>
      <c r="CM55" s="123">
        <f t="shared" si="17"/>
        <v>27504.300000000003</v>
      </c>
      <c r="CO55" s="132">
        <f t="shared" si="15"/>
        <v>0</v>
      </c>
    </row>
    <row r="56" spans="1:93" ht="13.8">
      <c r="A56" s="108"/>
      <c r="B56" s="459" t="s">
        <v>205</v>
      </c>
      <c r="C56" s="460"/>
      <c r="D56" s="461"/>
      <c r="E56" s="94">
        <v>1150</v>
      </c>
      <c r="F56" s="94"/>
      <c r="G56" s="94">
        <f t="shared" si="64"/>
        <v>0</v>
      </c>
      <c r="H56" s="94">
        <f>F56-E56</f>
        <v>-1150</v>
      </c>
      <c r="I56" s="94">
        <v>2800</v>
      </c>
      <c r="J56" s="94"/>
      <c r="K56" s="94">
        <f t="shared" si="65"/>
        <v>0</v>
      </c>
      <c r="L56" s="108">
        <f t="shared" si="54"/>
        <v>-2800</v>
      </c>
      <c r="M56" s="94">
        <v>5700</v>
      </c>
      <c r="N56" s="94"/>
      <c r="O56" s="94">
        <f t="shared" si="55"/>
        <v>0</v>
      </c>
      <c r="P56" s="108">
        <f t="shared" si="22"/>
        <v>-5700</v>
      </c>
      <c r="Q56" s="94">
        <v>4400</v>
      </c>
      <c r="R56" s="94"/>
      <c r="S56" s="94">
        <f t="shared" si="56"/>
        <v>0</v>
      </c>
      <c r="T56" s="108">
        <f>R56-Q56</f>
        <v>-4400</v>
      </c>
      <c r="U56" s="94">
        <v>950</v>
      </c>
      <c r="V56" s="94"/>
      <c r="W56" s="94">
        <f t="shared" si="66"/>
        <v>0</v>
      </c>
      <c r="X56" s="108">
        <f>V56-U56</f>
        <v>-950</v>
      </c>
      <c r="Y56" s="94">
        <v>3800</v>
      </c>
      <c r="Z56" s="94"/>
      <c r="AA56" s="94">
        <f t="shared" si="57"/>
        <v>0</v>
      </c>
      <c r="AB56" s="108">
        <f t="shared" si="52"/>
        <v>-3800</v>
      </c>
      <c r="AC56" s="94">
        <v>2900</v>
      </c>
      <c r="AD56" s="94"/>
      <c r="AE56" s="94">
        <f t="shared" si="58"/>
        <v>0</v>
      </c>
      <c r="AF56" s="108">
        <f>AD56-AC56</f>
        <v>-2900</v>
      </c>
      <c r="AG56" s="264">
        <f t="shared" si="3"/>
        <v>21700</v>
      </c>
      <c r="AH56" s="266">
        <f t="shared" si="3"/>
        <v>0</v>
      </c>
      <c r="AI56" s="266">
        <f t="shared" si="59"/>
        <v>0</v>
      </c>
      <c r="AJ56" s="268">
        <f t="shared" si="25"/>
        <v>-21700</v>
      </c>
      <c r="AK56" s="94">
        <v>250</v>
      </c>
      <c r="AL56" s="94"/>
      <c r="AM56" s="94">
        <f>AL56/AK56*100</f>
        <v>0</v>
      </c>
      <c r="AN56" s="94">
        <f>AL56-AK56</f>
        <v>-250</v>
      </c>
      <c r="AO56" s="94">
        <v>75</v>
      </c>
      <c r="AP56" s="94"/>
      <c r="AQ56" s="94"/>
      <c r="AR56" s="94">
        <f>AP56-AO56</f>
        <v>-75</v>
      </c>
      <c r="AS56" s="94">
        <v>250</v>
      </c>
      <c r="AT56" s="94"/>
      <c r="AU56" s="94">
        <f t="shared" si="60"/>
        <v>0</v>
      </c>
      <c r="AV56" s="94">
        <f t="shared" si="61"/>
        <v>-250</v>
      </c>
      <c r="AW56" s="94">
        <v>250</v>
      </c>
      <c r="AX56" s="94"/>
      <c r="AY56" s="94"/>
      <c r="AZ56" s="94">
        <f>AX56-AW56</f>
        <v>-250</v>
      </c>
      <c r="BA56" s="264">
        <f t="shared" si="8"/>
        <v>825</v>
      </c>
      <c r="BB56" s="266">
        <f t="shared" si="8"/>
        <v>0</v>
      </c>
      <c r="BC56" s="266">
        <f>BB56/BA56*100</f>
        <v>0</v>
      </c>
      <c r="BD56" s="266">
        <f>BB56-BA56</f>
        <v>-825</v>
      </c>
      <c r="BE56" s="94">
        <v>15</v>
      </c>
      <c r="BF56" s="94"/>
      <c r="BG56" s="94"/>
      <c r="BH56" s="94">
        <f>BF56-BE56</f>
        <v>-15</v>
      </c>
      <c r="BI56" s="94">
        <v>15</v>
      </c>
      <c r="BJ56" s="94"/>
      <c r="BK56" s="102">
        <f t="shared" ref="BK56:BK65" si="67">BJ56/BI56*100</f>
        <v>0</v>
      </c>
      <c r="BL56" s="94">
        <f>BJ56-BI56</f>
        <v>-15</v>
      </c>
      <c r="BM56" s="94">
        <v>15</v>
      </c>
      <c r="BN56" s="94"/>
      <c r="BO56" s="94"/>
      <c r="BP56" s="94">
        <f t="shared" si="62"/>
        <v>-15</v>
      </c>
      <c r="BQ56" s="94"/>
      <c r="BR56" s="94"/>
      <c r="BS56" s="94"/>
      <c r="BT56" s="108">
        <f t="shared" si="53"/>
        <v>0</v>
      </c>
      <c r="BU56" s="94"/>
      <c r="BV56" s="139"/>
      <c r="BW56" s="96"/>
      <c r="BX56" s="108">
        <f t="shared" si="20"/>
        <v>0</v>
      </c>
      <c r="BY56" s="108"/>
      <c r="BZ56" s="142"/>
      <c r="CA56" s="108"/>
      <c r="CB56" s="108"/>
      <c r="CC56" s="108"/>
      <c r="CD56" s="142"/>
      <c r="CE56" s="108"/>
      <c r="CF56" s="108"/>
      <c r="CG56" s="264">
        <f t="shared" si="32"/>
        <v>22570</v>
      </c>
      <c r="CH56" s="255">
        <f>R56+V56+Z56+AD56+BR56+BV56+F56+J56+N56+AL56+BZ56+AP56+AT56+AX56+BF56+BJ56</f>
        <v>0</v>
      </c>
      <c r="CI56" s="266">
        <f t="shared" si="13"/>
        <v>0</v>
      </c>
      <c r="CJ56" s="266">
        <f t="shared" si="14"/>
        <v>-22570</v>
      </c>
      <c r="CL56" s="128">
        <f t="shared" si="16"/>
        <v>0</v>
      </c>
      <c r="CM56" s="123">
        <f t="shared" si="17"/>
        <v>22570</v>
      </c>
      <c r="CO56" s="132">
        <f t="shared" si="15"/>
        <v>0</v>
      </c>
    </row>
    <row r="57" spans="1:93" ht="13.8">
      <c r="A57" s="108"/>
      <c r="B57" s="459" t="s">
        <v>436</v>
      </c>
      <c r="C57" s="460"/>
      <c r="D57" s="461"/>
      <c r="E57" s="94">
        <v>100</v>
      </c>
      <c r="F57" s="94"/>
      <c r="G57" s="94">
        <f t="shared" si="64"/>
        <v>0</v>
      </c>
      <c r="H57" s="94">
        <f>F57-E57</f>
        <v>-100</v>
      </c>
      <c r="I57" s="94">
        <v>200</v>
      </c>
      <c r="J57" s="94"/>
      <c r="K57" s="94">
        <f t="shared" si="65"/>
        <v>0</v>
      </c>
      <c r="L57" s="108">
        <f t="shared" si="54"/>
        <v>-200</v>
      </c>
      <c r="M57" s="94">
        <v>450</v>
      </c>
      <c r="N57" s="94"/>
      <c r="O57" s="94">
        <f t="shared" si="55"/>
        <v>0</v>
      </c>
      <c r="P57" s="108">
        <f t="shared" si="22"/>
        <v>-450</v>
      </c>
      <c r="Q57" s="94">
        <v>450</v>
      </c>
      <c r="R57" s="94"/>
      <c r="S57" s="94">
        <f t="shared" si="56"/>
        <v>0</v>
      </c>
      <c r="T57" s="108">
        <f>R57-Q57</f>
        <v>-450</v>
      </c>
      <c r="U57" s="94">
        <v>100</v>
      </c>
      <c r="V57" s="94"/>
      <c r="W57" s="94">
        <f t="shared" si="66"/>
        <v>0</v>
      </c>
      <c r="X57" s="108">
        <f>V57-U57</f>
        <v>-100</v>
      </c>
      <c r="Y57" s="94">
        <v>250</v>
      </c>
      <c r="Z57" s="94"/>
      <c r="AA57" s="94">
        <f t="shared" si="57"/>
        <v>0</v>
      </c>
      <c r="AB57" s="108">
        <f t="shared" si="52"/>
        <v>-250</v>
      </c>
      <c r="AC57" s="94">
        <v>200</v>
      </c>
      <c r="AD57" s="94"/>
      <c r="AE57" s="94">
        <f t="shared" si="58"/>
        <v>0</v>
      </c>
      <c r="AF57" s="108">
        <f>AD57-AC57</f>
        <v>-200</v>
      </c>
      <c r="AG57" s="264">
        <f t="shared" si="3"/>
        <v>1750</v>
      </c>
      <c r="AH57" s="266">
        <f t="shared" si="3"/>
        <v>0</v>
      </c>
      <c r="AI57" s="266">
        <f t="shared" si="59"/>
        <v>0</v>
      </c>
      <c r="AJ57" s="268">
        <f t="shared" si="25"/>
        <v>-1750</v>
      </c>
      <c r="AK57" s="94">
        <v>80</v>
      </c>
      <c r="AL57" s="94"/>
      <c r="AM57" s="94">
        <f>AL57/AK57*100</f>
        <v>0</v>
      </c>
      <c r="AN57" s="94">
        <f>AL57-AK57</f>
        <v>-80</v>
      </c>
      <c r="AO57" s="94">
        <v>10</v>
      </c>
      <c r="AP57" s="94"/>
      <c r="AQ57" s="94">
        <f>AP57/AO57*100</f>
        <v>0</v>
      </c>
      <c r="AR57" s="94">
        <f>AP57-AO57</f>
        <v>-10</v>
      </c>
      <c r="AS57" s="94">
        <v>50</v>
      </c>
      <c r="AT57" s="94"/>
      <c r="AU57" s="94">
        <f t="shared" si="60"/>
        <v>0</v>
      </c>
      <c r="AV57" s="94">
        <f t="shared" si="61"/>
        <v>-50</v>
      </c>
      <c r="AW57" s="94">
        <v>50</v>
      </c>
      <c r="AX57" s="94"/>
      <c r="AY57" s="94">
        <f>AX57/AW57*100</f>
        <v>0</v>
      </c>
      <c r="AZ57" s="94">
        <f>AX57-AW57</f>
        <v>-50</v>
      </c>
      <c r="BA57" s="264">
        <f t="shared" si="8"/>
        <v>190</v>
      </c>
      <c r="BB57" s="266">
        <f t="shared" si="8"/>
        <v>0</v>
      </c>
      <c r="BC57" s="266">
        <f>BB57/BA57*100</f>
        <v>0</v>
      </c>
      <c r="BD57" s="266">
        <f>BB57-BA57</f>
        <v>-190</v>
      </c>
      <c r="BE57" s="94">
        <v>20</v>
      </c>
      <c r="BF57" s="94"/>
      <c r="BG57" s="94">
        <f>BF57/BE57*100</f>
        <v>0</v>
      </c>
      <c r="BH57" s="94">
        <f>BF57-BE57</f>
        <v>-20</v>
      </c>
      <c r="BI57" s="94">
        <v>20</v>
      </c>
      <c r="BJ57" s="94"/>
      <c r="BK57" s="102">
        <f t="shared" si="67"/>
        <v>0</v>
      </c>
      <c r="BL57" s="94">
        <f>BJ57-BI57</f>
        <v>-20</v>
      </c>
      <c r="BM57" s="94">
        <v>20</v>
      </c>
      <c r="BN57" s="94"/>
      <c r="BO57" s="94"/>
      <c r="BP57" s="94">
        <f t="shared" si="62"/>
        <v>-20</v>
      </c>
      <c r="BQ57" s="94">
        <v>7.8</v>
      </c>
      <c r="BR57" s="139"/>
      <c r="BS57" s="94">
        <f t="shared" si="63"/>
        <v>0</v>
      </c>
      <c r="BT57" s="108">
        <f t="shared" si="53"/>
        <v>-7.8</v>
      </c>
      <c r="BU57" s="94">
        <v>85</v>
      </c>
      <c r="BV57" s="139"/>
      <c r="BW57" s="96">
        <f>BV57/BU57*100</f>
        <v>0</v>
      </c>
      <c r="BX57" s="108">
        <f t="shared" si="20"/>
        <v>-85</v>
      </c>
      <c r="BY57" s="142">
        <v>6.5</v>
      </c>
      <c r="BZ57" s="142"/>
      <c r="CA57" s="108"/>
      <c r="CB57" s="108"/>
      <c r="CC57" s="142">
        <v>180.4</v>
      </c>
      <c r="CD57" s="142"/>
      <c r="CE57" s="108"/>
      <c r="CF57" s="108"/>
      <c r="CG57" s="264">
        <f t="shared" si="32"/>
        <v>2099.3000000000002</v>
      </c>
      <c r="CH57" s="255">
        <f>R57+V57+Z57+AD57+BR57+BV57+F57+J57+N57+AL57+BZ57+AP57+AT57+AX57+BF57+BJ57+BN57</f>
        <v>0</v>
      </c>
      <c r="CI57" s="266">
        <f t="shared" si="13"/>
        <v>0</v>
      </c>
      <c r="CJ57" s="266">
        <f t="shared" si="14"/>
        <v>-2099.3000000000002</v>
      </c>
      <c r="CL57" s="128">
        <f t="shared" si="16"/>
        <v>0</v>
      </c>
      <c r="CM57" s="123">
        <f t="shared" si="17"/>
        <v>2099.3000000000002</v>
      </c>
      <c r="CO57" s="132">
        <f t="shared" si="15"/>
        <v>0</v>
      </c>
    </row>
    <row r="58" spans="1:93" ht="13.8">
      <c r="A58" s="108"/>
      <c r="B58" s="459" t="s">
        <v>206</v>
      </c>
      <c r="C58" s="460"/>
      <c r="D58" s="461"/>
      <c r="E58" s="94">
        <v>15</v>
      </c>
      <c r="F58" s="94"/>
      <c r="G58" s="94">
        <f t="shared" si="64"/>
        <v>0</v>
      </c>
      <c r="H58" s="94">
        <f t="shared" ref="H58:H65" si="68">F58-E58</f>
        <v>-15</v>
      </c>
      <c r="I58" s="94">
        <v>20</v>
      </c>
      <c r="J58" s="94"/>
      <c r="K58" s="94">
        <f t="shared" si="65"/>
        <v>0</v>
      </c>
      <c r="L58" s="108">
        <f t="shared" si="54"/>
        <v>-20</v>
      </c>
      <c r="M58" s="94">
        <v>30</v>
      </c>
      <c r="N58" s="94"/>
      <c r="O58" s="94">
        <f t="shared" si="55"/>
        <v>0</v>
      </c>
      <c r="P58" s="108">
        <f t="shared" si="22"/>
        <v>-30</v>
      </c>
      <c r="Q58" s="94">
        <v>30</v>
      </c>
      <c r="R58" s="94"/>
      <c r="S58" s="94">
        <f>R58/Q58*100</f>
        <v>0</v>
      </c>
      <c r="T58" s="108">
        <f t="shared" ref="T58:T65" si="69">R58-Q58</f>
        <v>-30</v>
      </c>
      <c r="U58" s="94">
        <v>15</v>
      </c>
      <c r="V58" s="94"/>
      <c r="W58" s="94">
        <f t="shared" si="66"/>
        <v>0</v>
      </c>
      <c r="X58" s="108">
        <f t="shared" ref="X58:X65" si="70">V58-U58</f>
        <v>-15</v>
      </c>
      <c r="Y58" s="94">
        <v>25</v>
      </c>
      <c r="Z58" s="94"/>
      <c r="AA58" s="94">
        <f t="shared" si="57"/>
        <v>0</v>
      </c>
      <c r="AB58" s="108">
        <f t="shared" si="52"/>
        <v>-25</v>
      </c>
      <c r="AC58" s="94">
        <v>20</v>
      </c>
      <c r="AD58" s="94"/>
      <c r="AE58" s="94">
        <f t="shared" si="58"/>
        <v>0</v>
      </c>
      <c r="AF58" s="108">
        <f>AD58-AC58</f>
        <v>-20</v>
      </c>
      <c r="AG58" s="264">
        <f t="shared" si="3"/>
        <v>155</v>
      </c>
      <c r="AH58" s="266">
        <f t="shared" si="3"/>
        <v>0</v>
      </c>
      <c r="AI58" s="266">
        <f t="shared" si="59"/>
        <v>0</v>
      </c>
      <c r="AJ58" s="268">
        <f t="shared" si="25"/>
        <v>-155</v>
      </c>
      <c r="AK58" s="94">
        <v>5</v>
      </c>
      <c r="AL58" s="94"/>
      <c r="AM58" s="94">
        <f>AL58/AK58*100</f>
        <v>0</v>
      </c>
      <c r="AN58" s="94">
        <f t="shared" ref="AN58:AN65" si="71">AL58-AK58</f>
        <v>-5</v>
      </c>
      <c r="AO58" s="94">
        <v>5</v>
      </c>
      <c r="AP58" s="94"/>
      <c r="AQ58" s="94"/>
      <c r="AR58" s="94">
        <f t="shared" ref="AR58:AR65" si="72">AP58-AO58</f>
        <v>-5</v>
      </c>
      <c r="AS58" s="94">
        <v>5</v>
      </c>
      <c r="AT58" s="94"/>
      <c r="AU58" s="94"/>
      <c r="AV58" s="94">
        <f t="shared" si="61"/>
        <v>-5</v>
      </c>
      <c r="AW58" s="94">
        <v>5</v>
      </c>
      <c r="AX58" s="94"/>
      <c r="AY58" s="94"/>
      <c r="AZ58" s="94">
        <f t="shared" ref="AZ58:AZ65" si="73">AX58-AW58</f>
        <v>-5</v>
      </c>
      <c r="BA58" s="264">
        <f t="shared" si="8"/>
        <v>20</v>
      </c>
      <c r="BB58" s="266">
        <f t="shared" si="8"/>
        <v>0</v>
      </c>
      <c r="BC58" s="266"/>
      <c r="BD58" s="266">
        <f t="shared" ref="BD58:BD65" si="74">BB58-BA58</f>
        <v>-20</v>
      </c>
      <c r="BE58" s="94">
        <v>5</v>
      </c>
      <c r="BF58" s="94"/>
      <c r="BG58" s="94"/>
      <c r="BH58" s="94">
        <f t="shared" ref="BH58:BH65" si="75">BF58-BE58</f>
        <v>-5</v>
      </c>
      <c r="BI58" s="94">
        <v>5</v>
      </c>
      <c r="BJ58" s="94"/>
      <c r="BK58" s="102"/>
      <c r="BL58" s="94">
        <f t="shared" ref="BL58:BL65" si="76">BJ58-BI58</f>
        <v>-5</v>
      </c>
      <c r="BM58" s="94">
        <v>5</v>
      </c>
      <c r="BN58" s="94"/>
      <c r="BO58" s="94"/>
      <c r="BP58" s="94">
        <f t="shared" si="62"/>
        <v>-5</v>
      </c>
      <c r="BQ58" s="94"/>
      <c r="BR58" s="94"/>
      <c r="BS58" s="94"/>
      <c r="BT58" s="108"/>
      <c r="BU58" s="94"/>
      <c r="BV58" s="139"/>
      <c r="BW58" s="96"/>
      <c r="BX58" s="108">
        <f t="shared" si="20"/>
        <v>0</v>
      </c>
      <c r="BY58" s="108"/>
      <c r="BZ58" s="108"/>
      <c r="CA58" s="108"/>
      <c r="CB58" s="108"/>
      <c r="CC58" s="108"/>
      <c r="CD58" s="108"/>
      <c r="CE58" s="108"/>
      <c r="CF58" s="108"/>
      <c r="CG58" s="264">
        <f t="shared" si="32"/>
        <v>190</v>
      </c>
      <c r="CH58" s="255">
        <f>R58+V58+Z58+AD58+BR58+BV58+F58+J58+N58+AL58+BZ58+AP58+AT58+AX58+BF58+BJ58+BN58</f>
        <v>0</v>
      </c>
      <c r="CI58" s="266">
        <f t="shared" si="13"/>
        <v>0</v>
      </c>
      <c r="CJ58" s="266">
        <f t="shared" si="14"/>
        <v>-190</v>
      </c>
      <c r="CL58" s="128">
        <f t="shared" si="16"/>
        <v>0</v>
      </c>
      <c r="CM58" s="123">
        <f t="shared" si="17"/>
        <v>190</v>
      </c>
      <c r="CO58" s="132">
        <f t="shared" si="15"/>
        <v>0</v>
      </c>
    </row>
    <row r="59" spans="1:93" ht="13.8">
      <c r="A59" s="108"/>
      <c r="B59" s="459" t="s">
        <v>207</v>
      </c>
      <c r="C59" s="460"/>
      <c r="D59" s="461"/>
      <c r="E59" s="94">
        <v>70</v>
      </c>
      <c r="F59" s="94"/>
      <c r="G59" s="94">
        <f t="shared" si="64"/>
        <v>0</v>
      </c>
      <c r="H59" s="94">
        <f t="shared" si="68"/>
        <v>-70</v>
      </c>
      <c r="I59" s="94">
        <v>140</v>
      </c>
      <c r="J59" s="94"/>
      <c r="K59" s="94">
        <f t="shared" si="65"/>
        <v>0</v>
      </c>
      <c r="L59" s="108">
        <f t="shared" si="54"/>
        <v>-140</v>
      </c>
      <c r="M59" s="94">
        <v>285</v>
      </c>
      <c r="N59" s="94"/>
      <c r="O59" s="94">
        <f t="shared" si="55"/>
        <v>0</v>
      </c>
      <c r="P59" s="108">
        <f t="shared" si="22"/>
        <v>-285</v>
      </c>
      <c r="Q59" s="94">
        <v>270</v>
      </c>
      <c r="R59" s="94"/>
      <c r="S59" s="94">
        <f>R59/Q59*100</f>
        <v>0</v>
      </c>
      <c r="T59" s="108">
        <f t="shared" si="69"/>
        <v>-270</v>
      </c>
      <c r="U59" s="94">
        <v>60</v>
      </c>
      <c r="V59" s="94"/>
      <c r="W59" s="94">
        <f t="shared" si="66"/>
        <v>0</v>
      </c>
      <c r="X59" s="108">
        <f t="shared" si="70"/>
        <v>-60</v>
      </c>
      <c r="Y59" s="94">
        <v>180</v>
      </c>
      <c r="Z59" s="94"/>
      <c r="AA59" s="94">
        <f t="shared" si="57"/>
        <v>0</v>
      </c>
      <c r="AB59" s="108">
        <f t="shared" si="52"/>
        <v>-180</v>
      </c>
      <c r="AC59" s="94">
        <v>140</v>
      </c>
      <c r="AD59" s="94"/>
      <c r="AE59" s="94">
        <f>AD59/AC59*100</f>
        <v>0</v>
      </c>
      <c r="AF59" s="108">
        <f t="shared" ref="AF59:AF65" si="77">AD59-AC59</f>
        <v>-140</v>
      </c>
      <c r="AG59" s="264">
        <f t="shared" si="3"/>
        <v>1145</v>
      </c>
      <c r="AH59" s="266">
        <f t="shared" si="3"/>
        <v>0</v>
      </c>
      <c r="AI59" s="266">
        <f t="shared" si="59"/>
        <v>0</v>
      </c>
      <c r="AJ59" s="268">
        <f t="shared" si="25"/>
        <v>-1145</v>
      </c>
      <c r="AK59" s="94">
        <v>20</v>
      </c>
      <c r="AL59" s="94"/>
      <c r="AM59" s="94">
        <f>AL59/AK59*100</f>
        <v>0</v>
      </c>
      <c r="AN59" s="94">
        <f t="shared" si="71"/>
        <v>-20</v>
      </c>
      <c r="AO59" s="94">
        <v>20</v>
      </c>
      <c r="AP59" s="94"/>
      <c r="AQ59" s="94"/>
      <c r="AR59" s="94">
        <f t="shared" si="72"/>
        <v>-20</v>
      </c>
      <c r="AS59" s="94">
        <v>20</v>
      </c>
      <c r="AT59" s="94"/>
      <c r="AU59" s="94"/>
      <c r="AV59" s="94">
        <f t="shared" si="61"/>
        <v>-20</v>
      </c>
      <c r="AW59" s="94">
        <v>20</v>
      </c>
      <c r="AX59" s="94"/>
      <c r="AY59" s="94">
        <f>AX59/AW59*100</f>
        <v>0</v>
      </c>
      <c r="AZ59" s="94">
        <f t="shared" si="73"/>
        <v>-20</v>
      </c>
      <c r="BA59" s="264">
        <f t="shared" si="8"/>
        <v>80</v>
      </c>
      <c r="BB59" s="266">
        <f t="shared" si="8"/>
        <v>0</v>
      </c>
      <c r="BC59" s="266">
        <f>BB59/BA59*100</f>
        <v>0</v>
      </c>
      <c r="BD59" s="266">
        <f t="shared" si="74"/>
        <v>-80</v>
      </c>
      <c r="BE59" s="94"/>
      <c r="BF59" s="94"/>
      <c r="BG59" s="94"/>
      <c r="BH59" s="94">
        <f t="shared" si="75"/>
        <v>0</v>
      </c>
      <c r="BI59" s="94"/>
      <c r="BJ59" s="94"/>
      <c r="BK59" s="102" t="e">
        <f t="shared" si="67"/>
        <v>#DIV/0!</v>
      </c>
      <c r="BL59" s="94">
        <f t="shared" si="76"/>
        <v>0</v>
      </c>
      <c r="BM59" s="94"/>
      <c r="BN59" s="94"/>
      <c r="BO59" s="94"/>
      <c r="BP59" s="94">
        <f t="shared" si="62"/>
        <v>0</v>
      </c>
      <c r="BQ59" s="94"/>
      <c r="BR59" s="94"/>
      <c r="BS59" s="94"/>
      <c r="BT59" s="108"/>
      <c r="BU59" s="94">
        <v>50</v>
      </c>
      <c r="BV59" s="139"/>
      <c r="BW59" s="96"/>
      <c r="BX59" s="108">
        <f t="shared" si="20"/>
        <v>-50</v>
      </c>
      <c r="BY59" s="108"/>
      <c r="BZ59" s="108"/>
      <c r="CA59" s="108"/>
      <c r="CB59" s="108"/>
      <c r="CC59" s="108"/>
      <c r="CD59" s="108"/>
      <c r="CE59" s="108"/>
      <c r="CF59" s="108"/>
      <c r="CG59" s="264">
        <f t="shared" si="32"/>
        <v>1275</v>
      </c>
      <c r="CH59" s="255">
        <f>R59+V59+Z59+AD59+BR59+BV59+F59+J59+N59+AL59+BZ59+AP59+AT59+AX59+BF59+BJ59+BN59</f>
        <v>0</v>
      </c>
      <c r="CI59" s="266">
        <f t="shared" si="13"/>
        <v>0</v>
      </c>
      <c r="CJ59" s="266">
        <f t="shared" si="14"/>
        <v>-1275</v>
      </c>
      <c r="CL59" s="128">
        <f t="shared" si="16"/>
        <v>0</v>
      </c>
      <c r="CM59" s="123">
        <f t="shared" si="17"/>
        <v>1275</v>
      </c>
      <c r="CO59" s="132">
        <f t="shared" si="15"/>
        <v>0</v>
      </c>
    </row>
    <row r="60" spans="1:93" ht="13.8">
      <c r="A60" s="108"/>
      <c r="B60" s="459" t="s">
        <v>208</v>
      </c>
      <c r="C60" s="460"/>
      <c r="D60" s="461"/>
      <c r="E60" s="94">
        <v>40</v>
      </c>
      <c r="F60" s="94"/>
      <c r="G60" s="94">
        <f t="shared" si="64"/>
        <v>0</v>
      </c>
      <c r="H60" s="94">
        <f t="shared" si="68"/>
        <v>-40</v>
      </c>
      <c r="I60" s="94">
        <v>100</v>
      </c>
      <c r="J60" s="94"/>
      <c r="K60" s="94">
        <f t="shared" si="65"/>
        <v>0</v>
      </c>
      <c r="L60" s="108">
        <f t="shared" si="54"/>
        <v>-100</v>
      </c>
      <c r="M60" s="94">
        <v>150</v>
      </c>
      <c r="N60" s="94"/>
      <c r="O60" s="94">
        <f t="shared" si="55"/>
        <v>0</v>
      </c>
      <c r="P60" s="108">
        <f t="shared" si="22"/>
        <v>-150</v>
      </c>
      <c r="Q60" s="94">
        <v>150</v>
      </c>
      <c r="R60" s="94"/>
      <c r="S60" s="94">
        <f>R60/Q60*100</f>
        <v>0</v>
      </c>
      <c r="T60" s="108">
        <f t="shared" si="69"/>
        <v>-150</v>
      </c>
      <c r="U60" s="94">
        <v>80</v>
      </c>
      <c r="V60" s="94"/>
      <c r="W60" s="94">
        <f t="shared" si="66"/>
        <v>0</v>
      </c>
      <c r="X60" s="108">
        <f t="shared" si="70"/>
        <v>-80</v>
      </c>
      <c r="Y60" s="94">
        <v>100</v>
      </c>
      <c r="Z60" s="94"/>
      <c r="AA60" s="94">
        <f t="shared" si="57"/>
        <v>0</v>
      </c>
      <c r="AB60" s="108">
        <f t="shared" si="52"/>
        <v>-100</v>
      </c>
      <c r="AC60" s="94">
        <v>100</v>
      </c>
      <c r="AD60" s="94"/>
      <c r="AE60" s="94">
        <f>AD60/AC60*100</f>
        <v>0</v>
      </c>
      <c r="AF60" s="108">
        <f t="shared" si="77"/>
        <v>-100</v>
      </c>
      <c r="AG60" s="264">
        <f t="shared" si="3"/>
        <v>720</v>
      </c>
      <c r="AH60" s="266">
        <f t="shared" si="3"/>
        <v>0</v>
      </c>
      <c r="AI60" s="266"/>
      <c r="AJ60" s="268">
        <f t="shared" si="25"/>
        <v>-720</v>
      </c>
      <c r="AK60" s="94">
        <v>100</v>
      </c>
      <c r="AL60" s="94"/>
      <c r="AM60" s="94"/>
      <c r="AN60" s="94">
        <f t="shared" si="71"/>
        <v>-100</v>
      </c>
      <c r="AO60" s="94">
        <v>20</v>
      </c>
      <c r="AP60" s="94"/>
      <c r="AQ60" s="94"/>
      <c r="AR60" s="94">
        <f t="shared" si="72"/>
        <v>-20</v>
      </c>
      <c r="AS60" s="94">
        <v>100</v>
      </c>
      <c r="AT60" s="94"/>
      <c r="AU60" s="94"/>
      <c r="AV60" s="94">
        <f t="shared" si="61"/>
        <v>-100</v>
      </c>
      <c r="AW60" s="94">
        <v>100</v>
      </c>
      <c r="AX60" s="94"/>
      <c r="AY60" s="94"/>
      <c r="AZ60" s="94">
        <f t="shared" si="73"/>
        <v>-100</v>
      </c>
      <c r="BA60" s="264">
        <f t="shared" si="8"/>
        <v>320</v>
      </c>
      <c r="BB60" s="266">
        <f t="shared" si="8"/>
        <v>0</v>
      </c>
      <c r="BC60" s="266"/>
      <c r="BD60" s="266">
        <f t="shared" si="74"/>
        <v>-320</v>
      </c>
      <c r="BE60" s="94"/>
      <c r="BF60" s="94"/>
      <c r="BG60" s="94"/>
      <c r="BH60" s="94">
        <f t="shared" si="75"/>
        <v>0</v>
      </c>
      <c r="BI60" s="94"/>
      <c r="BJ60" s="94"/>
      <c r="BK60" s="102" t="e">
        <f t="shared" si="67"/>
        <v>#DIV/0!</v>
      </c>
      <c r="BL60" s="94">
        <f t="shared" si="76"/>
        <v>0</v>
      </c>
      <c r="BM60" s="94"/>
      <c r="BN60" s="94"/>
      <c r="BO60" s="94"/>
      <c r="BP60" s="94">
        <f t="shared" si="62"/>
        <v>0</v>
      </c>
      <c r="BQ60" s="94">
        <v>10</v>
      </c>
      <c r="BR60" s="94"/>
      <c r="BS60" s="94"/>
      <c r="BT60" s="108"/>
      <c r="BU60" s="94">
        <v>100</v>
      </c>
      <c r="BV60" s="139"/>
      <c r="BW60" s="96"/>
      <c r="BX60" s="108"/>
      <c r="BY60" s="108"/>
      <c r="BZ60" s="108"/>
      <c r="CA60" s="108"/>
      <c r="CB60" s="108"/>
      <c r="CC60" s="108">
        <v>180</v>
      </c>
      <c r="CD60" s="108"/>
      <c r="CE60" s="108"/>
      <c r="CF60" s="108"/>
      <c r="CG60" s="264">
        <f>AG60+BA60+BE60+BI60+BM60+BQ60+BU60+BY60</f>
        <v>1150</v>
      </c>
      <c r="CH60" s="255">
        <f>R60+V60+Z60+AD60+BR60+BV60+F60+J60+N60+AL60+BZ60+AP60+AT60+AX60+BF60+BJ60</f>
        <v>0</v>
      </c>
      <c r="CI60" s="266">
        <f>CH60/CG60*100</f>
        <v>0</v>
      </c>
      <c r="CJ60" s="266">
        <f>CH60-CG60</f>
        <v>-1150</v>
      </c>
      <c r="CL60" s="128">
        <f t="shared" si="16"/>
        <v>0</v>
      </c>
      <c r="CM60" s="123">
        <f t="shared" si="17"/>
        <v>1150</v>
      </c>
      <c r="CO60" s="132">
        <f t="shared" si="15"/>
        <v>0</v>
      </c>
    </row>
    <row r="61" spans="1:93" ht="13.8">
      <c r="A61" s="108"/>
      <c r="B61" s="459" t="s">
        <v>601</v>
      </c>
      <c r="C61" s="460"/>
      <c r="D61" s="461"/>
      <c r="E61" s="94"/>
      <c r="F61" s="94"/>
      <c r="G61" s="94"/>
      <c r="H61" s="94">
        <f t="shared" si="68"/>
        <v>0</v>
      </c>
      <c r="I61" s="94"/>
      <c r="J61" s="94"/>
      <c r="K61" s="94"/>
      <c r="L61" s="108">
        <f t="shared" si="54"/>
        <v>0</v>
      </c>
      <c r="M61" s="94"/>
      <c r="N61" s="94"/>
      <c r="O61" s="94"/>
      <c r="P61" s="108">
        <f t="shared" si="22"/>
        <v>0</v>
      </c>
      <c r="Q61" s="94"/>
      <c r="R61" s="94"/>
      <c r="S61" s="94"/>
      <c r="T61" s="108">
        <f t="shared" si="69"/>
        <v>0</v>
      </c>
      <c r="U61" s="94"/>
      <c r="V61" s="94"/>
      <c r="W61" s="94"/>
      <c r="X61" s="108">
        <f t="shared" si="70"/>
        <v>0</v>
      </c>
      <c r="Y61" s="94"/>
      <c r="Z61" s="94"/>
      <c r="AA61" s="94"/>
      <c r="AB61" s="108">
        <f t="shared" si="52"/>
        <v>0</v>
      </c>
      <c r="AC61" s="94"/>
      <c r="AD61" s="94"/>
      <c r="AE61" s="94"/>
      <c r="AF61" s="108">
        <f t="shared" si="77"/>
        <v>0</v>
      </c>
      <c r="AG61" s="264">
        <f t="shared" si="3"/>
        <v>0</v>
      </c>
      <c r="AH61" s="266">
        <f t="shared" si="3"/>
        <v>0</v>
      </c>
      <c r="AI61" s="266" t="e">
        <f t="shared" si="59"/>
        <v>#DIV/0!</v>
      </c>
      <c r="AJ61" s="268">
        <f t="shared" si="25"/>
        <v>0</v>
      </c>
      <c r="AK61" s="94">
        <v>15</v>
      </c>
      <c r="AL61" s="94"/>
      <c r="AM61" s="94"/>
      <c r="AN61" s="94">
        <f t="shared" si="71"/>
        <v>-15</v>
      </c>
      <c r="AO61" s="94"/>
      <c r="AP61" s="94"/>
      <c r="AQ61" s="94"/>
      <c r="AR61" s="94">
        <f t="shared" si="72"/>
        <v>0</v>
      </c>
      <c r="AS61" s="94"/>
      <c r="AT61" s="94"/>
      <c r="AU61" s="94"/>
      <c r="AV61" s="94">
        <f t="shared" si="61"/>
        <v>0</v>
      </c>
      <c r="AW61" s="94"/>
      <c r="AX61" s="94"/>
      <c r="AY61" s="94"/>
      <c r="AZ61" s="94">
        <f t="shared" si="73"/>
        <v>0</v>
      </c>
      <c r="BA61" s="264">
        <f t="shared" si="8"/>
        <v>15</v>
      </c>
      <c r="BB61" s="266">
        <f t="shared" si="8"/>
        <v>0</v>
      </c>
      <c r="BC61" s="266"/>
      <c r="BD61" s="266">
        <f t="shared" si="74"/>
        <v>-15</v>
      </c>
      <c r="BE61" s="94"/>
      <c r="BF61" s="94"/>
      <c r="BG61" s="94"/>
      <c r="BH61" s="94">
        <f t="shared" si="75"/>
        <v>0</v>
      </c>
      <c r="BI61" s="94"/>
      <c r="BJ61" s="94"/>
      <c r="BK61" s="102" t="e">
        <f t="shared" si="67"/>
        <v>#DIV/0!</v>
      </c>
      <c r="BL61" s="94">
        <f t="shared" si="76"/>
        <v>0</v>
      </c>
      <c r="BM61" s="94"/>
      <c r="BN61" s="94"/>
      <c r="BO61" s="94"/>
      <c r="BP61" s="94">
        <f t="shared" si="62"/>
        <v>0</v>
      </c>
      <c r="BQ61" s="94"/>
      <c r="BR61" s="94"/>
      <c r="BS61" s="94"/>
      <c r="BT61" s="108"/>
      <c r="BU61" s="94"/>
      <c r="BV61" s="139"/>
      <c r="BW61" s="96"/>
      <c r="BX61" s="108">
        <f t="shared" si="20"/>
        <v>0</v>
      </c>
      <c r="BY61" s="108"/>
      <c r="BZ61" s="108"/>
      <c r="CA61" s="108"/>
      <c r="CB61" s="108"/>
      <c r="CC61" s="108"/>
      <c r="CD61" s="108"/>
      <c r="CE61" s="108"/>
      <c r="CF61" s="108"/>
      <c r="CG61" s="264">
        <f t="shared" si="32"/>
        <v>15</v>
      </c>
      <c r="CH61" s="255">
        <f>R61+V61+Z61+AD61+BR61+BV61+F61+J61+N61+AL61+BZ61+AP61+AT61+AX61+BF61+BJ61</f>
        <v>0</v>
      </c>
      <c r="CI61" s="266">
        <f>CH61/CG61*100</f>
        <v>0</v>
      </c>
      <c r="CJ61" s="266">
        <f>CH61-CG61</f>
        <v>-15</v>
      </c>
      <c r="CL61" s="128">
        <f t="shared" si="16"/>
        <v>0</v>
      </c>
      <c r="CM61" s="123">
        <f t="shared" si="17"/>
        <v>15</v>
      </c>
      <c r="CO61" s="132">
        <f t="shared" si="15"/>
        <v>0</v>
      </c>
    </row>
    <row r="62" spans="1:93" ht="13.8" hidden="1">
      <c r="A62" s="108"/>
      <c r="B62" s="459" t="s">
        <v>227</v>
      </c>
      <c r="C62" s="460"/>
      <c r="D62" s="461"/>
      <c r="E62" s="94"/>
      <c r="F62" s="94"/>
      <c r="G62" s="94"/>
      <c r="H62" s="94">
        <f t="shared" si="68"/>
        <v>0</v>
      </c>
      <c r="I62" s="94"/>
      <c r="J62" s="94"/>
      <c r="K62" s="94"/>
      <c r="L62" s="108">
        <f t="shared" si="54"/>
        <v>0</v>
      </c>
      <c r="M62" s="94"/>
      <c r="N62" s="94"/>
      <c r="O62" s="94"/>
      <c r="P62" s="108">
        <f t="shared" si="22"/>
        <v>0</v>
      </c>
      <c r="Q62" s="94"/>
      <c r="R62" s="94"/>
      <c r="S62" s="94"/>
      <c r="T62" s="108">
        <f t="shared" si="69"/>
        <v>0</v>
      </c>
      <c r="U62" s="94"/>
      <c r="V62" s="94"/>
      <c r="W62" s="94"/>
      <c r="X62" s="108">
        <f t="shared" si="70"/>
        <v>0</v>
      </c>
      <c r="Y62" s="94"/>
      <c r="Z62" s="94"/>
      <c r="AA62" s="94"/>
      <c r="AB62" s="108">
        <f t="shared" si="52"/>
        <v>0</v>
      </c>
      <c r="AC62" s="94"/>
      <c r="AD62" s="94"/>
      <c r="AE62" s="94"/>
      <c r="AF62" s="108">
        <f t="shared" si="77"/>
        <v>0</v>
      </c>
      <c r="AG62" s="264">
        <f t="shared" si="3"/>
        <v>0</v>
      </c>
      <c r="AH62" s="266">
        <f t="shared" si="3"/>
        <v>0</v>
      </c>
      <c r="AI62" s="266" t="e">
        <f t="shared" si="59"/>
        <v>#DIV/0!</v>
      </c>
      <c r="AJ62" s="268">
        <f t="shared" si="25"/>
        <v>0</v>
      </c>
      <c r="AK62" s="94"/>
      <c r="AL62" s="94"/>
      <c r="AM62" s="94"/>
      <c r="AN62" s="94">
        <f t="shared" si="71"/>
        <v>0</v>
      </c>
      <c r="AO62" s="94"/>
      <c r="AP62" s="94"/>
      <c r="AQ62" s="94"/>
      <c r="AR62" s="94">
        <f t="shared" si="72"/>
        <v>0</v>
      </c>
      <c r="AS62" s="94"/>
      <c r="AT62" s="94"/>
      <c r="AU62" s="94"/>
      <c r="AV62" s="94">
        <f t="shared" si="61"/>
        <v>0</v>
      </c>
      <c r="AW62" s="94"/>
      <c r="AX62" s="94"/>
      <c r="AY62" s="94"/>
      <c r="AZ62" s="94">
        <f t="shared" si="73"/>
        <v>0</v>
      </c>
      <c r="BA62" s="264">
        <f t="shared" si="8"/>
        <v>0</v>
      </c>
      <c r="BB62" s="266">
        <f t="shared" si="8"/>
        <v>0</v>
      </c>
      <c r="BC62" s="266"/>
      <c r="BD62" s="266">
        <f t="shared" si="74"/>
        <v>0</v>
      </c>
      <c r="BE62" s="94"/>
      <c r="BF62" s="94"/>
      <c r="BG62" s="94"/>
      <c r="BH62" s="94">
        <f t="shared" si="75"/>
        <v>0</v>
      </c>
      <c r="BI62" s="94"/>
      <c r="BJ62" s="94"/>
      <c r="BK62" s="102"/>
      <c r="BL62" s="94">
        <f t="shared" si="76"/>
        <v>0</v>
      </c>
      <c r="BM62" s="94"/>
      <c r="BN62" s="94"/>
      <c r="BO62" s="94"/>
      <c r="BP62" s="94">
        <f t="shared" si="62"/>
        <v>0</v>
      </c>
      <c r="BQ62" s="94"/>
      <c r="BR62" s="94"/>
      <c r="BS62" s="94"/>
      <c r="BT62" s="108"/>
      <c r="BU62" s="94"/>
      <c r="BV62" s="139"/>
      <c r="BW62" s="96" t="e">
        <f>BV62/BU62*100</f>
        <v>#DIV/0!</v>
      </c>
      <c r="BX62" s="108"/>
      <c r="BY62" s="108"/>
      <c r="BZ62" s="108"/>
      <c r="CA62" s="108"/>
      <c r="CB62" s="108"/>
      <c r="CC62" s="108"/>
      <c r="CD62" s="108"/>
      <c r="CE62" s="108"/>
      <c r="CF62" s="108"/>
      <c r="CG62" s="264">
        <f t="shared" si="32"/>
        <v>0</v>
      </c>
      <c r="CH62" s="255">
        <f>R62+V62+Z62+AD62+BR62+BV62+F62+J62+N62+AL62+BZ62+AP62+AT62+AX62+BF62</f>
        <v>0</v>
      </c>
      <c r="CI62" s="266" t="e">
        <f>CH62/CG62*100</f>
        <v>#DIV/0!</v>
      </c>
      <c r="CJ62" s="266">
        <f>CH62-CG62</f>
        <v>0</v>
      </c>
      <c r="CL62" s="128">
        <f t="shared" si="16"/>
        <v>0</v>
      </c>
      <c r="CM62" s="123">
        <f t="shared" si="17"/>
        <v>0</v>
      </c>
      <c r="CO62" s="132">
        <f t="shared" si="15"/>
        <v>0</v>
      </c>
    </row>
    <row r="63" spans="1:93" ht="13.8">
      <c r="A63" s="108"/>
      <c r="B63" s="459" t="s">
        <v>132</v>
      </c>
      <c r="C63" s="460"/>
      <c r="D63" s="461"/>
      <c r="E63" s="94"/>
      <c r="F63" s="94"/>
      <c r="G63" s="94"/>
      <c r="H63" s="94">
        <f t="shared" si="68"/>
        <v>0</v>
      </c>
      <c r="I63" s="94"/>
      <c r="J63" s="94"/>
      <c r="K63" s="94"/>
      <c r="L63" s="108">
        <f t="shared" si="54"/>
        <v>0</v>
      </c>
      <c r="M63" s="94"/>
      <c r="N63" s="94"/>
      <c r="O63" s="94"/>
      <c r="P63" s="108">
        <f t="shared" si="22"/>
        <v>0</v>
      </c>
      <c r="Q63" s="94"/>
      <c r="R63" s="94"/>
      <c r="S63" s="94"/>
      <c r="T63" s="108">
        <f t="shared" si="69"/>
        <v>0</v>
      </c>
      <c r="U63" s="94"/>
      <c r="V63" s="94"/>
      <c r="W63" s="94"/>
      <c r="X63" s="108">
        <f t="shared" si="70"/>
        <v>0</v>
      </c>
      <c r="Y63" s="94"/>
      <c r="Z63" s="94"/>
      <c r="AA63" s="94"/>
      <c r="AB63" s="108">
        <f t="shared" si="52"/>
        <v>0</v>
      </c>
      <c r="AC63" s="94"/>
      <c r="AD63" s="94"/>
      <c r="AE63" s="94"/>
      <c r="AF63" s="108">
        <f t="shared" si="77"/>
        <v>0</v>
      </c>
      <c r="AG63" s="264">
        <f t="shared" si="3"/>
        <v>0</v>
      </c>
      <c r="AH63" s="266">
        <f t="shared" si="3"/>
        <v>0</v>
      </c>
      <c r="AI63" s="266"/>
      <c r="AJ63" s="268">
        <f t="shared" si="25"/>
        <v>0</v>
      </c>
      <c r="AK63" s="94"/>
      <c r="AL63" s="94"/>
      <c r="AM63" s="94"/>
      <c r="AN63" s="94">
        <f t="shared" si="71"/>
        <v>0</v>
      </c>
      <c r="AO63" s="94"/>
      <c r="AP63" s="94"/>
      <c r="AQ63" s="94"/>
      <c r="AR63" s="94">
        <f t="shared" si="72"/>
        <v>0</v>
      </c>
      <c r="AS63" s="94"/>
      <c r="AT63" s="94"/>
      <c r="AU63" s="94"/>
      <c r="AV63" s="94">
        <f t="shared" si="61"/>
        <v>0</v>
      </c>
      <c r="AW63" s="94"/>
      <c r="AX63" s="94"/>
      <c r="AY63" s="94"/>
      <c r="AZ63" s="94">
        <f t="shared" si="73"/>
        <v>0</v>
      </c>
      <c r="BA63" s="264">
        <f t="shared" si="8"/>
        <v>0</v>
      </c>
      <c r="BB63" s="266">
        <f t="shared" si="8"/>
        <v>0</v>
      </c>
      <c r="BC63" s="266"/>
      <c r="BD63" s="266">
        <f t="shared" si="74"/>
        <v>0</v>
      </c>
      <c r="BE63" s="94"/>
      <c r="BF63" s="94"/>
      <c r="BG63" s="94"/>
      <c r="BH63" s="94">
        <f t="shared" si="75"/>
        <v>0</v>
      </c>
      <c r="BI63" s="94"/>
      <c r="BJ63" s="94"/>
      <c r="BK63" s="102"/>
      <c r="BL63" s="94">
        <f t="shared" si="76"/>
        <v>0</v>
      </c>
      <c r="BM63" s="94"/>
      <c r="BN63" s="94"/>
      <c r="BO63" s="94"/>
      <c r="BP63" s="94">
        <f t="shared" si="62"/>
        <v>0</v>
      </c>
      <c r="BQ63" s="94"/>
      <c r="BR63" s="94"/>
      <c r="BS63" s="94"/>
      <c r="BT63" s="108"/>
      <c r="BU63" s="94">
        <v>25</v>
      </c>
      <c r="BV63" s="139"/>
      <c r="BW63" s="96">
        <f>BV63/BU63*100</f>
        <v>0</v>
      </c>
      <c r="BX63" s="108">
        <f t="shared" si="20"/>
        <v>-25</v>
      </c>
      <c r="BY63" s="108"/>
      <c r="BZ63" s="108"/>
      <c r="CA63" s="108"/>
      <c r="CB63" s="108"/>
      <c r="CC63" s="108"/>
      <c r="CD63" s="108"/>
      <c r="CE63" s="108"/>
      <c r="CF63" s="108"/>
      <c r="CG63" s="264">
        <f t="shared" si="32"/>
        <v>25</v>
      </c>
      <c r="CH63" s="255">
        <f>R63+V63+Z63+AD63+BR63+BV63+F63+J63+N63+AL63+BZ63+AP63+AT63+AX63+BF63</f>
        <v>0</v>
      </c>
      <c r="CI63" s="266">
        <f t="shared" si="13"/>
        <v>0</v>
      </c>
      <c r="CJ63" s="266">
        <f t="shared" si="14"/>
        <v>-25</v>
      </c>
      <c r="CL63" s="128">
        <f t="shared" si="16"/>
        <v>0</v>
      </c>
      <c r="CM63" s="123">
        <f t="shared" si="17"/>
        <v>25</v>
      </c>
      <c r="CO63" s="132">
        <f t="shared" si="15"/>
        <v>0</v>
      </c>
    </row>
    <row r="64" spans="1:93" ht="13.8" hidden="1">
      <c r="A64" s="108"/>
      <c r="B64" s="459" t="s">
        <v>210</v>
      </c>
      <c r="C64" s="460"/>
      <c r="D64" s="461"/>
      <c r="E64" s="94"/>
      <c r="F64" s="94"/>
      <c r="G64" s="94"/>
      <c r="H64" s="94">
        <f t="shared" si="68"/>
        <v>0</v>
      </c>
      <c r="I64" s="94"/>
      <c r="J64" s="94"/>
      <c r="K64" s="94"/>
      <c r="L64" s="108">
        <f t="shared" si="54"/>
        <v>0</v>
      </c>
      <c r="M64" s="94"/>
      <c r="N64" s="94"/>
      <c r="O64" s="94"/>
      <c r="P64" s="108">
        <f t="shared" si="22"/>
        <v>0</v>
      </c>
      <c r="Q64" s="94"/>
      <c r="R64" s="94"/>
      <c r="S64" s="94"/>
      <c r="T64" s="108">
        <f t="shared" si="69"/>
        <v>0</v>
      </c>
      <c r="U64" s="94"/>
      <c r="V64" s="94"/>
      <c r="W64" s="94"/>
      <c r="X64" s="108">
        <f t="shared" si="70"/>
        <v>0</v>
      </c>
      <c r="Y64" s="94"/>
      <c r="Z64" s="94"/>
      <c r="AA64" s="94" t="e">
        <f>Z64/Y64*100</f>
        <v>#DIV/0!</v>
      </c>
      <c r="AB64" s="108">
        <f t="shared" si="52"/>
        <v>0</v>
      </c>
      <c r="AC64" s="94"/>
      <c r="AD64" s="94"/>
      <c r="AE64" s="94"/>
      <c r="AF64" s="108">
        <f t="shared" si="77"/>
        <v>0</v>
      </c>
      <c r="AG64" s="264">
        <f t="shared" si="3"/>
        <v>0</v>
      </c>
      <c r="AH64" s="266">
        <f t="shared" si="3"/>
        <v>0</v>
      </c>
      <c r="AI64" s="266" t="e">
        <f t="shared" si="59"/>
        <v>#DIV/0!</v>
      </c>
      <c r="AJ64" s="268">
        <f t="shared" si="25"/>
        <v>0</v>
      </c>
      <c r="AK64" s="94"/>
      <c r="AL64" s="94"/>
      <c r="AM64" s="94"/>
      <c r="AN64" s="94">
        <f t="shared" si="71"/>
        <v>0</v>
      </c>
      <c r="AO64" s="94"/>
      <c r="AP64" s="94"/>
      <c r="AQ64" s="94"/>
      <c r="AR64" s="94">
        <f t="shared" si="72"/>
        <v>0</v>
      </c>
      <c r="AS64" s="94"/>
      <c r="AT64" s="94"/>
      <c r="AU64" s="94"/>
      <c r="AV64" s="94">
        <f t="shared" si="61"/>
        <v>0</v>
      </c>
      <c r="AW64" s="94"/>
      <c r="AX64" s="94"/>
      <c r="AY64" s="94"/>
      <c r="AZ64" s="94">
        <f t="shared" si="73"/>
        <v>0</v>
      </c>
      <c r="BA64" s="264">
        <f t="shared" si="8"/>
        <v>0</v>
      </c>
      <c r="BB64" s="266">
        <f t="shared" si="8"/>
        <v>0</v>
      </c>
      <c r="BC64" s="266"/>
      <c r="BD64" s="266">
        <f t="shared" si="74"/>
        <v>0</v>
      </c>
      <c r="BE64" s="94"/>
      <c r="BF64" s="94"/>
      <c r="BG64" s="94"/>
      <c r="BH64" s="94">
        <f t="shared" si="75"/>
        <v>0</v>
      </c>
      <c r="BI64" s="94"/>
      <c r="BJ64" s="94"/>
      <c r="BK64" s="102"/>
      <c r="BL64" s="94">
        <f t="shared" si="76"/>
        <v>0</v>
      </c>
      <c r="BM64" s="94"/>
      <c r="BN64" s="94"/>
      <c r="BO64" s="94"/>
      <c r="BP64" s="94">
        <f t="shared" si="62"/>
        <v>0</v>
      </c>
      <c r="BQ64" s="94"/>
      <c r="BR64" s="94"/>
      <c r="BS64" s="94"/>
      <c r="BT64" s="108"/>
      <c r="BU64" s="94"/>
      <c r="BV64" s="139"/>
      <c r="BW64" s="96" t="e">
        <f>BV64/BU64*100</f>
        <v>#DIV/0!</v>
      </c>
      <c r="BX64" s="108">
        <f t="shared" si="20"/>
        <v>0</v>
      </c>
      <c r="BY64" s="108"/>
      <c r="BZ64" s="108"/>
      <c r="CA64" s="108"/>
      <c r="CB64" s="108"/>
      <c r="CC64" s="108"/>
      <c r="CD64" s="108"/>
      <c r="CE64" s="108"/>
      <c r="CF64" s="108"/>
      <c r="CG64" s="264">
        <f t="shared" si="32"/>
        <v>0</v>
      </c>
      <c r="CH64" s="255">
        <f>R64+V64+Z64+AD64+BR64+BV64+F64+J64+N64+AL64+BZ64+AP64+AT64+AX64+BF64</f>
        <v>0</v>
      </c>
      <c r="CI64" s="266" t="e">
        <f t="shared" si="13"/>
        <v>#DIV/0!</v>
      </c>
      <c r="CJ64" s="266">
        <f t="shared" si="14"/>
        <v>0</v>
      </c>
      <c r="CL64" s="128">
        <f t="shared" si="16"/>
        <v>0</v>
      </c>
      <c r="CM64" s="123">
        <f t="shared" si="17"/>
        <v>0</v>
      </c>
      <c r="CO64" s="132">
        <f t="shared" si="15"/>
        <v>0</v>
      </c>
    </row>
    <row r="65" spans="1:179" ht="13.8">
      <c r="A65" s="108"/>
      <c r="B65" s="459" t="s">
        <v>211</v>
      </c>
      <c r="C65" s="460"/>
      <c r="D65" s="461"/>
      <c r="E65" s="94"/>
      <c r="F65" s="94"/>
      <c r="G65" s="94"/>
      <c r="H65" s="94">
        <f t="shared" si="68"/>
        <v>0</v>
      </c>
      <c r="I65" s="94"/>
      <c r="J65" s="94"/>
      <c r="K65" s="94"/>
      <c r="L65" s="108">
        <f t="shared" si="54"/>
        <v>0</v>
      </c>
      <c r="M65" s="94"/>
      <c r="N65" s="94"/>
      <c r="O65" s="94"/>
      <c r="P65" s="108">
        <f t="shared" si="22"/>
        <v>0</v>
      </c>
      <c r="Q65" s="94"/>
      <c r="R65" s="94"/>
      <c r="S65" s="94"/>
      <c r="T65" s="108">
        <f t="shared" si="69"/>
        <v>0</v>
      </c>
      <c r="U65" s="94"/>
      <c r="V65" s="94"/>
      <c r="W65" s="94"/>
      <c r="X65" s="108">
        <f t="shared" si="70"/>
        <v>0</v>
      </c>
      <c r="Y65" s="94"/>
      <c r="Z65" s="94"/>
      <c r="AA65" s="94"/>
      <c r="AB65" s="108">
        <f t="shared" si="52"/>
        <v>0</v>
      </c>
      <c r="AC65" s="94"/>
      <c r="AD65" s="94"/>
      <c r="AE65" s="94"/>
      <c r="AF65" s="108">
        <f t="shared" si="77"/>
        <v>0</v>
      </c>
      <c r="AG65" s="264">
        <f t="shared" si="3"/>
        <v>0</v>
      </c>
      <c r="AH65" s="266">
        <f t="shared" si="3"/>
        <v>0</v>
      </c>
      <c r="AI65" s="266" t="e">
        <f t="shared" si="59"/>
        <v>#DIV/0!</v>
      </c>
      <c r="AJ65" s="268">
        <f t="shared" si="25"/>
        <v>0</v>
      </c>
      <c r="AK65" s="94"/>
      <c r="AL65" s="94"/>
      <c r="AM65" s="94"/>
      <c r="AN65" s="94">
        <f t="shared" si="71"/>
        <v>0</v>
      </c>
      <c r="AO65" s="94"/>
      <c r="AP65" s="94"/>
      <c r="AQ65" s="94"/>
      <c r="AR65" s="94">
        <f t="shared" si="72"/>
        <v>0</v>
      </c>
      <c r="AS65" s="94"/>
      <c r="AT65" s="94"/>
      <c r="AU65" s="94"/>
      <c r="AV65" s="94">
        <f t="shared" si="61"/>
        <v>0</v>
      </c>
      <c r="AW65" s="94"/>
      <c r="AX65" s="94"/>
      <c r="AY65" s="94"/>
      <c r="AZ65" s="94">
        <f t="shared" si="73"/>
        <v>0</v>
      </c>
      <c r="BA65" s="264">
        <f t="shared" si="8"/>
        <v>0</v>
      </c>
      <c r="BB65" s="266">
        <f t="shared" si="8"/>
        <v>0</v>
      </c>
      <c r="BC65" s="266"/>
      <c r="BD65" s="266">
        <f t="shared" si="74"/>
        <v>0</v>
      </c>
      <c r="BE65" s="94"/>
      <c r="BF65" s="94"/>
      <c r="BG65" s="94"/>
      <c r="BH65" s="94">
        <f t="shared" si="75"/>
        <v>0</v>
      </c>
      <c r="BI65" s="94"/>
      <c r="BJ65" s="94"/>
      <c r="BK65" s="102" t="e">
        <f t="shared" si="67"/>
        <v>#DIV/0!</v>
      </c>
      <c r="BL65" s="94">
        <f t="shared" si="76"/>
        <v>0</v>
      </c>
      <c r="BM65" s="94"/>
      <c r="BN65" s="94"/>
      <c r="BO65" s="94"/>
      <c r="BP65" s="94">
        <f t="shared" si="62"/>
        <v>0</v>
      </c>
      <c r="BQ65" s="94"/>
      <c r="BR65" s="94"/>
      <c r="BS65" s="94"/>
      <c r="BT65" s="108">
        <f>BR65-BQ65</f>
        <v>0</v>
      </c>
      <c r="BU65" s="94">
        <v>180</v>
      </c>
      <c r="BV65" s="139"/>
      <c r="BW65" s="96">
        <f>BV65/BU65*100</f>
        <v>0</v>
      </c>
      <c r="BX65" s="108">
        <f t="shared" si="20"/>
        <v>-180</v>
      </c>
      <c r="BY65" s="108"/>
      <c r="BZ65" s="108"/>
      <c r="CA65" s="108"/>
      <c r="CB65" s="108"/>
      <c r="CC65" s="108">
        <v>252.35499999999999</v>
      </c>
      <c r="CD65" s="108"/>
      <c r="CE65" s="108"/>
      <c r="CF65" s="108"/>
      <c r="CG65" s="264">
        <f t="shared" si="32"/>
        <v>180</v>
      </c>
      <c r="CH65" s="255">
        <f>R65+V65+Z65+AD65+BR65+BV65+F65+J65+N65+AL65+BZ65+AP65+AT65+AX65+BF65+BJ65</f>
        <v>0</v>
      </c>
      <c r="CI65" s="266">
        <f t="shared" si="13"/>
        <v>0</v>
      </c>
      <c r="CJ65" s="266">
        <f t="shared" si="14"/>
        <v>-180</v>
      </c>
      <c r="CL65" s="128">
        <f t="shared" si="16"/>
        <v>0</v>
      </c>
      <c r="CM65" s="123">
        <f t="shared" si="17"/>
        <v>180</v>
      </c>
      <c r="CO65" s="132">
        <f t="shared" si="15"/>
        <v>0</v>
      </c>
    </row>
    <row r="66" spans="1:179" s="123" customFormat="1">
      <c r="A66" s="100"/>
      <c r="B66" s="462" t="s">
        <v>212</v>
      </c>
      <c r="C66" s="463"/>
      <c r="D66" s="464"/>
      <c r="E66" s="99">
        <f>E5+E51</f>
        <v>1663</v>
      </c>
      <c r="F66" s="64">
        <f>F5+F51</f>
        <v>0</v>
      </c>
      <c r="G66" s="99">
        <f>F66/E66*100</f>
        <v>0</v>
      </c>
      <c r="H66" s="99">
        <f>F66-E66</f>
        <v>-1663</v>
      </c>
      <c r="I66" s="99">
        <f>I5+I51</f>
        <v>3633</v>
      </c>
      <c r="J66" s="64">
        <f>J5+J51</f>
        <v>0</v>
      </c>
      <c r="K66" s="99">
        <f>J66/I66*100</f>
        <v>0</v>
      </c>
      <c r="L66" s="100">
        <f>J66-I66</f>
        <v>-3633</v>
      </c>
      <c r="M66" s="99">
        <f>M5+M51</f>
        <v>7168</v>
      </c>
      <c r="N66" s="64">
        <f>N5+N51</f>
        <v>0</v>
      </c>
      <c r="O66" s="100">
        <f>N66/M66*100</f>
        <v>0</v>
      </c>
      <c r="P66" s="100">
        <f t="shared" si="22"/>
        <v>-7168</v>
      </c>
      <c r="Q66" s="99">
        <f>Q5+Q51</f>
        <v>5755</v>
      </c>
      <c r="R66" s="64">
        <f>R5+R51</f>
        <v>0</v>
      </c>
      <c r="S66" s="99">
        <f>R66/Q66*100</f>
        <v>0</v>
      </c>
      <c r="T66" s="100">
        <f>R66-Q66</f>
        <v>-5755</v>
      </c>
      <c r="U66" s="99">
        <f>U5+U51</f>
        <v>1546</v>
      </c>
      <c r="V66" s="64">
        <f>V5+V51</f>
        <v>0</v>
      </c>
      <c r="W66" s="99">
        <f>V66/U66*100</f>
        <v>0</v>
      </c>
      <c r="X66" s="100">
        <f>V66-U66</f>
        <v>-1546</v>
      </c>
      <c r="Y66" s="99">
        <f>Y5+Y51</f>
        <v>4744</v>
      </c>
      <c r="Z66" s="64">
        <f>Z5+Z51</f>
        <v>0</v>
      </c>
      <c r="AA66" s="99">
        <f>Z66/Y66*100</f>
        <v>0</v>
      </c>
      <c r="AB66" s="100">
        <f>Z66-Y66</f>
        <v>-4744</v>
      </c>
      <c r="AC66" s="64">
        <f>AC5+AC51</f>
        <v>3633</v>
      </c>
      <c r="AD66" s="64">
        <f>AD5+AD51</f>
        <v>0</v>
      </c>
      <c r="AE66" s="99">
        <f>AD66/AC66*100</f>
        <v>0</v>
      </c>
      <c r="AF66" s="100">
        <f>AD66-AC66</f>
        <v>-3633</v>
      </c>
      <c r="AG66" s="264">
        <f>E66+I66+M66+Q66+U66+Y66+AC66</f>
        <v>28142</v>
      </c>
      <c r="AH66" s="270">
        <f>AH5+AH51</f>
        <v>0</v>
      </c>
      <c r="AI66" s="264">
        <f t="shared" si="59"/>
        <v>0</v>
      </c>
      <c r="AJ66" s="269">
        <f t="shared" si="25"/>
        <v>-28142</v>
      </c>
      <c r="AK66" s="99">
        <f>AK5+AK51</f>
        <v>520</v>
      </c>
      <c r="AL66" s="64">
        <f>AL5+AL51</f>
        <v>0</v>
      </c>
      <c r="AM66" s="99">
        <f>AL66/AK66*100</f>
        <v>0</v>
      </c>
      <c r="AN66" s="99">
        <f>AL66-AK66</f>
        <v>-520</v>
      </c>
      <c r="AO66" s="99">
        <f>AO5+AO51</f>
        <v>150</v>
      </c>
      <c r="AP66" s="64">
        <f>AP5+AP51</f>
        <v>0</v>
      </c>
      <c r="AQ66" s="99">
        <f>AP66/AO66*100</f>
        <v>0</v>
      </c>
      <c r="AR66" s="99">
        <f>AP66-AO66</f>
        <v>-150</v>
      </c>
      <c r="AS66" s="99">
        <f>AS5+AS51</f>
        <v>455</v>
      </c>
      <c r="AT66" s="64">
        <f>AT5+AT51</f>
        <v>0</v>
      </c>
      <c r="AU66" s="99">
        <f>AT66/AS66*100</f>
        <v>0</v>
      </c>
      <c r="AV66" s="99">
        <f>AT66-AS66</f>
        <v>-455</v>
      </c>
      <c r="AW66" s="99">
        <f>AW5+AW51</f>
        <v>455</v>
      </c>
      <c r="AX66" s="64">
        <f>AX5+AX51</f>
        <v>0</v>
      </c>
      <c r="AY66" s="99">
        <f>AX66/AW66*100</f>
        <v>0</v>
      </c>
      <c r="AZ66" s="99">
        <f>AX66-AW66</f>
        <v>-455</v>
      </c>
      <c r="BA66" s="264">
        <f>AK66+AO66+AS66+AW66</f>
        <v>1580</v>
      </c>
      <c r="BB66" s="270">
        <f>BB5+BB51</f>
        <v>0</v>
      </c>
      <c r="BC66" s="264">
        <f>BB66/BA66*100</f>
        <v>0</v>
      </c>
      <c r="BD66" s="264">
        <f>BB66-BA66</f>
        <v>-1580</v>
      </c>
      <c r="BE66" s="99">
        <f>BE5+BE51</f>
        <v>50</v>
      </c>
      <c r="BF66" s="99">
        <f>BF5+BF51</f>
        <v>3.6999999999999998E-2</v>
      </c>
      <c r="BG66" s="99">
        <f>BF66/BE66*100</f>
        <v>7.3999999999999996E-2</v>
      </c>
      <c r="BH66" s="99">
        <f>BF66-BE66</f>
        <v>-49.963000000000001</v>
      </c>
      <c r="BI66" s="99">
        <f>BI5+BI51</f>
        <v>55</v>
      </c>
      <c r="BJ66" s="99">
        <f>BJ5+BJ51</f>
        <v>0</v>
      </c>
      <c r="BK66" s="99">
        <f>BJ66/BI66*100</f>
        <v>0</v>
      </c>
      <c r="BL66" s="99">
        <f>BJ66-BI66</f>
        <v>-55</v>
      </c>
      <c r="BM66" s="99">
        <f>BM5+BM51</f>
        <v>55</v>
      </c>
      <c r="BN66" s="64">
        <f>BN5+BN51</f>
        <v>0</v>
      </c>
      <c r="BO66" s="99">
        <f>BN66/BM66*100</f>
        <v>0</v>
      </c>
      <c r="BP66" s="99">
        <f>BN66-BM66</f>
        <v>-55</v>
      </c>
      <c r="BQ66" s="64">
        <f>BQ5+BQ51</f>
        <v>64.8</v>
      </c>
      <c r="BR66" s="64">
        <f>BR5+BR51</f>
        <v>0</v>
      </c>
      <c r="BS66" s="99">
        <f>BR66/BQ66*100</f>
        <v>0</v>
      </c>
      <c r="BT66" s="100">
        <f>BR66-BQ66</f>
        <v>-64.8</v>
      </c>
      <c r="BU66" s="99">
        <f>BU5+BU51</f>
        <v>1500</v>
      </c>
      <c r="BV66" s="64">
        <f>BV5+BV51</f>
        <v>0</v>
      </c>
      <c r="BW66" s="101">
        <f>BV66/BU66*100</f>
        <v>0</v>
      </c>
      <c r="BX66" s="100">
        <f t="shared" si="20"/>
        <v>-1500</v>
      </c>
      <c r="BY66" s="99">
        <f>BY5+BY51</f>
        <v>35</v>
      </c>
      <c r="BZ66" s="64">
        <f>BZ5+BZ51</f>
        <v>0</v>
      </c>
      <c r="CA66" s="101">
        <f>BZ66/BY66*100</f>
        <v>0</v>
      </c>
      <c r="CB66" s="100">
        <f>BZ66-BY66</f>
        <v>-35</v>
      </c>
      <c r="CC66" s="64">
        <f>CC5+CC51</f>
        <v>789.48699999999997</v>
      </c>
      <c r="CD66" s="64">
        <f>CD5+CD51</f>
        <v>0</v>
      </c>
      <c r="CE66" s="101">
        <f>CD66/CC66*100</f>
        <v>0</v>
      </c>
      <c r="CF66" s="100">
        <f>CD66-CC66</f>
        <v>-789.48699999999997</v>
      </c>
      <c r="CG66" s="264">
        <f>AG66+BA66+BE66+BI66+BM66+BQ66+BU66+BY66</f>
        <v>31481.8</v>
      </c>
      <c r="CH66" s="270">
        <f>CH5+CH51</f>
        <v>3.6999999999999998E-2</v>
      </c>
      <c r="CI66" s="264">
        <f t="shared" si="13"/>
        <v>1.175282226556296E-4</v>
      </c>
      <c r="CJ66" s="264">
        <f t="shared" si="14"/>
        <v>-31481.762999999999</v>
      </c>
      <c r="CK66" s="119"/>
      <c r="CL66" s="123">
        <f t="shared" si="16"/>
        <v>3.6999999999999998E-2</v>
      </c>
      <c r="CM66" s="123">
        <f t="shared" si="17"/>
        <v>31481.800000000003</v>
      </c>
      <c r="CO66" s="123">
        <f>F66+J66+N66+R66+V66+Z66+AD66+AL66+AP66+AT66+AX66+BF66+BJ66+BN66+BR66+BV66+BZ66</f>
        <v>3.6999999999999998E-2</v>
      </c>
    </row>
    <row r="67" spans="1:179">
      <c r="S67" s="115"/>
      <c r="BU67" s="138"/>
      <c r="BV67" s="138"/>
      <c r="BX67" s="115"/>
      <c r="BY67" s="240"/>
      <c r="BZ67" s="240"/>
      <c r="CC67" s="240"/>
      <c r="CD67" s="240"/>
      <c r="CG67" s="115"/>
      <c r="CH67" s="115"/>
      <c r="CI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</row>
    <row r="68" spans="1:179">
      <c r="E68" s="138">
        <f>E66-E67</f>
        <v>1663</v>
      </c>
      <c r="F68" s="98">
        <f t="shared" ref="F68:AG68" si="78">F66-F67</f>
        <v>0</v>
      </c>
      <c r="G68" s="98">
        <f t="shared" si="78"/>
        <v>0</v>
      </c>
      <c r="H68" s="98">
        <f t="shared" si="78"/>
        <v>-1663</v>
      </c>
      <c r="I68" s="98">
        <f>I66-I67</f>
        <v>3633</v>
      </c>
      <c r="J68" s="98">
        <f>J66-J67</f>
        <v>0</v>
      </c>
      <c r="K68" s="98">
        <f t="shared" si="78"/>
        <v>0</v>
      </c>
      <c r="L68" s="98">
        <f t="shared" si="78"/>
        <v>-3633</v>
      </c>
      <c r="M68" s="98">
        <f>M66-M67</f>
        <v>7168</v>
      </c>
      <c r="N68" s="98">
        <f>N66-N67</f>
        <v>0</v>
      </c>
      <c r="O68" s="98">
        <f t="shared" si="78"/>
        <v>0</v>
      </c>
      <c r="P68" s="98">
        <f t="shared" si="78"/>
        <v>-7168</v>
      </c>
      <c r="Q68" s="98">
        <f>Q66-Q67</f>
        <v>5755</v>
      </c>
      <c r="R68" s="98">
        <f>R66-R67</f>
        <v>0</v>
      </c>
      <c r="S68" s="98">
        <f t="shared" si="78"/>
        <v>0</v>
      </c>
      <c r="T68" s="98">
        <f t="shared" si="78"/>
        <v>-5755</v>
      </c>
      <c r="U68" s="138">
        <f>U66-U67</f>
        <v>1546</v>
      </c>
      <c r="V68" s="98">
        <f>V66-V67</f>
        <v>0</v>
      </c>
      <c r="W68" s="98">
        <f t="shared" si="78"/>
        <v>0</v>
      </c>
      <c r="X68" s="98">
        <f t="shared" si="78"/>
        <v>-1546</v>
      </c>
      <c r="Y68" s="98">
        <f>Y66-Y67</f>
        <v>4744</v>
      </c>
      <c r="Z68" s="98">
        <f>Z66-Z67</f>
        <v>0</v>
      </c>
      <c r="AA68" s="98">
        <f t="shared" si="78"/>
        <v>0</v>
      </c>
      <c r="AB68" s="98">
        <f t="shared" si="78"/>
        <v>-4744</v>
      </c>
      <c r="AC68" s="138">
        <f>AC66-AC67</f>
        <v>3633</v>
      </c>
      <c r="AD68" s="98">
        <f>AD66-AD67</f>
        <v>0</v>
      </c>
      <c r="AE68" s="98">
        <f t="shared" si="78"/>
        <v>0</v>
      </c>
      <c r="AF68" s="98">
        <f t="shared" si="78"/>
        <v>-3633</v>
      </c>
      <c r="AG68" s="138">
        <f t="shared" si="78"/>
        <v>28142</v>
      </c>
      <c r="AH68" s="98">
        <f>AH66-AH67</f>
        <v>0</v>
      </c>
      <c r="BA68" s="138">
        <f>BA66-BA67</f>
        <v>1580</v>
      </c>
      <c r="BB68" s="98">
        <f>BB66-BB67</f>
        <v>0</v>
      </c>
      <c r="BF68" s="98">
        <f>BF66-BF67</f>
        <v>3.6999999999999998E-2</v>
      </c>
      <c r="BJ68" s="98">
        <f>BJ66-BJ67</f>
        <v>0</v>
      </c>
      <c r="BN68" s="98">
        <f>BN66-BN67</f>
        <v>0</v>
      </c>
      <c r="BQ68" s="98">
        <f>BQ66-BQ67</f>
        <v>64.8</v>
      </c>
      <c r="BR68" s="98">
        <f>BR66-BR67</f>
        <v>0</v>
      </c>
      <c r="BU68" s="98">
        <f>BU66-BU67</f>
        <v>1500</v>
      </c>
      <c r="BV68" s="98">
        <f>BV66-BV67</f>
        <v>0</v>
      </c>
      <c r="BX68" s="115"/>
      <c r="BZ68" s="98">
        <f>BZ66-BZ67</f>
        <v>0</v>
      </c>
      <c r="CD68" s="98">
        <f>CD66-CD67</f>
        <v>0</v>
      </c>
      <c r="CG68" s="98">
        <v>26679.7</v>
      </c>
      <c r="CH68" s="98">
        <v>26556.9</v>
      </c>
      <c r="CJ68" s="98">
        <f>F66+J66+N66+R66+V66+Z66+AD66+AL66+AP66+AT66+AX66+BF66+BJ66+BN66+BR66+BV66+BZ66</f>
        <v>3.6999999999999998E-2</v>
      </c>
      <c r="CK68" s="98">
        <f>G66+K66+O66+S66+W66+AA66+AE66+AM66+AQ66+AU66+AY66+BG66+BK66+BO66+BS66+BW66+CA66</f>
        <v>7.3999999999999996E-2</v>
      </c>
      <c r="CL68" s="98">
        <f>H66+L66+P66+T66+X66+AB66+AF66+AN66+AR66+AV66+AZ66+BH66+BL66+BP66+BT66+BX66+CB66</f>
        <v>-31481.762999999999</v>
      </c>
      <c r="CM68" s="98">
        <f>I66+M66+Q66+U66+Y66+AC66+AG66+AO66+AS66+AW66+BA66+BI66+BM66+BQ66+BU66+BY66+CG66</f>
        <v>90452.6</v>
      </c>
      <c r="CN68" s="98">
        <f>J66+N66+R66+V66+Z66+AD66+AH66+AP66+AT66+AX66+BB66+BJ66+BN66+BR66+BV66+BZ66+CH66</f>
        <v>3.6999999999999998E-2</v>
      </c>
      <c r="CO68" s="98">
        <f>K66+O66+S66+W66+AA66+AE66+AI66+AQ66+AU66+AY66+BC66+BK66+BO66+BS66+BW66+CA66+CI66</f>
        <v>1.175282226556296E-4</v>
      </c>
    </row>
    <row r="69" spans="1:179">
      <c r="BX69" s="115"/>
      <c r="CG69" s="98">
        <f>AG66+BA66+BE66+BQ66+BU66+BY66+BI66+BM66</f>
        <v>31481.8</v>
      </c>
      <c r="CH69" s="98">
        <f>AH66+BB66+BF66+BR66+BV66+BZ66+BJ66+BN66</f>
        <v>3.6999999999999998E-2</v>
      </c>
    </row>
    <row r="70" spans="1:179">
      <c r="AG70" s="98">
        <f>AG66+BA66+BE66+BI66+BM66</f>
        <v>29882</v>
      </c>
      <c r="BX70" s="115"/>
      <c r="CG70" s="98">
        <f>CG66-CG69</f>
        <v>0</v>
      </c>
      <c r="CH70" s="98">
        <f>CH66-CH69</f>
        <v>0</v>
      </c>
    </row>
    <row r="71" spans="1:179">
      <c r="BT71" s="98">
        <f>BQ66+BU66+BY66</f>
        <v>1599.8</v>
      </c>
      <c r="BX71" s="115"/>
      <c r="CG71" s="254">
        <v>23605.599999999999</v>
      </c>
    </row>
    <row r="72" spans="1:179">
      <c r="AF72" s="98">
        <f>AG66+BA66+BE66+BI66+BM66</f>
        <v>29882</v>
      </c>
      <c r="AG72" s="257">
        <f>AH66+BB66+BF66+BJ66+BN66</f>
        <v>3.6999999999999998E-2</v>
      </c>
      <c r="AH72" s="98">
        <f>AI66+BC66+BG66+BK66+BO66</f>
        <v>7.3999999999999996E-2</v>
      </c>
      <c r="BX72" s="115"/>
      <c r="CG72" s="98">
        <f>CG71-CG66</f>
        <v>-7876.2000000000007</v>
      </c>
      <c r="CH72" s="98">
        <f>CH68-CH66</f>
        <v>26556.863000000001</v>
      </c>
    </row>
    <row r="73" spans="1:179">
      <c r="BX73" s="115"/>
    </row>
    <row r="74" spans="1:179">
      <c r="BX74" s="115"/>
    </row>
    <row r="75" spans="1:179">
      <c r="BX75" s="115"/>
    </row>
    <row r="76" spans="1:179">
      <c r="BX76" s="115"/>
    </row>
    <row r="77" spans="1:179">
      <c r="BX77" s="115"/>
    </row>
    <row r="78" spans="1:179">
      <c r="BX78" s="115"/>
    </row>
    <row r="79" spans="1:179">
      <c r="BX79" s="115"/>
    </row>
    <row r="80" spans="1:179">
      <c r="BX80" s="115"/>
    </row>
    <row r="81" spans="76:76">
      <c r="BX81" s="115"/>
    </row>
    <row r="82" spans="76:76">
      <c r="BX82" s="115"/>
    </row>
    <row r="83" spans="76:76">
      <c r="BX83" s="115"/>
    </row>
    <row r="84" spans="76:76">
      <c r="BX84" s="115"/>
    </row>
    <row r="85" spans="76:76">
      <c r="BX85" s="115"/>
    </row>
    <row r="86" spans="76:76">
      <c r="BX86" s="115"/>
    </row>
    <row r="87" spans="76:76">
      <c r="BX87" s="115"/>
    </row>
    <row r="88" spans="76:76">
      <c r="BX88" s="115"/>
    </row>
    <row r="89" spans="76:76">
      <c r="BX89" s="115"/>
    </row>
    <row r="90" spans="76:76">
      <c r="BX90" s="115"/>
    </row>
    <row r="91" spans="76:76">
      <c r="BX91" s="115"/>
    </row>
    <row r="92" spans="76:76">
      <c r="BX92" s="115"/>
    </row>
    <row r="93" spans="76:76">
      <c r="BX93" s="115"/>
    </row>
    <row r="94" spans="76:76">
      <c r="BX94" s="115"/>
    </row>
    <row r="95" spans="76:76">
      <c r="BX95" s="115"/>
    </row>
    <row r="96" spans="76:76">
      <c r="BX96" s="115"/>
    </row>
    <row r="97" spans="76:76">
      <c r="BX97" s="115"/>
    </row>
    <row r="98" spans="76:76">
      <c r="BX98" s="115"/>
    </row>
    <row r="99" spans="76:76">
      <c r="BX99" s="115"/>
    </row>
    <row r="100" spans="76:76">
      <c r="BX100" s="115"/>
    </row>
    <row r="101" spans="76:76">
      <c r="BX101" s="115"/>
    </row>
    <row r="102" spans="76:76">
      <c r="BX102" s="115"/>
    </row>
    <row r="103" spans="76:76">
      <c r="BX103" s="115"/>
    </row>
    <row r="104" spans="76:76">
      <c r="BX104" s="115"/>
    </row>
    <row r="105" spans="76:76">
      <c r="BX105" s="115"/>
    </row>
    <row r="106" spans="76:76">
      <c r="BX106" s="115"/>
    </row>
    <row r="107" spans="76:76">
      <c r="BX107" s="115"/>
    </row>
    <row r="108" spans="76:76">
      <c r="BX108" s="115"/>
    </row>
    <row r="109" spans="76:76">
      <c r="BX109" s="115"/>
    </row>
    <row r="110" spans="76:76">
      <c r="BX110" s="115"/>
    </row>
    <row r="111" spans="76:76">
      <c r="BX111" s="115"/>
    </row>
    <row r="112" spans="76:76">
      <c r="BX112" s="115"/>
    </row>
    <row r="113" spans="76:76">
      <c r="BX113" s="115"/>
    </row>
    <row r="114" spans="76:76">
      <c r="BX114" s="115"/>
    </row>
    <row r="115" spans="76:76">
      <c r="BX115" s="115"/>
    </row>
    <row r="116" spans="76:76">
      <c r="BX116" s="115"/>
    </row>
    <row r="117" spans="76:76">
      <c r="BX117" s="115"/>
    </row>
    <row r="118" spans="76:76">
      <c r="BX118" s="115"/>
    </row>
    <row r="119" spans="76:76">
      <c r="BX119" s="115"/>
    </row>
    <row r="120" spans="76:76">
      <c r="BX120" s="115"/>
    </row>
    <row r="121" spans="76:76">
      <c r="BX121" s="115"/>
    </row>
    <row r="122" spans="76:76">
      <c r="BX122" s="115"/>
    </row>
    <row r="123" spans="76:76">
      <c r="BX123" s="115"/>
    </row>
    <row r="124" spans="76:76">
      <c r="BX124" s="115"/>
    </row>
    <row r="125" spans="76:76">
      <c r="BX125" s="115"/>
    </row>
    <row r="126" spans="76:76">
      <c r="BX126" s="115"/>
    </row>
    <row r="127" spans="76:76">
      <c r="BX127" s="115"/>
    </row>
    <row r="128" spans="76:76">
      <c r="BX128" s="115"/>
    </row>
    <row r="129" spans="76:76">
      <c r="BX129" s="115"/>
    </row>
    <row r="130" spans="76:76">
      <c r="BX130" s="115"/>
    </row>
    <row r="131" spans="76:76">
      <c r="BX131" s="115"/>
    </row>
    <row r="132" spans="76:76">
      <c r="BX132" s="115"/>
    </row>
    <row r="133" spans="76:76">
      <c r="BX133" s="115"/>
    </row>
    <row r="134" spans="76:76">
      <c r="BX134" s="115"/>
    </row>
    <row r="135" spans="76:76">
      <c r="BX135" s="115"/>
    </row>
    <row r="136" spans="76:76">
      <c r="BX136" s="115"/>
    </row>
    <row r="137" spans="76:76">
      <c r="BX137" s="115"/>
    </row>
    <row r="138" spans="76:76">
      <c r="BX138" s="115"/>
    </row>
    <row r="139" spans="76:76">
      <c r="BX139" s="115"/>
    </row>
    <row r="140" spans="76:76">
      <c r="BX140" s="115"/>
    </row>
    <row r="141" spans="76:76">
      <c r="BX141" s="115"/>
    </row>
    <row r="142" spans="76:76">
      <c r="BX142" s="115"/>
    </row>
    <row r="143" spans="76:76">
      <c r="BX143" s="115"/>
    </row>
    <row r="144" spans="76:76">
      <c r="BX144" s="115"/>
    </row>
    <row r="145" spans="76:76">
      <c r="BX145" s="115"/>
    </row>
    <row r="146" spans="76:76">
      <c r="BX146" s="115"/>
    </row>
    <row r="147" spans="76:76">
      <c r="BX147" s="115"/>
    </row>
    <row r="148" spans="76:76">
      <c r="BX148" s="115"/>
    </row>
    <row r="149" spans="76:76">
      <c r="BX149" s="115"/>
    </row>
    <row r="150" spans="76:76">
      <c r="BX150" s="115"/>
    </row>
    <row r="151" spans="76:76">
      <c r="BX151" s="115"/>
    </row>
    <row r="152" spans="76:76">
      <c r="BX152" s="115"/>
    </row>
    <row r="153" spans="76:76">
      <c r="BX153" s="115"/>
    </row>
    <row r="154" spans="76:76">
      <c r="BX154" s="115"/>
    </row>
    <row r="155" spans="76:76">
      <c r="BX155" s="115"/>
    </row>
    <row r="156" spans="76:76">
      <c r="BX156" s="115"/>
    </row>
    <row r="157" spans="76:76">
      <c r="BX157" s="115"/>
    </row>
    <row r="158" spans="76:76">
      <c r="BX158" s="115"/>
    </row>
    <row r="159" spans="76:76">
      <c r="BX159" s="115"/>
    </row>
    <row r="160" spans="76:76">
      <c r="BX160" s="115"/>
    </row>
    <row r="161" spans="76:76">
      <c r="BX161" s="115"/>
    </row>
    <row r="162" spans="76:76">
      <c r="BX162" s="115"/>
    </row>
    <row r="163" spans="76:76">
      <c r="BX163" s="115"/>
    </row>
    <row r="164" spans="76:76">
      <c r="BX164" s="115"/>
    </row>
    <row r="165" spans="76:76">
      <c r="BX165" s="115"/>
    </row>
    <row r="166" spans="76:76">
      <c r="BX166" s="115"/>
    </row>
    <row r="167" spans="76:76">
      <c r="BX167" s="115"/>
    </row>
    <row r="168" spans="76:76">
      <c r="BX168" s="115"/>
    </row>
    <row r="169" spans="76:76">
      <c r="BX169" s="115"/>
    </row>
    <row r="170" spans="76:76">
      <c r="BX170" s="115"/>
    </row>
    <row r="171" spans="76:76">
      <c r="BX171" s="115"/>
    </row>
    <row r="172" spans="76:76">
      <c r="BX172" s="115"/>
    </row>
    <row r="173" spans="76:76">
      <c r="BX173" s="115"/>
    </row>
    <row r="174" spans="76:76">
      <c r="BX174" s="115"/>
    </row>
    <row r="175" spans="76:76">
      <c r="BX175" s="115"/>
    </row>
    <row r="176" spans="76:76">
      <c r="BX176" s="115"/>
    </row>
    <row r="177" spans="76:76">
      <c r="BX177" s="115"/>
    </row>
    <row r="178" spans="76:76">
      <c r="BX178" s="115"/>
    </row>
    <row r="179" spans="76:76">
      <c r="BX179" s="115"/>
    </row>
    <row r="180" spans="76:76">
      <c r="BX180" s="115"/>
    </row>
    <row r="181" spans="76:76">
      <c r="BX181" s="115"/>
    </row>
    <row r="182" spans="76:76">
      <c r="BX182" s="115"/>
    </row>
    <row r="183" spans="76:76">
      <c r="BX183" s="115"/>
    </row>
    <row r="184" spans="76:76">
      <c r="BX184" s="115"/>
    </row>
    <row r="185" spans="76:76">
      <c r="BX185" s="115"/>
    </row>
    <row r="186" spans="76:76">
      <c r="BX186" s="115"/>
    </row>
    <row r="187" spans="76:76">
      <c r="BX187" s="115"/>
    </row>
    <row r="188" spans="76:76">
      <c r="BX188" s="115"/>
    </row>
    <row r="189" spans="76:76">
      <c r="BX189" s="115"/>
    </row>
    <row r="190" spans="76:76">
      <c r="BX190" s="115"/>
    </row>
    <row r="191" spans="76:76">
      <c r="BX191" s="115"/>
    </row>
    <row r="192" spans="76:76">
      <c r="BX192" s="115"/>
    </row>
    <row r="193" spans="76:76">
      <c r="BX193" s="115"/>
    </row>
    <row r="194" spans="76:76">
      <c r="BX194" s="115"/>
    </row>
    <row r="195" spans="76:76">
      <c r="BX195" s="115"/>
    </row>
    <row r="196" spans="76:76">
      <c r="BX196" s="115"/>
    </row>
    <row r="197" spans="76:76">
      <c r="BX197" s="115"/>
    </row>
    <row r="198" spans="76:76">
      <c r="BX198" s="115"/>
    </row>
    <row r="199" spans="76:76">
      <c r="BX199" s="115"/>
    </row>
    <row r="200" spans="76:76">
      <c r="BX200" s="115"/>
    </row>
    <row r="201" spans="76:76">
      <c r="BX201" s="115"/>
    </row>
    <row r="202" spans="76:76">
      <c r="BX202" s="115"/>
    </row>
    <row r="203" spans="76:76">
      <c r="BX203" s="115"/>
    </row>
    <row r="204" spans="76:76">
      <c r="BX204" s="115"/>
    </row>
    <row r="205" spans="76:76">
      <c r="BX205" s="115"/>
    </row>
    <row r="206" spans="76:76">
      <c r="BX206" s="115"/>
    </row>
    <row r="207" spans="76:76">
      <c r="BX207" s="115"/>
    </row>
    <row r="208" spans="76:76">
      <c r="BX208" s="115"/>
    </row>
    <row r="209" spans="76:76">
      <c r="BX209" s="115"/>
    </row>
    <row r="210" spans="76:76">
      <c r="BX210" s="115"/>
    </row>
    <row r="211" spans="76:76">
      <c r="BX211" s="115"/>
    </row>
    <row r="212" spans="76:76">
      <c r="BX212" s="115"/>
    </row>
    <row r="213" spans="76:76">
      <c r="BX213" s="115"/>
    </row>
    <row r="214" spans="76:76">
      <c r="BX214" s="115"/>
    </row>
    <row r="215" spans="76:76">
      <c r="BX215" s="115"/>
    </row>
    <row r="216" spans="76:76">
      <c r="BX216" s="115"/>
    </row>
    <row r="217" spans="76:76">
      <c r="BX217" s="115"/>
    </row>
    <row r="218" spans="76:76">
      <c r="BX218" s="115"/>
    </row>
    <row r="219" spans="76:76">
      <c r="BX219" s="115"/>
    </row>
    <row r="220" spans="76:76">
      <c r="BX220" s="115"/>
    </row>
    <row r="221" spans="76:76">
      <c r="BX221" s="115"/>
    </row>
    <row r="222" spans="76:76">
      <c r="BX222" s="115"/>
    </row>
    <row r="223" spans="76:76">
      <c r="BX223" s="115"/>
    </row>
    <row r="224" spans="76:76">
      <c r="BX224" s="115"/>
    </row>
    <row r="225" spans="76:76">
      <c r="BX225" s="115"/>
    </row>
    <row r="226" spans="76:76">
      <c r="BX226" s="115"/>
    </row>
    <row r="227" spans="76:76">
      <c r="BX227" s="115"/>
    </row>
    <row r="228" spans="76:76">
      <c r="BX228" s="115"/>
    </row>
    <row r="229" spans="76:76">
      <c r="BX229" s="115"/>
    </row>
    <row r="230" spans="76:76">
      <c r="BX230" s="115"/>
    </row>
    <row r="231" spans="76:76">
      <c r="BX231" s="115"/>
    </row>
    <row r="232" spans="76:76">
      <c r="BX232" s="115"/>
    </row>
    <row r="233" spans="76:76">
      <c r="BX233" s="115"/>
    </row>
    <row r="234" spans="76:76">
      <c r="BX234" s="115"/>
    </row>
    <row r="235" spans="76:76">
      <c r="BX235" s="115"/>
    </row>
    <row r="236" spans="76:76">
      <c r="BX236" s="115"/>
    </row>
    <row r="237" spans="76:76">
      <c r="BX237" s="115"/>
    </row>
    <row r="238" spans="76:76">
      <c r="BX238" s="115"/>
    </row>
    <row r="239" spans="76:76">
      <c r="BX239" s="115"/>
    </row>
    <row r="240" spans="76:76">
      <c r="BX240" s="115"/>
    </row>
    <row r="241" spans="76:76">
      <c r="BX241" s="115"/>
    </row>
    <row r="242" spans="76:76">
      <c r="BX242" s="115"/>
    </row>
    <row r="243" spans="76:76">
      <c r="BX243" s="115"/>
    </row>
    <row r="244" spans="76:76">
      <c r="BX244" s="115"/>
    </row>
    <row r="245" spans="76:76">
      <c r="BX245" s="115"/>
    </row>
    <row r="246" spans="76:76">
      <c r="BX246" s="115"/>
    </row>
    <row r="247" spans="76:76">
      <c r="BX247" s="115"/>
    </row>
    <row r="248" spans="76:76">
      <c r="BX248" s="115"/>
    </row>
    <row r="249" spans="76:76">
      <c r="BX249" s="115"/>
    </row>
    <row r="250" spans="76:76">
      <c r="BX250" s="115"/>
    </row>
    <row r="251" spans="76:76">
      <c r="BX251" s="115"/>
    </row>
    <row r="252" spans="76:76">
      <c r="BX252" s="115"/>
    </row>
    <row r="253" spans="76:76">
      <c r="BX253" s="115"/>
    </row>
    <row r="254" spans="76:76">
      <c r="BX254" s="115"/>
    </row>
    <row r="255" spans="76:76">
      <c r="BX255" s="115"/>
    </row>
    <row r="256" spans="76:76">
      <c r="BX256" s="115"/>
    </row>
    <row r="257" spans="76:76">
      <c r="BX257" s="115"/>
    </row>
    <row r="258" spans="76:76">
      <c r="BX258" s="115"/>
    </row>
    <row r="259" spans="76:76">
      <c r="BX259" s="115"/>
    </row>
    <row r="260" spans="76:76">
      <c r="BX260" s="115"/>
    </row>
    <row r="261" spans="76:76">
      <c r="BX261" s="115"/>
    </row>
    <row r="262" spans="76:76">
      <c r="BX262" s="115"/>
    </row>
    <row r="263" spans="76:76">
      <c r="BX263" s="115"/>
    </row>
    <row r="264" spans="76:76">
      <c r="BX264" s="115"/>
    </row>
    <row r="265" spans="76:76">
      <c r="BX265" s="115"/>
    </row>
    <row r="266" spans="76:76">
      <c r="BX266" s="115"/>
    </row>
    <row r="267" spans="76:76">
      <c r="BX267" s="115"/>
    </row>
    <row r="268" spans="76:76">
      <c r="BX268" s="115"/>
    </row>
    <row r="269" spans="76:76">
      <c r="BX269" s="115"/>
    </row>
    <row r="270" spans="76:76">
      <c r="BX270" s="115"/>
    </row>
    <row r="271" spans="76:76">
      <c r="BX271" s="115"/>
    </row>
    <row r="272" spans="76:76">
      <c r="BX272" s="115"/>
    </row>
    <row r="273" spans="76:76">
      <c r="BX273" s="115"/>
    </row>
    <row r="274" spans="76:76">
      <c r="BX274" s="115"/>
    </row>
    <row r="275" spans="76:76">
      <c r="BX275" s="115"/>
    </row>
    <row r="276" spans="76:76">
      <c r="BX276" s="115"/>
    </row>
    <row r="277" spans="76:76">
      <c r="BX277" s="115"/>
    </row>
    <row r="278" spans="76:76">
      <c r="BX278" s="115"/>
    </row>
    <row r="279" spans="76:76">
      <c r="BX279" s="115"/>
    </row>
    <row r="280" spans="76:76">
      <c r="BX280" s="115"/>
    </row>
    <row r="281" spans="76:76">
      <c r="BX281" s="115"/>
    </row>
    <row r="282" spans="76:76">
      <c r="BX282" s="115"/>
    </row>
    <row r="283" spans="76:76">
      <c r="BX283" s="115"/>
    </row>
    <row r="284" spans="76:76">
      <c r="BX284" s="115"/>
    </row>
    <row r="285" spans="76:76">
      <c r="BX285" s="115"/>
    </row>
    <row r="286" spans="76:76">
      <c r="BX286" s="115"/>
    </row>
    <row r="287" spans="76:76">
      <c r="BX287" s="115"/>
    </row>
    <row r="288" spans="76:76">
      <c r="BX288" s="115"/>
    </row>
    <row r="289" spans="76:76">
      <c r="BX289" s="115"/>
    </row>
    <row r="290" spans="76:76">
      <c r="BX290" s="115"/>
    </row>
    <row r="291" spans="76:76">
      <c r="BX291" s="115"/>
    </row>
    <row r="292" spans="76:76">
      <c r="BX292" s="115"/>
    </row>
    <row r="293" spans="76:76">
      <c r="BX293" s="115"/>
    </row>
    <row r="294" spans="76:76">
      <c r="BX294" s="115"/>
    </row>
    <row r="295" spans="76:76">
      <c r="BX295" s="115"/>
    </row>
    <row r="296" spans="76:76">
      <c r="BX296" s="115"/>
    </row>
    <row r="297" spans="76:76">
      <c r="BX297" s="115"/>
    </row>
    <row r="298" spans="76:76">
      <c r="BX298" s="115"/>
    </row>
    <row r="299" spans="76:76">
      <c r="BX299" s="115"/>
    </row>
    <row r="300" spans="76:76">
      <c r="BX300" s="115"/>
    </row>
    <row r="301" spans="76:76">
      <c r="BX301" s="115"/>
    </row>
    <row r="302" spans="76:76">
      <c r="BX302" s="115"/>
    </row>
    <row r="303" spans="76:76">
      <c r="BX303" s="115"/>
    </row>
    <row r="304" spans="76:76">
      <c r="BX304" s="115"/>
    </row>
    <row r="305" spans="76:76">
      <c r="BX305" s="115"/>
    </row>
    <row r="306" spans="76:76">
      <c r="BX306" s="115"/>
    </row>
    <row r="307" spans="76:76">
      <c r="BX307" s="115"/>
    </row>
    <row r="308" spans="76:76">
      <c r="BX308" s="115"/>
    </row>
    <row r="309" spans="76:76">
      <c r="BX309" s="115"/>
    </row>
    <row r="310" spans="76:76">
      <c r="BX310" s="115"/>
    </row>
    <row r="311" spans="76:76">
      <c r="BX311" s="115"/>
    </row>
    <row r="312" spans="76:76">
      <c r="BX312" s="115"/>
    </row>
    <row r="313" spans="76:76">
      <c r="BX313" s="115"/>
    </row>
    <row r="314" spans="76:76">
      <c r="BX314" s="115"/>
    </row>
    <row r="315" spans="76:76">
      <c r="BX315" s="115"/>
    </row>
    <row r="316" spans="76:76">
      <c r="BX316" s="115"/>
    </row>
    <row r="317" spans="76:76">
      <c r="BX317" s="115"/>
    </row>
    <row r="318" spans="76:76">
      <c r="BX318" s="115"/>
    </row>
    <row r="319" spans="76:76">
      <c r="BX319" s="115"/>
    </row>
    <row r="320" spans="76:76">
      <c r="BX320" s="115"/>
    </row>
    <row r="321" spans="76:76">
      <c r="BX321" s="115"/>
    </row>
    <row r="322" spans="76:76">
      <c r="BX322" s="115"/>
    </row>
    <row r="323" spans="76:76">
      <c r="BX323" s="115"/>
    </row>
    <row r="324" spans="76:76">
      <c r="BX324" s="115"/>
    </row>
    <row r="325" spans="76:76">
      <c r="BX325" s="115"/>
    </row>
    <row r="326" spans="76:76">
      <c r="BX326" s="115"/>
    </row>
    <row r="327" spans="76:76">
      <c r="BX327" s="115"/>
    </row>
    <row r="328" spans="76:76">
      <c r="BX328" s="115"/>
    </row>
    <row r="329" spans="76:76">
      <c r="BX329" s="115"/>
    </row>
    <row r="330" spans="76:76">
      <c r="BX330" s="115"/>
    </row>
    <row r="331" spans="76:76">
      <c r="BX331" s="115"/>
    </row>
    <row r="332" spans="76:76">
      <c r="BX332" s="115"/>
    </row>
    <row r="333" spans="76:76">
      <c r="BX333" s="115"/>
    </row>
    <row r="334" spans="76:76">
      <c r="BX334" s="115"/>
    </row>
    <row r="335" spans="76:76">
      <c r="BX335" s="115"/>
    </row>
    <row r="336" spans="76:76">
      <c r="BX336" s="115"/>
    </row>
    <row r="337" spans="76:76">
      <c r="BX337" s="115"/>
    </row>
    <row r="338" spans="76:76">
      <c r="BX338" s="115"/>
    </row>
    <row r="339" spans="76:76">
      <c r="BX339" s="115"/>
    </row>
    <row r="340" spans="76:76">
      <c r="BX340" s="115"/>
    </row>
    <row r="341" spans="76:76">
      <c r="BX341" s="115"/>
    </row>
    <row r="342" spans="76:76">
      <c r="BX342" s="115"/>
    </row>
    <row r="343" spans="76:76">
      <c r="BX343" s="115"/>
    </row>
    <row r="344" spans="76:76">
      <c r="BX344" s="115"/>
    </row>
    <row r="345" spans="76:76">
      <c r="BX345" s="115"/>
    </row>
    <row r="346" spans="76:76">
      <c r="BX346" s="115"/>
    </row>
    <row r="347" spans="76:76">
      <c r="BX347" s="115"/>
    </row>
    <row r="348" spans="76:76">
      <c r="BX348" s="115"/>
    </row>
    <row r="349" spans="76:76">
      <c r="BX349" s="115"/>
    </row>
    <row r="350" spans="76:76">
      <c r="BX350" s="115"/>
    </row>
    <row r="351" spans="76:76">
      <c r="BX351" s="115"/>
    </row>
    <row r="352" spans="76:76">
      <c r="BX352" s="115"/>
    </row>
    <row r="353" spans="76:76">
      <c r="BX353" s="115"/>
    </row>
    <row r="354" spans="76:76">
      <c r="BX354" s="115"/>
    </row>
    <row r="355" spans="76:76">
      <c r="BX355" s="115"/>
    </row>
    <row r="356" spans="76:76">
      <c r="BX356" s="115"/>
    </row>
    <row r="357" spans="76:76">
      <c r="BX357" s="115"/>
    </row>
    <row r="358" spans="76:76">
      <c r="BX358" s="115"/>
    </row>
    <row r="359" spans="76:76">
      <c r="BX359" s="115"/>
    </row>
    <row r="360" spans="76:76">
      <c r="BX360" s="115"/>
    </row>
    <row r="361" spans="76:76">
      <c r="BX361" s="115"/>
    </row>
    <row r="362" spans="76:76">
      <c r="BX362" s="115"/>
    </row>
    <row r="363" spans="76:76">
      <c r="BX363" s="115"/>
    </row>
    <row r="364" spans="76:76">
      <c r="BX364" s="115"/>
    </row>
    <row r="365" spans="76:76">
      <c r="BX365" s="115"/>
    </row>
    <row r="366" spans="76:76">
      <c r="BX366" s="115"/>
    </row>
    <row r="367" spans="76:76">
      <c r="BX367" s="115"/>
    </row>
    <row r="368" spans="76:76">
      <c r="BX368" s="115"/>
    </row>
    <row r="369" spans="76:76">
      <c r="BX369" s="115"/>
    </row>
    <row r="370" spans="76:76">
      <c r="BX370" s="115"/>
    </row>
    <row r="371" spans="76:76">
      <c r="BX371" s="115"/>
    </row>
    <row r="372" spans="76:76">
      <c r="BX372" s="115"/>
    </row>
    <row r="373" spans="76:76">
      <c r="BX373" s="115"/>
    </row>
    <row r="374" spans="76:76">
      <c r="BX374" s="115"/>
    </row>
    <row r="375" spans="76:76">
      <c r="BX375" s="115"/>
    </row>
    <row r="376" spans="76:76">
      <c r="BX376" s="115"/>
    </row>
    <row r="377" spans="76:76">
      <c r="BX377" s="115"/>
    </row>
    <row r="378" spans="76:76">
      <c r="BX378" s="115"/>
    </row>
    <row r="379" spans="76:76">
      <c r="BX379" s="115"/>
    </row>
    <row r="380" spans="76:76">
      <c r="BX380" s="115"/>
    </row>
    <row r="381" spans="76:76">
      <c r="BX381" s="115"/>
    </row>
    <row r="382" spans="76:76">
      <c r="BX382" s="115"/>
    </row>
    <row r="383" spans="76:76">
      <c r="BX383" s="115"/>
    </row>
    <row r="384" spans="76:76">
      <c r="BX384" s="115"/>
    </row>
    <row r="385" spans="76:76">
      <c r="BX385" s="115"/>
    </row>
    <row r="386" spans="76:76">
      <c r="BX386" s="115"/>
    </row>
    <row r="387" spans="76:76">
      <c r="BX387" s="115"/>
    </row>
    <row r="388" spans="76:76">
      <c r="BX388" s="115"/>
    </row>
    <row r="389" spans="76:76">
      <c r="BX389" s="115"/>
    </row>
    <row r="390" spans="76:76">
      <c r="BX390" s="115"/>
    </row>
    <row r="391" spans="76:76">
      <c r="BX391" s="115"/>
    </row>
    <row r="392" spans="76:76">
      <c r="BX392" s="115"/>
    </row>
    <row r="393" spans="76:76">
      <c r="BX393" s="115"/>
    </row>
    <row r="394" spans="76:76">
      <c r="BX394" s="115"/>
    </row>
    <row r="395" spans="76:76">
      <c r="BX395" s="115"/>
    </row>
    <row r="396" spans="76:76">
      <c r="BX396" s="115"/>
    </row>
    <row r="397" spans="76:76">
      <c r="BX397" s="115"/>
    </row>
    <row r="398" spans="76:76">
      <c r="BX398" s="115"/>
    </row>
    <row r="399" spans="76:76">
      <c r="BX399" s="115"/>
    </row>
    <row r="400" spans="76:76">
      <c r="BX400" s="115"/>
    </row>
    <row r="401" spans="76:76">
      <c r="BX401" s="115"/>
    </row>
    <row r="402" spans="76:76">
      <c r="BX402" s="115"/>
    </row>
    <row r="403" spans="76:76">
      <c r="BX403" s="115"/>
    </row>
    <row r="404" spans="76:76">
      <c r="BX404" s="115"/>
    </row>
    <row r="405" spans="76:76">
      <c r="BX405" s="115"/>
    </row>
    <row r="406" spans="76:76">
      <c r="BX406" s="115"/>
    </row>
    <row r="407" spans="76:76">
      <c r="BX407" s="115"/>
    </row>
    <row r="408" spans="76:76">
      <c r="BX408" s="115"/>
    </row>
    <row r="409" spans="76:76">
      <c r="BX409" s="115"/>
    </row>
    <row r="410" spans="76:76">
      <c r="BX410" s="115"/>
    </row>
    <row r="411" spans="76:76">
      <c r="BX411" s="115"/>
    </row>
    <row r="412" spans="76:76">
      <c r="BX412" s="115"/>
    </row>
    <row r="413" spans="76:76">
      <c r="BX413" s="115"/>
    </row>
    <row r="414" spans="76:76">
      <c r="BX414" s="115"/>
    </row>
    <row r="415" spans="76:76">
      <c r="BX415" s="115"/>
    </row>
    <row r="416" spans="76:76">
      <c r="BX416" s="115"/>
    </row>
    <row r="417" spans="76:76">
      <c r="BX417" s="115"/>
    </row>
    <row r="418" spans="76:76">
      <c r="BX418" s="115"/>
    </row>
    <row r="419" spans="76:76">
      <c r="BX419" s="115"/>
    </row>
    <row r="420" spans="76:76">
      <c r="BX420" s="115"/>
    </row>
    <row r="421" spans="76:76">
      <c r="BX421" s="115"/>
    </row>
    <row r="422" spans="76:76">
      <c r="BX422" s="115"/>
    </row>
    <row r="423" spans="76:76">
      <c r="BX423" s="115"/>
    </row>
    <row r="424" spans="76:76">
      <c r="BX424" s="115"/>
    </row>
    <row r="425" spans="76:76">
      <c r="BX425" s="115"/>
    </row>
    <row r="426" spans="76:76">
      <c r="BX426" s="115"/>
    </row>
    <row r="427" spans="76:76">
      <c r="BX427" s="115"/>
    </row>
    <row r="428" spans="76:76">
      <c r="BX428" s="115"/>
    </row>
    <row r="429" spans="76:76">
      <c r="BX429" s="115"/>
    </row>
    <row r="430" spans="76:76">
      <c r="BX430" s="115"/>
    </row>
    <row r="431" spans="76:76">
      <c r="BX431" s="115"/>
    </row>
    <row r="432" spans="76:76">
      <c r="BX432" s="115"/>
    </row>
    <row r="433" spans="76:76">
      <c r="BX433" s="115"/>
    </row>
    <row r="434" spans="76:76">
      <c r="BX434" s="115"/>
    </row>
    <row r="435" spans="76:76">
      <c r="BX435" s="115"/>
    </row>
    <row r="436" spans="76:76">
      <c r="BX436" s="115"/>
    </row>
    <row r="437" spans="76:76">
      <c r="BX437" s="115"/>
    </row>
    <row r="438" spans="76:76">
      <c r="BX438" s="115"/>
    </row>
    <row r="439" spans="76:76">
      <c r="BX439" s="115"/>
    </row>
    <row r="440" spans="76:76">
      <c r="BX440" s="115"/>
    </row>
    <row r="441" spans="76:76">
      <c r="BX441" s="115"/>
    </row>
    <row r="442" spans="76:76">
      <c r="BX442" s="115"/>
    </row>
    <row r="443" spans="76:76">
      <c r="BX443" s="115"/>
    </row>
    <row r="444" spans="76:76">
      <c r="BX444" s="115"/>
    </row>
    <row r="445" spans="76:76">
      <c r="BX445" s="115"/>
    </row>
    <row r="446" spans="76:76">
      <c r="BX446" s="115"/>
    </row>
    <row r="447" spans="76:76">
      <c r="BX447" s="115"/>
    </row>
    <row r="448" spans="76:76">
      <c r="BX448" s="115"/>
    </row>
    <row r="449" spans="76:76">
      <c r="BX449" s="115"/>
    </row>
    <row r="450" spans="76:76">
      <c r="BX450" s="115"/>
    </row>
    <row r="451" spans="76:76">
      <c r="BX451" s="115"/>
    </row>
    <row r="452" spans="76:76">
      <c r="BX452" s="115"/>
    </row>
    <row r="453" spans="76:76">
      <c r="BX453" s="115"/>
    </row>
    <row r="454" spans="76:76">
      <c r="BX454" s="115"/>
    </row>
    <row r="455" spans="76:76">
      <c r="BX455" s="115"/>
    </row>
    <row r="456" spans="76:76">
      <c r="BX456" s="115"/>
    </row>
    <row r="457" spans="76:76">
      <c r="BX457" s="115"/>
    </row>
    <row r="458" spans="76:76">
      <c r="BX458" s="115"/>
    </row>
    <row r="459" spans="76:76">
      <c r="BX459" s="115"/>
    </row>
    <row r="460" spans="76:76">
      <c r="BX460" s="115"/>
    </row>
    <row r="461" spans="76:76">
      <c r="BX461" s="115"/>
    </row>
    <row r="462" spans="76:76">
      <c r="BX462" s="115"/>
    </row>
    <row r="463" spans="76:76">
      <c r="BX463" s="115"/>
    </row>
    <row r="464" spans="76:76">
      <c r="BX464" s="115"/>
    </row>
    <row r="465" spans="76:76">
      <c r="BX465" s="115"/>
    </row>
    <row r="466" spans="76:76">
      <c r="BX466" s="115"/>
    </row>
    <row r="467" spans="76:76">
      <c r="BX467" s="115"/>
    </row>
    <row r="468" spans="76:76">
      <c r="BX468" s="115"/>
    </row>
    <row r="469" spans="76:76">
      <c r="BX469" s="115"/>
    </row>
    <row r="470" spans="76:76">
      <c r="BX470" s="115"/>
    </row>
    <row r="471" spans="76:76">
      <c r="BX471" s="115"/>
    </row>
    <row r="472" spans="76:76">
      <c r="BX472" s="115"/>
    </row>
    <row r="473" spans="76:76">
      <c r="BX473" s="115"/>
    </row>
    <row r="474" spans="76:76">
      <c r="BX474" s="115"/>
    </row>
    <row r="475" spans="76:76">
      <c r="BX475" s="115"/>
    </row>
    <row r="476" spans="76:76">
      <c r="BX476" s="115"/>
    </row>
    <row r="477" spans="76:76">
      <c r="BX477" s="115"/>
    </row>
    <row r="478" spans="76:76">
      <c r="BX478" s="115"/>
    </row>
    <row r="479" spans="76:76">
      <c r="BX479" s="115"/>
    </row>
    <row r="480" spans="76:76">
      <c r="BX480" s="115"/>
    </row>
    <row r="481" spans="76:76">
      <c r="BX481" s="115"/>
    </row>
    <row r="482" spans="76:76">
      <c r="BX482" s="115"/>
    </row>
    <row r="483" spans="76:76">
      <c r="BX483" s="115"/>
    </row>
    <row r="484" spans="76:76">
      <c r="BX484" s="115"/>
    </row>
    <row r="485" spans="76:76">
      <c r="BX485" s="115"/>
    </row>
    <row r="486" spans="76:76">
      <c r="BX486" s="115"/>
    </row>
    <row r="487" spans="76:76">
      <c r="BX487" s="115"/>
    </row>
    <row r="488" spans="76:76">
      <c r="BX488" s="115"/>
    </row>
    <row r="489" spans="76:76">
      <c r="BX489" s="115"/>
    </row>
    <row r="490" spans="76:76">
      <c r="BX490" s="115"/>
    </row>
    <row r="491" spans="76:76">
      <c r="BX491" s="115"/>
    </row>
    <row r="492" spans="76:76">
      <c r="BX492" s="115"/>
    </row>
    <row r="493" spans="76:76">
      <c r="BX493" s="115"/>
    </row>
    <row r="494" spans="76:76">
      <c r="BX494" s="115"/>
    </row>
    <row r="495" spans="76:76">
      <c r="BX495" s="115"/>
    </row>
    <row r="496" spans="76:76">
      <c r="BX496" s="115"/>
    </row>
    <row r="497" spans="76:76">
      <c r="BX497" s="115"/>
    </row>
    <row r="498" spans="76:76">
      <c r="BX498" s="115"/>
    </row>
    <row r="499" spans="76:76">
      <c r="BX499" s="115"/>
    </row>
    <row r="500" spans="76:76">
      <c r="BX500" s="115"/>
    </row>
    <row r="501" spans="76:76">
      <c r="BX501" s="115"/>
    </row>
    <row r="502" spans="76:76">
      <c r="BX502" s="115"/>
    </row>
    <row r="503" spans="76:76">
      <c r="BX503" s="115"/>
    </row>
    <row r="504" spans="76:76">
      <c r="BX504" s="115"/>
    </row>
    <row r="505" spans="76:76">
      <c r="BX505" s="115"/>
    </row>
    <row r="506" spans="76:76">
      <c r="BX506" s="115"/>
    </row>
    <row r="507" spans="76:76">
      <c r="BX507" s="115"/>
    </row>
    <row r="508" spans="76:76">
      <c r="BX508" s="115"/>
    </row>
    <row r="509" spans="76:76">
      <c r="BX509" s="115"/>
    </row>
    <row r="510" spans="76:76">
      <c r="BX510" s="115"/>
    </row>
    <row r="511" spans="76:76">
      <c r="BX511" s="115"/>
    </row>
    <row r="512" spans="76:76">
      <c r="BX512" s="115"/>
    </row>
    <row r="513" spans="76:76">
      <c r="BX513" s="115"/>
    </row>
    <row r="514" spans="76:76">
      <c r="BX514" s="115"/>
    </row>
    <row r="515" spans="76:76">
      <c r="BX515" s="115"/>
    </row>
    <row r="516" spans="76:76">
      <c r="BX516" s="115"/>
    </row>
    <row r="517" spans="76:76">
      <c r="BX517" s="115"/>
    </row>
    <row r="518" spans="76:76">
      <c r="BX518" s="115"/>
    </row>
    <row r="519" spans="76:76">
      <c r="BX519" s="115"/>
    </row>
    <row r="520" spans="76:76">
      <c r="BX520" s="115"/>
    </row>
    <row r="521" spans="76:76">
      <c r="BX521" s="115"/>
    </row>
    <row r="522" spans="76:76">
      <c r="BX522" s="115"/>
    </row>
    <row r="523" spans="76:76">
      <c r="BX523" s="115"/>
    </row>
    <row r="524" spans="76:76">
      <c r="BX524" s="115"/>
    </row>
    <row r="525" spans="76:76">
      <c r="BX525" s="115"/>
    </row>
    <row r="526" spans="76:76">
      <c r="BX526" s="115"/>
    </row>
    <row r="527" spans="76:76">
      <c r="BX527" s="115"/>
    </row>
    <row r="528" spans="76:76">
      <c r="BX528" s="115"/>
    </row>
    <row r="529" spans="76:76">
      <c r="BX529" s="115"/>
    </row>
    <row r="530" spans="76:76">
      <c r="BX530" s="115"/>
    </row>
    <row r="531" spans="76:76">
      <c r="BX531" s="115"/>
    </row>
    <row r="532" spans="76:76">
      <c r="BX532" s="115"/>
    </row>
    <row r="533" spans="76:76">
      <c r="BX533" s="115"/>
    </row>
    <row r="534" spans="76:76">
      <c r="BX534" s="115"/>
    </row>
    <row r="535" spans="76:76">
      <c r="BX535" s="115"/>
    </row>
    <row r="536" spans="76:76">
      <c r="BX536" s="115"/>
    </row>
    <row r="537" spans="76:76">
      <c r="BX537" s="115"/>
    </row>
    <row r="538" spans="76:76">
      <c r="BX538" s="115"/>
    </row>
    <row r="539" spans="76:76">
      <c r="BX539" s="115"/>
    </row>
    <row r="540" spans="76:76">
      <c r="BX540" s="115"/>
    </row>
    <row r="541" spans="76:76">
      <c r="BX541" s="115"/>
    </row>
    <row r="542" spans="76:76">
      <c r="BX542" s="115"/>
    </row>
    <row r="543" spans="76:76">
      <c r="BX543" s="115"/>
    </row>
    <row r="544" spans="76:76">
      <c r="BX544" s="115"/>
    </row>
    <row r="545" spans="76:76">
      <c r="BX545" s="115"/>
    </row>
    <row r="546" spans="76:76">
      <c r="BX546" s="115"/>
    </row>
    <row r="547" spans="76:76">
      <c r="BX547" s="115"/>
    </row>
    <row r="548" spans="76:76">
      <c r="BX548" s="115"/>
    </row>
    <row r="549" spans="76:76">
      <c r="BX549" s="115"/>
    </row>
    <row r="550" spans="76:76">
      <c r="BX550" s="115"/>
    </row>
    <row r="551" spans="76:76">
      <c r="BX551" s="115"/>
    </row>
    <row r="552" spans="76:76">
      <c r="BX552" s="115"/>
    </row>
    <row r="553" spans="76:76">
      <c r="BX553" s="115"/>
    </row>
    <row r="554" spans="76:76">
      <c r="BX554" s="115"/>
    </row>
    <row r="555" spans="76:76">
      <c r="BX555" s="115"/>
    </row>
    <row r="556" spans="76:76">
      <c r="BX556" s="115"/>
    </row>
    <row r="557" spans="76:76">
      <c r="BX557" s="115"/>
    </row>
    <row r="558" spans="76:76">
      <c r="BX558" s="115"/>
    </row>
    <row r="559" spans="76:76">
      <c r="BX559" s="115"/>
    </row>
    <row r="560" spans="76:76">
      <c r="BX560" s="115"/>
    </row>
    <row r="561" spans="76:76">
      <c r="BX561" s="115"/>
    </row>
    <row r="562" spans="76:76">
      <c r="BX562" s="115"/>
    </row>
    <row r="563" spans="76:76">
      <c r="BX563" s="115"/>
    </row>
    <row r="564" spans="76:76">
      <c r="BX564" s="115"/>
    </row>
    <row r="565" spans="76:76">
      <c r="BX565" s="115"/>
    </row>
    <row r="566" spans="76:76">
      <c r="BX566" s="115"/>
    </row>
    <row r="567" spans="76:76">
      <c r="BX567" s="115"/>
    </row>
    <row r="568" spans="76:76">
      <c r="BX568" s="115"/>
    </row>
    <row r="569" spans="76:76">
      <c r="BX569" s="115"/>
    </row>
    <row r="570" spans="76:76">
      <c r="BX570" s="115"/>
    </row>
    <row r="571" spans="76:76">
      <c r="BX571" s="115"/>
    </row>
    <row r="572" spans="76:76">
      <c r="BX572" s="115"/>
    </row>
    <row r="573" spans="76:76">
      <c r="BX573" s="115"/>
    </row>
    <row r="574" spans="76:76">
      <c r="BX574" s="115"/>
    </row>
    <row r="575" spans="76:76">
      <c r="BX575" s="115"/>
    </row>
    <row r="576" spans="76:76">
      <c r="BX576" s="115"/>
    </row>
    <row r="577" spans="76:76">
      <c r="BX577" s="115"/>
    </row>
    <row r="578" spans="76:76">
      <c r="BX578" s="115"/>
    </row>
    <row r="579" spans="76:76">
      <c r="BX579" s="115"/>
    </row>
    <row r="580" spans="76:76">
      <c r="BX580" s="115"/>
    </row>
    <row r="581" spans="76:76">
      <c r="BX581" s="115"/>
    </row>
    <row r="582" spans="76:76">
      <c r="BX582" s="115"/>
    </row>
    <row r="583" spans="76:76">
      <c r="BX583" s="115"/>
    </row>
    <row r="584" spans="76:76">
      <c r="BX584" s="115"/>
    </row>
    <row r="585" spans="76:76">
      <c r="BX585" s="115"/>
    </row>
    <row r="586" spans="76:76">
      <c r="BX586" s="115"/>
    </row>
    <row r="587" spans="76:76">
      <c r="BX587" s="115"/>
    </row>
    <row r="588" spans="76:76">
      <c r="BX588" s="115"/>
    </row>
    <row r="589" spans="76:76">
      <c r="BX589" s="115"/>
    </row>
    <row r="590" spans="76:76">
      <c r="BX590" s="115"/>
    </row>
    <row r="591" spans="76:76">
      <c r="BX591" s="115"/>
    </row>
    <row r="592" spans="76:76">
      <c r="BX592" s="115"/>
    </row>
    <row r="593" spans="76:76">
      <c r="BX593" s="115"/>
    </row>
    <row r="594" spans="76:76">
      <c r="BX594" s="115"/>
    </row>
    <row r="595" spans="76:76">
      <c r="BX595" s="115"/>
    </row>
    <row r="596" spans="76:76">
      <c r="BX596" s="115"/>
    </row>
    <row r="597" spans="76:76">
      <c r="BX597" s="115"/>
    </row>
    <row r="598" spans="76:76">
      <c r="BX598" s="115"/>
    </row>
    <row r="599" spans="76:76">
      <c r="BX599" s="115"/>
    </row>
    <row r="600" spans="76:76">
      <c r="BX600" s="115"/>
    </row>
    <row r="601" spans="76:76">
      <c r="BX601" s="115"/>
    </row>
    <row r="602" spans="76:76">
      <c r="BX602" s="115"/>
    </row>
    <row r="603" spans="76:76">
      <c r="BX603" s="115"/>
    </row>
    <row r="604" spans="76:76">
      <c r="BX604" s="115"/>
    </row>
    <row r="605" spans="76:76">
      <c r="BX605" s="115"/>
    </row>
    <row r="606" spans="76:76">
      <c r="BX606" s="115"/>
    </row>
    <row r="607" spans="76:76">
      <c r="BX607" s="115"/>
    </row>
    <row r="608" spans="76:76">
      <c r="BX608" s="115"/>
    </row>
    <row r="609" spans="76:76">
      <c r="BX609" s="115"/>
    </row>
    <row r="610" spans="76:76">
      <c r="BX610" s="115"/>
    </row>
    <row r="611" spans="76:76">
      <c r="BX611" s="115"/>
    </row>
    <row r="612" spans="76:76">
      <c r="BX612" s="115"/>
    </row>
    <row r="613" spans="76:76">
      <c r="BX613" s="115"/>
    </row>
    <row r="614" spans="76:76">
      <c r="BX614" s="115"/>
    </row>
    <row r="615" spans="76:76">
      <c r="BX615" s="115"/>
    </row>
    <row r="616" spans="76:76">
      <c r="BX616" s="115"/>
    </row>
    <row r="617" spans="76:76">
      <c r="BX617" s="115"/>
    </row>
    <row r="618" spans="76:76">
      <c r="BX618" s="115"/>
    </row>
    <row r="619" spans="76:76">
      <c r="BX619" s="115"/>
    </row>
    <row r="620" spans="76:76">
      <c r="BX620" s="115"/>
    </row>
    <row r="621" spans="76:76">
      <c r="BX621" s="115"/>
    </row>
    <row r="622" spans="76:76">
      <c r="BX622" s="115"/>
    </row>
    <row r="623" spans="76:76">
      <c r="BX623" s="115"/>
    </row>
    <row r="624" spans="76:76">
      <c r="BX624" s="115"/>
    </row>
    <row r="625" spans="76:76">
      <c r="BX625" s="115"/>
    </row>
    <row r="626" spans="76:76">
      <c r="BX626" s="115"/>
    </row>
    <row r="627" spans="76:76">
      <c r="BX627" s="115"/>
    </row>
    <row r="628" spans="76:76">
      <c r="BX628" s="115"/>
    </row>
    <row r="629" spans="76:76">
      <c r="BX629" s="115"/>
    </row>
    <row r="630" spans="76:76">
      <c r="BX630" s="115"/>
    </row>
    <row r="631" spans="76:76">
      <c r="BX631" s="115"/>
    </row>
    <row r="632" spans="76:76">
      <c r="BX632" s="115"/>
    </row>
    <row r="633" spans="76:76">
      <c r="BX633" s="115"/>
    </row>
    <row r="634" spans="76:76">
      <c r="BX634" s="115"/>
    </row>
    <row r="635" spans="76:76">
      <c r="BX635" s="115"/>
    </row>
    <row r="636" spans="76:76">
      <c r="BX636" s="115"/>
    </row>
    <row r="637" spans="76:76">
      <c r="BX637" s="115"/>
    </row>
    <row r="638" spans="76:76">
      <c r="BX638" s="115"/>
    </row>
    <row r="639" spans="76:76">
      <c r="BX639" s="115"/>
    </row>
    <row r="640" spans="76:76">
      <c r="BX640" s="115"/>
    </row>
    <row r="641" spans="76:76">
      <c r="BX641" s="115"/>
    </row>
    <row r="642" spans="76:76">
      <c r="BX642" s="115"/>
    </row>
    <row r="643" spans="76:76">
      <c r="BX643" s="115"/>
    </row>
    <row r="644" spans="76:76">
      <c r="BX644" s="115"/>
    </row>
    <row r="645" spans="76:76">
      <c r="BX645" s="115"/>
    </row>
    <row r="646" spans="76:76">
      <c r="BX646" s="115"/>
    </row>
    <row r="647" spans="76:76">
      <c r="BX647" s="115"/>
    </row>
    <row r="648" spans="76:76">
      <c r="BX648" s="115"/>
    </row>
    <row r="649" spans="76:76">
      <c r="BX649" s="115"/>
    </row>
    <row r="650" spans="76:76">
      <c r="BX650" s="115"/>
    </row>
    <row r="651" spans="76:76">
      <c r="BX651" s="115"/>
    </row>
    <row r="652" spans="76:76">
      <c r="BX652" s="115"/>
    </row>
    <row r="653" spans="76:76">
      <c r="BX653" s="115"/>
    </row>
    <row r="654" spans="76:76">
      <c r="BX654" s="115"/>
    </row>
    <row r="655" spans="76:76">
      <c r="BX655" s="115"/>
    </row>
    <row r="656" spans="76:76">
      <c r="BX656" s="115"/>
    </row>
    <row r="657" spans="76:76">
      <c r="BX657" s="115"/>
    </row>
    <row r="658" spans="76:76">
      <c r="BX658" s="115"/>
    </row>
    <row r="659" spans="76:76">
      <c r="BX659" s="115"/>
    </row>
    <row r="660" spans="76:76">
      <c r="BX660" s="115"/>
    </row>
    <row r="661" spans="76:76">
      <c r="BX661" s="115"/>
    </row>
    <row r="662" spans="76:76">
      <c r="BX662" s="115"/>
    </row>
    <row r="663" spans="76:76">
      <c r="BX663" s="115"/>
    </row>
    <row r="664" spans="76:76">
      <c r="BX664" s="115"/>
    </row>
    <row r="665" spans="76:76">
      <c r="BX665" s="115"/>
    </row>
    <row r="666" spans="76:76">
      <c r="BX666" s="115"/>
    </row>
    <row r="667" spans="76:76">
      <c r="BX667" s="115"/>
    </row>
    <row r="668" spans="76:76">
      <c r="BX668" s="115"/>
    </row>
    <row r="669" spans="76:76">
      <c r="BX669" s="115"/>
    </row>
    <row r="670" spans="76:76">
      <c r="BX670" s="115"/>
    </row>
    <row r="671" spans="76:76">
      <c r="BX671" s="115"/>
    </row>
    <row r="672" spans="76:76">
      <c r="BX672" s="115"/>
    </row>
    <row r="673" spans="76:76">
      <c r="BX673" s="115"/>
    </row>
    <row r="674" spans="76:76">
      <c r="BX674" s="115"/>
    </row>
    <row r="675" spans="76:76">
      <c r="BX675" s="115"/>
    </row>
    <row r="676" spans="76:76">
      <c r="BX676" s="115"/>
    </row>
    <row r="677" spans="76:76">
      <c r="BX677" s="115"/>
    </row>
    <row r="678" spans="76:76">
      <c r="BX678" s="115"/>
    </row>
    <row r="679" spans="76:76">
      <c r="BX679" s="115"/>
    </row>
    <row r="680" spans="76:76">
      <c r="BX680" s="115"/>
    </row>
    <row r="681" spans="76:76">
      <c r="BX681" s="115"/>
    </row>
    <row r="682" spans="76:76">
      <c r="BX682" s="115"/>
    </row>
    <row r="683" spans="76:76">
      <c r="BX683" s="115"/>
    </row>
    <row r="684" spans="76:76">
      <c r="BX684" s="115"/>
    </row>
    <row r="685" spans="76:76">
      <c r="BX685" s="115"/>
    </row>
    <row r="686" spans="76:76">
      <c r="BX686" s="115"/>
    </row>
    <row r="687" spans="76:76">
      <c r="BX687" s="115"/>
    </row>
    <row r="688" spans="76:76">
      <c r="BX688" s="115"/>
    </row>
    <row r="689" spans="76:76">
      <c r="BX689" s="115"/>
    </row>
    <row r="690" spans="76:76">
      <c r="BX690" s="115"/>
    </row>
    <row r="691" spans="76:76">
      <c r="BX691" s="115"/>
    </row>
    <row r="692" spans="76:76">
      <c r="BX692" s="115"/>
    </row>
    <row r="693" spans="76:76">
      <c r="BX693" s="115"/>
    </row>
    <row r="694" spans="76:76">
      <c r="BX694" s="115"/>
    </row>
    <row r="695" spans="76:76">
      <c r="BX695" s="115"/>
    </row>
    <row r="696" spans="76:76">
      <c r="BX696" s="115"/>
    </row>
    <row r="697" spans="76:76">
      <c r="BX697" s="115"/>
    </row>
    <row r="698" spans="76:76">
      <c r="BX698" s="115"/>
    </row>
    <row r="699" spans="76:76">
      <c r="BX699" s="115"/>
    </row>
    <row r="700" spans="76:76">
      <c r="BX700" s="115"/>
    </row>
    <row r="701" spans="76:76">
      <c r="BX701" s="115"/>
    </row>
    <row r="702" spans="76:76">
      <c r="BX702" s="115"/>
    </row>
    <row r="703" spans="76:76">
      <c r="BX703" s="115"/>
    </row>
    <row r="704" spans="76:76">
      <c r="BX704" s="115"/>
    </row>
    <row r="705" spans="76:76">
      <c r="BX705" s="115"/>
    </row>
    <row r="706" spans="76:76">
      <c r="BX706" s="115"/>
    </row>
    <row r="707" spans="76:76">
      <c r="BX707" s="115"/>
    </row>
    <row r="708" spans="76:76">
      <c r="BX708" s="115"/>
    </row>
    <row r="709" spans="76:76">
      <c r="BX709" s="115"/>
    </row>
    <row r="710" spans="76:76">
      <c r="BX710" s="115"/>
    </row>
    <row r="711" spans="76:76">
      <c r="BX711" s="115"/>
    </row>
    <row r="712" spans="76:76">
      <c r="BX712" s="115"/>
    </row>
    <row r="713" spans="76:76">
      <c r="BX713" s="115"/>
    </row>
    <row r="714" spans="76:76">
      <c r="BX714" s="115"/>
    </row>
    <row r="715" spans="76:76">
      <c r="BX715" s="115"/>
    </row>
    <row r="716" spans="76:76">
      <c r="BX716" s="115"/>
    </row>
    <row r="717" spans="76:76">
      <c r="BX717" s="115"/>
    </row>
    <row r="718" spans="76:76">
      <c r="BX718" s="115"/>
    </row>
    <row r="719" spans="76:76">
      <c r="BX719" s="115"/>
    </row>
    <row r="720" spans="76:76">
      <c r="BX720" s="115"/>
    </row>
    <row r="721" spans="76:76">
      <c r="BX721" s="115"/>
    </row>
    <row r="722" spans="76:76">
      <c r="BX722" s="115"/>
    </row>
    <row r="723" spans="76:76">
      <c r="BX723" s="115"/>
    </row>
    <row r="724" spans="76:76">
      <c r="BX724" s="115"/>
    </row>
    <row r="725" spans="76:76">
      <c r="BX725" s="115"/>
    </row>
    <row r="726" spans="76:76">
      <c r="BX726" s="115"/>
    </row>
    <row r="727" spans="76:76">
      <c r="BX727" s="115"/>
    </row>
    <row r="728" spans="76:76">
      <c r="BX728" s="115"/>
    </row>
    <row r="729" spans="76:76">
      <c r="BX729" s="115"/>
    </row>
    <row r="730" spans="76:76">
      <c r="BX730" s="115"/>
    </row>
    <row r="731" spans="76:76">
      <c r="BX731" s="115"/>
    </row>
    <row r="732" spans="76:76">
      <c r="BX732" s="115"/>
    </row>
    <row r="733" spans="76:76">
      <c r="BX733" s="115"/>
    </row>
    <row r="734" spans="76:76">
      <c r="BX734" s="115"/>
    </row>
    <row r="735" spans="76:76">
      <c r="BX735" s="115"/>
    </row>
    <row r="736" spans="76:76">
      <c r="BX736" s="115"/>
    </row>
    <row r="737" spans="76:76">
      <c r="BX737" s="115"/>
    </row>
    <row r="738" spans="76:76">
      <c r="BX738" s="115"/>
    </row>
    <row r="739" spans="76:76">
      <c r="BX739" s="115"/>
    </row>
    <row r="740" spans="76:76">
      <c r="BX740" s="115"/>
    </row>
    <row r="741" spans="76:76">
      <c r="BX741" s="115"/>
    </row>
    <row r="742" spans="76:76">
      <c r="BX742" s="115"/>
    </row>
    <row r="743" spans="76:76">
      <c r="BX743" s="115"/>
    </row>
    <row r="744" spans="76:76">
      <c r="BX744" s="115"/>
    </row>
    <row r="745" spans="76:76">
      <c r="BX745" s="115"/>
    </row>
    <row r="746" spans="76:76">
      <c r="BX746" s="115"/>
    </row>
    <row r="747" spans="76:76">
      <c r="BX747" s="115"/>
    </row>
    <row r="748" spans="76:76">
      <c r="BX748" s="115"/>
    </row>
    <row r="749" spans="76:76">
      <c r="BX749" s="115"/>
    </row>
    <row r="750" spans="76:76">
      <c r="BX750" s="115"/>
    </row>
    <row r="751" spans="76:76">
      <c r="BX751" s="115"/>
    </row>
    <row r="752" spans="76:76">
      <c r="BX752" s="115"/>
    </row>
    <row r="753" spans="76:76">
      <c r="BX753" s="115"/>
    </row>
    <row r="754" spans="76:76">
      <c r="BX754" s="115"/>
    </row>
    <row r="755" spans="76:76">
      <c r="BX755" s="115"/>
    </row>
    <row r="756" spans="76:76">
      <c r="BX756" s="115"/>
    </row>
    <row r="757" spans="76:76">
      <c r="BX757" s="115"/>
    </row>
    <row r="758" spans="76:76">
      <c r="BX758" s="115"/>
    </row>
    <row r="759" spans="76:76">
      <c r="BX759" s="115"/>
    </row>
    <row r="760" spans="76:76">
      <c r="BX760" s="115"/>
    </row>
    <row r="761" spans="76:76">
      <c r="BX761" s="115"/>
    </row>
    <row r="762" spans="76:76">
      <c r="BX762" s="115"/>
    </row>
    <row r="763" spans="76:76">
      <c r="BX763" s="115"/>
    </row>
    <row r="764" spans="76:76">
      <c r="BX764" s="115"/>
    </row>
    <row r="765" spans="76:76">
      <c r="BX765" s="115"/>
    </row>
    <row r="766" spans="76:76">
      <c r="BX766" s="115"/>
    </row>
    <row r="767" spans="76:76">
      <c r="BX767" s="115"/>
    </row>
    <row r="768" spans="76:76">
      <c r="BX768" s="115"/>
    </row>
    <row r="769" spans="76:76">
      <c r="BX769" s="115"/>
    </row>
    <row r="770" spans="76:76">
      <c r="BX770" s="115"/>
    </row>
    <row r="771" spans="76:76">
      <c r="BX771" s="115"/>
    </row>
    <row r="772" spans="76:76">
      <c r="BX772" s="115"/>
    </row>
    <row r="773" spans="76:76">
      <c r="BX773" s="115"/>
    </row>
    <row r="774" spans="76:76">
      <c r="BX774" s="115"/>
    </row>
    <row r="775" spans="76:76">
      <c r="BX775" s="115"/>
    </row>
    <row r="776" spans="76:76">
      <c r="BX776" s="115"/>
    </row>
    <row r="777" spans="76:76">
      <c r="BX777" s="115"/>
    </row>
    <row r="778" spans="76:76">
      <c r="BX778" s="115"/>
    </row>
    <row r="779" spans="76:76">
      <c r="BX779" s="115"/>
    </row>
    <row r="780" spans="76:76">
      <c r="BX780" s="115"/>
    </row>
    <row r="781" spans="76:76">
      <c r="BX781" s="115"/>
    </row>
    <row r="782" spans="76:76">
      <c r="BX782" s="115"/>
    </row>
    <row r="783" spans="76:76">
      <c r="BX783" s="115"/>
    </row>
    <row r="784" spans="76:76">
      <c r="BX784" s="115"/>
    </row>
    <row r="785" spans="76:76">
      <c r="BX785" s="115"/>
    </row>
    <row r="786" spans="76:76">
      <c r="BX786" s="115"/>
    </row>
    <row r="787" spans="76:76">
      <c r="BX787" s="115"/>
    </row>
    <row r="788" spans="76:76">
      <c r="BX788" s="115"/>
    </row>
    <row r="789" spans="76:76">
      <c r="BX789" s="115"/>
    </row>
    <row r="790" spans="76:76">
      <c r="BX790" s="115"/>
    </row>
    <row r="791" spans="76:76">
      <c r="BX791" s="115"/>
    </row>
    <row r="792" spans="76:76">
      <c r="BX792" s="115"/>
    </row>
    <row r="793" spans="76:76">
      <c r="BX793" s="115"/>
    </row>
    <row r="794" spans="76:76">
      <c r="BX794" s="115"/>
    </row>
    <row r="795" spans="76:76">
      <c r="BX795" s="115"/>
    </row>
    <row r="796" spans="76:76">
      <c r="BX796" s="115"/>
    </row>
    <row r="797" spans="76:76">
      <c r="BX797" s="115"/>
    </row>
    <row r="798" spans="76:76">
      <c r="BX798" s="115"/>
    </row>
    <row r="799" spans="76:76">
      <c r="BX799" s="115"/>
    </row>
    <row r="800" spans="76:76">
      <c r="BX800" s="115"/>
    </row>
    <row r="801" spans="76:76">
      <c r="BX801" s="115"/>
    </row>
    <row r="802" spans="76:76">
      <c r="BX802" s="115"/>
    </row>
    <row r="803" spans="76:76">
      <c r="BX803" s="115"/>
    </row>
    <row r="804" spans="76:76">
      <c r="BX804" s="115"/>
    </row>
    <row r="805" spans="76:76">
      <c r="BX805" s="115"/>
    </row>
    <row r="806" spans="76:76">
      <c r="BX806" s="115"/>
    </row>
    <row r="807" spans="76:76">
      <c r="BX807" s="115"/>
    </row>
    <row r="808" spans="76:76">
      <c r="BX808" s="115"/>
    </row>
    <row r="809" spans="76:76">
      <c r="BX809" s="115"/>
    </row>
    <row r="810" spans="76:76">
      <c r="BX810" s="115"/>
    </row>
    <row r="811" spans="76:76">
      <c r="BX811" s="115"/>
    </row>
    <row r="812" spans="76:76">
      <c r="BX812" s="115"/>
    </row>
    <row r="813" spans="76:76">
      <c r="BX813" s="115"/>
    </row>
    <row r="814" spans="76:76">
      <c r="BX814" s="115"/>
    </row>
    <row r="815" spans="76:76">
      <c r="BX815" s="115"/>
    </row>
    <row r="816" spans="76:76">
      <c r="BX816" s="115"/>
    </row>
    <row r="817" spans="76:76">
      <c r="BX817" s="115"/>
    </row>
    <row r="818" spans="76:76">
      <c r="BX818" s="115"/>
    </row>
    <row r="819" spans="76:76">
      <c r="BX819" s="115"/>
    </row>
    <row r="820" spans="76:76">
      <c r="BX820" s="115"/>
    </row>
    <row r="821" spans="76:76">
      <c r="BX821" s="115"/>
    </row>
    <row r="822" spans="76:76">
      <c r="BX822" s="115"/>
    </row>
    <row r="823" spans="76:76">
      <c r="BX823" s="115"/>
    </row>
    <row r="824" spans="76:76">
      <c r="BX824" s="115"/>
    </row>
    <row r="825" spans="76:76">
      <c r="BX825" s="115"/>
    </row>
    <row r="826" spans="76:76">
      <c r="BX826" s="115"/>
    </row>
    <row r="827" spans="76:76">
      <c r="BX827" s="115"/>
    </row>
    <row r="828" spans="76:76">
      <c r="BX828" s="115"/>
    </row>
    <row r="829" spans="76:76">
      <c r="BX829" s="115"/>
    </row>
    <row r="830" spans="76:76">
      <c r="BX830" s="115"/>
    </row>
    <row r="831" spans="76:76">
      <c r="BX831" s="115"/>
    </row>
    <row r="832" spans="76:76">
      <c r="BX832" s="115"/>
    </row>
    <row r="833" spans="76:76">
      <c r="BX833" s="115"/>
    </row>
    <row r="834" spans="76:76">
      <c r="BX834" s="115"/>
    </row>
    <row r="835" spans="76:76">
      <c r="BX835" s="115"/>
    </row>
    <row r="836" spans="76:76">
      <c r="BX836" s="115"/>
    </row>
    <row r="837" spans="76:76">
      <c r="BX837" s="115"/>
    </row>
    <row r="838" spans="76:76">
      <c r="BX838" s="115"/>
    </row>
    <row r="839" spans="76:76">
      <c r="BX839" s="115"/>
    </row>
    <row r="840" spans="76:76">
      <c r="BX840" s="115"/>
    </row>
    <row r="841" spans="76:76">
      <c r="BX841" s="115"/>
    </row>
    <row r="842" spans="76:76">
      <c r="BX842" s="115"/>
    </row>
    <row r="843" spans="76:76">
      <c r="BX843" s="115"/>
    </row>
    <row r="844" spans="76:76">
      <c r="BX844" s="115"/>
    </row>
    <row r="845" spans="76:76">
      <c r="BX845" s="115"/>
    </row>
    <row r="846" spans="76:76">
      <c r="BX846" s="115"/>
    </row>
    <row r="847" spans="76:76">
      <c r="BX847" s="115"/>
    </row>
    <row r="848" spans="76:76">
      <c r="BX848" s="115"/>
    </row>
    <row r="849" spans="76:76">
      <c r="BX849" s="115"/>
    </row>
    <row r="850" spans="76:76">
      <c r="BX850" s="115"/>
    </row>
    <row r="851" spans="76:76">
      <c r="BX851" s="115"/>
    </row>
    <row r="852" spans="76:76">
      <c r="BX852" s="115"/>
    </row>
    <row r="853" spans="76:76">
      <c r="BX853" s="115"/>
    </row>
    <row r="854" spans="76:76">
      <c r="BX854" s="115"/>
    </row>
    <row r="855" spans="76:76">
      <c r="BX855" s="115"/>
    </row>
    <row r="856" spans="76:76">
      <c r="BX856" s="115"/>
    </row>
    <row r="857" spans="76:76">
      <c r="BX857" s="115"/>
    </row>
    <row r="858" spans="76:76">
      <c r="BX858" s="115"/>
    </row>
    <row r="859" spans="76:76">
      <c r="BX859" s="115"/>
    </row>
    <row r="860" spans="76:76">
      <c r="BX860" s="115"/>
    </row>
    <row r="861" spans="76:76">
      <c r="BX861" s="115"/>
    </row>
    <row r="862" spans="76:76">
      <c r="BX862" s="115"/>
    </row>
    <row r="863" spans="76:76">
      <c r="BX863" s="115"/>
    </row>
    <row r="864" spans="76:76">
      <c r="BX864" s="115"/>
    </row>
    <row r="865" spans="76:76">
      <c r="BX865" s="115"/>
    </row>
    <row r="866" spans="76:76">
      <c r="BX866" s="115"/>
    </row>
    <row r="867" spans="76:76">
      <c r="BX867" s="115"/>
    </row>
    <row r="868" spans="76:76">
      <c r="BX868" s="115"/>
    </row>
    <row r="869" spans="76:76">
      <c r="BX869" s="115"/>
    </row>
    <row r="870" spans="76:76">
      <c r="BX870" s="115"/>
    </row>
    <row r="871" spans="76:76">
      <c r="BX871" s="115"/>
    </row>
    <row r="872" spans="76:76">
      <c r="BX872" s="115"/>
    </row>
    <row r="873" spans="76:76">
      <c r="BX873" s="115"/>
    </row>
    <row r="874" spans="76:76">
      <c r="BX874" s="115"/>
    </row>
    <row r="875" spans="76:76">
      <c r="BX875" s="115"/>
    </row>
    <row r="876" spans="76:76">
      <c r="BX876" s="115"/>
    </row>
    <row r="877" spans="76:76">
      <c r="BX877" s="115"/>
    </row>
    <row r="878" spans="76:76">
      <c r="BX878" s="115"/>
    </row>
    <row r="879" spans="76:76">
      <c r="BX879" s="115"/>
    </row>
    <row r="880" spans="76:76">
      <c r="BX880" s="115"/>
    </row>
  </sheetData>
  <mergeCells count="85">
    <mergeCell ref="A1:CG1"/>
    <mergeCell ref="A3:D3"/>
    <mergeCell ref="E3:H3"/>
    <mergeCell ref="I3:L3"/>
    <mergeCell ref="M3:P3"/>
    <mergeCell ref="Q3:T3"/>
    <mergeCell ref="U3:X3"/>
    <mergeCell ref="Y3:AB3"/>
    <mergeCell ref="AC3:AF3"/>
    <mergeCell ref="AG3:AJ3"/>
    <mergeCell ref="CG3:CJ3"/>
    <mergeCell ref="BY3:CB3"/>
    <mergeCell ref="CC3:CF3"/>
    <mergeCell ref="B9:D9"/>
    <mergeCell ref="BI3:BL3"/>
    <mergeCell ref="BM3:BP3"/>
    <mergeCell ref="BQ3:BT3"/>
    <mergeCell ref="BU3:BX3"/>
    <mergeCell ref="AK3:AN3"/>
    <mergeCell ref="AO3:AR3"/>
    <mergeCell ref="AS3:AV3"/>
    <mergeCell ref="AW3:AZ3"/>
    <mergeCell ref="BA3:BD3"/>
    <mergeCell ref="BE3:BH3"/>
    <mergeCell ref="B4:D4"/>
    <mergeCell ref="B5:D5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</mergeCells>
  <pageMargins left="0" right="0" top="0" bottom="0" header="0" footer="0"/>
  <pageSetup paperSize="9" scale="83" orientation="landscape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9пр (2)</vt:lpstr>
      <vt:lpstr>6</vt:lpstr>
      <vt:lpstr>9пр</vt:lpstr>
      <vt:lpstr>9</vt:lpstr>
      <vt:lpstr>7</vt:lpstr>
      <vt:lpstr>2.2</vt:lpstr>
      <vt:lpstr>2</vt:lpstr>
      <vt:lpstr>пр7</vt:lpstr>
      <vt:lpstr>6 (3)</vt:lpstr>
      <vt:lpstr>'2'!Область_печати</vt:lpstr>
      <vt:lpstr>'2.2'!Область_печати</vt:lpstr>
      <vt:lpstr>'6'!Область_печати</vt:lpstr>
      <vt:lpstr>'6 (3)'!Область_печати</vt:lpstr>
      <vt:lpstr>'7'!Область_печати</vt:lpstr>
      <vt:lpstr>'9'!Область_печати</vt:lpstr>
      <vt:lpstr>пр7!Область_печати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DNA7 X86</cp:lastModifiedBy>
  <cp:lastPrinted>2021-03-19T06:27:19Z</cp:lastPrinted>
  <dcterms:created xsi:type="dcterms:W3CDTF">1996-10-08T23:32:33Z</dcterms:created>
  <dcterms:modified xsi:type="dcterms:W3CDTF">2021-03-19T06:27:22Z</dcterms:modified>
</cp:coreProperties>
</file>